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tris42.sharepoint.com/sites/gad_wrkgrp_actuarial/pspsactuarialwork/Central/Factors &amp; Guidance/2024 Guidance Review/4. Online portal/3. Import data/3. Factor tables/0_client_friendly/Ready to be uploaded/2025-03/"/>
    </mc:Choice>
  </mc:AlternateContent>
  <xr:revisionPtr revIDLastSave="0" documentId="8_{AFCC09D6-4F58-4315-BE7A-5440547B1320}" xr6:coauthVersionLast="47" xr6:coauthVersionMax="47" xr10:uidLastSave="{00000000-0000-0000-0000-000000000000}"/>
  <bookViews>
    <workbookView xWindow="-110" yWindow="-110" windowWidth="22780" windowHeight="14540" tabRatio="816" activeTab="5" xr2:uid="{00000000-000D-0000-FFFF-FFFF00000000}"/>
  </bookViews>
  <sheets>
    <sheet name="Cover" sheetId="1" r:id="rId1"/>
    <sheet name="Purpose of spreadsheet" sheetId="77" r:id="rId2"/>
    <sheet name="Version Control" sheetId="78" r:id="rId3"/>
    <sheet name="Summary - JPS_EW" sheetId="97" state="hidden" r:id="rId4"/>
    <sheet name="AnnGenHiddenLists" sheetId="103" state="hidden" r:id="rId5"/>
    <sheet name="Factor List" sheetId="55" r:id="rId6"/>
    <sheet name="x-Series Number" sheetId="102" state="hidden" r:id="rId7"/>
    <sheet name="Assumptions" sheetId="212" r:id="rId8"/>
    <sheet name="x-201" sheetId="104" r:id="rId9"/>
    <sheet name="x-202" sheetId="105" r:id="rId10"/>
    <sheet name="x-203" sheetId="106" r:id="rId11"/>
    <sheet name="x-204" sheetId="107" r:id="rId12"/>
    <sheet name="x-205" sheetId="108" r:id="rId13"/>
    <sheet name="x-206" sheetId="112" r:id="rId14"/>
    <sheet name="x-207" sheetId="113" r:id="rId15"/>
    <sheet name="x-208" sheetId="114" r:id="rId16"/>
    <sheet name="x-209" sheetId="115" r:id="rId17"/>
    <sheet name="x-210" sheetId="111" r:id="rId18"/>
    <sheet name="x-211" sheetId="116" r:id="rId19"/>
    <sheet name="x-212" sheetId="166" r:id="rId20"/>
    <sheet name="x-213" sheetId="174" r:id="rId21"/>
    <sheet name="x-214" sheetId="168" r:id="rId22"/>
    <sheet name="x-215" sheetId="175" r:id="rId23"/>
    <sheet name="x-216" sheetId="170" r:id="rId24"/>
    <sheet name="x-301" sheetId="109" r:id="rId25"/>
    <sheet name="x-302" sheetId="110" r:id="rId26"/>
    <sheet name="x-303" sheetId="126" r:id="rId27"/>
    <sheet name="x-304" sheetId="127" r:id="rId28"/>
    <sheet name="x-305" sheetId="128" r:id="rId29"/>
    <sheet name="x-306" sheetId="129" r:id="rId30"/>
    <sheet name="x-307" sheetId="171" r:id="rId31"/>
    <sheet name="x-308" sheetId="172" r:id="rId32"/>
    <sheet name="x-309" sheetId="173" r:id="rId33"/>
    <sheet name="x-401" sheetId="117" r:id="rId34"/>
    <sheet name="x-402" sheetId="118" r:id="rId35"/>
    <sheet name="x-403" sheetId="119" r:id="rId36"/>
    <sheet name="x-404" sheetId="120" r:id="rId37"/>
    <sheet name="x-405" sheetId="121" r:id="rId38"/>
    <sheet name="x-406" sheetId="122" r:id="rId39"/>
    <sheet name="x-407" sheetId="123" r:id="rId40"/>
    <sheet name="x-408" sheetId="124" r:id="rId41"/>
    <sheet name="x-409" sheetId="125" r:id="rId42"/>
    <sheet name="x-410" sheetId="176" r:id="rId43"/>
    <sheet name="x-411" sheetId="177" r:id="rId44"/>
    <sheet name="x-412" sheetId="178" r:id="rId45"/>
    <sheet name="x-413" sheetId="179" r:id="rId46"/>
    <sheet name="x-414" sheetId="188" r:id="rId47"/>
    <sheet name="x-415" sheetId="189" r:id="rId48"/>
    <sheet name="x-416" sheetId="190" r:id="rId49"/>
    <sheet name="x-417" sheetId="191" r:id="rId50"/>
    <sheet name="x-418" sheetId="192" r:id="rId51"/>
    <sheet name="x-419" sheetId="193" r:id="rId52"/>
    <sheet name="x-420" sheetId="194" r:id="rId53"/>
    <sheet name="x-421" sheetId="195" r:id="rId54"/>
    <sheet name="x-422" sheetId="196" r:id="rId55"/>
    <sheet name="x-423" sheetId="197" r:id="rId56"/>
    <sheet name="x-424" sheetId="198" r:id="rId57"/>
    <sheet name="x-425" sheetId="199" r:id="rId58"/>
    <sheet name="x-426" sheetId="200" r:id="rId59"/>
    <sheet name="x-427" sheetId="201" r:id="rId60"/>
    <sheet name="x-428" sheetId="202" r:id="rId61"/>
    <sheet name="x-429" sheetId="203" r:id="rId62"/>
    <sheet name="x-501" sheetId="130" r:id="rId63"/>
    <sheet name="x-502" sheetId="131" r:id="rId64"/>
    <sheet name="x-503" sheetId="132" r:id="rId65"/>
    <sheet name="x-504" sheetId="181" r:id="rId66"/>
    <sheet name="x-505" sheetId="182" r:id="rId67"/>
    <sheet name="x-506" sheetId="183" r:id="rId68"/>
    <sheet name="x-601" sheetId="133" r:id="rId69"/>
    <sheet name="x-602" sheetId="134" r:id="rId70"/>
    <sheet name="x-603" sheetId="165" r:id="rId71"/>
    <sheet name="x-701" sheetId="204" r:id="rId72"/>
    <sheet name="x-702" sheetId="206" r:id="rId73"/>
    <sheet name="x-703" sheetId="207" r:id="rId74"/>
    <sheet name="x-704" sheetId="205" r:id="rId75"/>
    <sheet name="x-705" sheetId="140" r:id="rId76"/>
    <sheet name="x-706" sheetId="141" r:id="rId77"/>
    <sheet name="x-707" sheetId="142" r:id="rId78"/>
    <sheet name="x-708" sheetId="143" r:id="rId79"/>
    <sheet name="x-709" sheetId="208" r:id="rId80"/>
    <sheet name="x-710" sheetId="209" r:id="rId81"/>
    <sheet name="x-711" sheetId="210" r:id="rId82"/>
    <sheet name="x-712" sheetId="211" r:id="rId83"/>
    <sheet name="x-713" sheetId="148" r:id="rId84"/>
    <sheet name="x-714" sheetId="149" r:id="rId85"/>
    <sheet name="x-715" sheetId="150" r:id="rId86"/>
    <sheet name="x-716" sheetId="151" r:id="rId87"/>
    <sheet name="x-717" sheetId="152" r:id="rId88"/>
    <sheet name="x-718" sheetId="153" r:id="rId89"/>
    <sheet name="x-719" sheetId="154" r:id="rId90"/>
    <sheet name="x-720" sheetId="155" r:id="rId91"/>
    <sheet name="x-721" sheetId="156" r:id="rId92"/>
    <sheet name="x-730" sheetId="184" r:id="rId93"/>
    <sheet name="x-731" sheetId="185" r:id="rId94"/>
    <sheet name="x-732" sheetId="186" r:id="rId95"/>
    <sheet name="x-733" sheetId="187" r:id="rId96"/>
    <sheet name="x-801" sheetId="135" r:id="rId97"/>
  </sheets>
  <externalReferences>
    <externalReference r:id="rId98"/>
    <externalReference r:id="rId99"/>
    <externalReference r:id="rId100"/>
  </externalReferences>
  <definedNames>
    <definedName name="_xlnm._FilterDatabase" localSheetId="7" hidden="1">Assumptions!#REF!</definedName>
    <definedName name="_xlnm._FilterDatabase" localSheetId="5" hidden="1">'Factor List'!$A$6:$R$95</definedName>
    <definedName name="age_rng">#REF!</definedName>
    <definedName name="BaseTablesList">AnnGenHiddenLists!$A$4:$A$160</definedName>
    <definedName name="DATE_MODIFIED">'Version Control'!$C$17</definedName>
    <definedName name="FACTOR_LIST_AGE_DEF" localSheetId="7">Assumptions!#REF!</definedName>
    <definedName name="FACTOR_LIST_AGE_DEF">'Factor List'!$G$6</definedName>
    <definedName name="FACTOR_LIST_CLIENT" localSheetId="7">Assumptions!#REF!</definedName>
    <definedName name="FACTOR_LIST_CLIENT">'Factor List'!$B$6</definedName>
    <definedName name="FACTOR_LIST_DATE_IMPLEMENTED" localSheetId="7">Assumptions!#REF!</definedName>
    <definedName name="FACTOR_LIST_DATE_IMPLEMENTED">'Factor List'!$O$6</definedName>
    <definedName name="FACTOR_LIST_DATE_ISSUED" localSheetId="7">Assumptions!#REF!</definedName>
    <definedName name="FACTOR_LIST_DATE_ISSUED">'Factor List'!$N$6</definedName>
    <definedName name="FACTOR_LIST_DESCRIPTION" localSheetId="7">Assumptions!#REF!</definedName>
    <definedName name="FACTOR_LIST_DESCRIPTION">'Factor List'!$E$6</definedName>
    <definedName name="FACTOR_LIST_FACTOR_STATUS" localSheetId="7">Assumptions!#REF!</definedName>
    <definedName name="FACTOR_LIST_FACTOR_STATUS">'Factor List'!$P$6</definedName>
    <definedName name="FACTOR_LIST_FACTOR_TYPE" localSheetId="7">Assumptions!#REF!</definedName>
    <definedName name="FACTOR_LIST_FACTOR_TYPE">'Factor List'!$D$6</definedName>
    <definedName name="FACTOR_LIST_GENDER" localSheetId="7">Assumptions!#REF!</definedName>
    <definedName name="FACTOR_LIST_GENDER">'Factor List'!$F$6</definedName>
    <definedName name="FACTOR_LIST_HEADINGS" localSheetId="7">Assumptions!#REF!</definedName>
    <definedName name="FACTOR_LIST_HEADINGS">'Factor List'!$B$6:$Q$6</definedName>
    <definedName name="FACTOR_LIST_REFERENCE" localSheetId="7">Assumptions!#REF!</definedName>
    <definedName name="FACTOR_LIST_REFERENCE">'Factor List'!$J$6</definedName>
    <definedName name="FACTOR_LIST_REFERENCE_GUIDANCE" localSheetId="7">Assumptions!#REF!</definedName>
    <definedName name="FACTOR_LIST_REFERENCE_GUIDANCE">'Factor List'!$K$6</definedName>
    <definedName name="FACTOR_LIST_RELATED" localSheetId="7">Assumptions!#REF!</definedName>
    <definedName name="FACTOR_LIST_RELATED">'Factor List'!$M$6</definedName>
    <definedName name="FACTOR_LIST_SECTION" localSheetId="7">Assumptions!#REF!</definedName>
    <definedName name="FACTOR_LIST_SECTION">'Factor List'!$C$6</definedName>
    <definedName name="FACTOR_LIST_SECTION_NUMBER" localSheetId="7">Assumptions!#REF!</definedName>
    <definedName name="FACTOR_LIST_SECTION_NUMBER">'Factor List'!$H$6</definedName>
    <definedName name="FACTOR_LIST_SERIES_NUMBER" localSheetId="7">Assumptions!#REF!</definedName>
    <definedName name="FACTOR_LIST_SERIES_NUMBER">'Factor List'!$I$6</definedName>
    <definedName name="FACTOR_LIST_SOURCE" localSheetId="7">Assumptions!#REF!</definedName>
    <definedName name="FACTOR_LIST_SOURCE">'Factor List'!#REF!</definedName>
    <definedName name="FACTOR_LIST_TABLE_ID" localSheetId="7">Assumptions!#REF!</definedName>
    <definedName name="FACTOR_LIST_TABLE_ID">'Factor List'!#REF!</definedName>
    <definedName name="FACTOR_LIST_TIMESTAMP" localSheetId="7">Assumptions!#REF!</definedName>
    <definedName name="FACTOR_LIST_TIMESTAMP">'Factor List'!$Q$6</definedName>
    <definedName name="FACTOR_LIST_USER_ID" localSheetId="7">Assumptions!#REF!</definedName>
    <definedName name="FACTOR_LIST_USER_ID">'Factor List'!#REF!</definedName>
    <definedName name="factor_table">#REF!</definedName>
    <definedName name="i_e">[1]Assumptions!$G$14</definedName>
    <definedName name="i_p">[2]Assumptions!$G$13</definedName>
    <definedName name="ImprovementsList">AnnGenHiddenLists!$C$4:$C$36</definedName>
    <definedName name="_xlnm.Print_Area" localSheetId="3">'Summary - JPS_EW'!$A$1:$G$224</definedName>
    <definedName name="_xlnm.Print_Area" localSheetId="8">'x-201'!$A$26:$N$48</definedName>
    <definedName name="_xlnm.Print_Area" localSheetId="9">'x-202'!$A$26:$N$48</definedName>
    <definedName name="_xlnm.Print_Area" localSheetId="10">'x-203'!$A$26:$N$48</definedName>
    <definedName name="_xlnm.Print_Area" localSheetId="11">'x-204'!$A$26:$N$48</definedName>
    <definedName name="_xlnm.Print_Area" localSheetId="12">'x-205'!$A$26:$N$48</definedName>
    <definedName name="_xlnm.Print_Area" localSheetId="13">'x-206'!$A$25:$N$47</definedName>
    <definedName name="_xlnm.Print_Area" localSheetId="14">'x-207'!$A$22:$N$44</definedName>
    <definedName name="_xlnm.Print_Area" localSheetId="15">'x-208'!$A$22:$N$44</definedName>
    <definedName name="_xlnm.Print_Area" localSheetId="16">'x-209'!$A$22:$N$44</definedName>
    <definedName name="_xlnm.Print_Area" localSheetId="17">'x-210'!$A$26:$N$76</definedName>
    <definedName name="_xlnm.Print_Area" localSheetId="18">'x-211'!$A$26:$N$76</definedName>
    <definedName name="_xlnm.Print_Area" localSheetId="19">'x-212'!$A$26:$N$48</definedName>
    <definedName name="_xlnm.Print_Area" localSheetId="20">'x-213'!$A$26:$N$48</definedName>
    <definedName name="_xlnm.Print_Area" localSheetId="21">'x-214'!$A$26:$N$48</definedName>
    <definedName name="_xlnm.Print_Area" localSheetId="22">'x-215'!$A$26:$N$48</definedName>
    <definedName name="_xlnm.Print_Area" localSheetId="23">'x-216'!$A$26:$N$48</definedName>
    <definedName name="_xlnm.Print_Area" localSheetId="24">'x-301'!$A$26:$N$48</definedName>
    <definedName name="_xlnm.Print_Area" localSheetId="25">'x-302'!$A$26:$N$48</definedName>
    <definedName name="_xlnm.Print_Area" localSheetId="26">'x-303'!$A$22:$N$44</definedName>
    <definedName name="_xlnm.Print_Area" localSheetId="27">'x-304'!$A$26:$N$48</definedName>
    <definedName name="_xlnm.Print_Area" localSheetId="28">'x-305'!$A$26:$N$48</definedName>
    <definedName name="_xlnm.Print_Area" localSheetId="29">'x-306'!$A$26:$N$48</definedName>
    <definedName name="_xlnm.Print_Area" localSheetId="30">'x-307'!$A$26:$N$48</definedName>
    <definedName name="_xlnm.Print_Area" localSheetId="31">'x-308'!$A$26:$N$48</definedName>
    <definedName name="_xlnm.Print_Area" localSheetId="32">'x-309'!$A$26:$N$48</definedName>
    <definedName name="_xlnm.Print_Area" localSheetId="33">'x-401'!$A$26:$N$48</definedName>
    <definedName name="_xlnm.Print_Area" localSheetId="34">'x-402'!$A$26:$N$48</definedName>
    <definedName name="_xlnm.Print_Area" localSheetId="35">'x-403'!$A$26:$N$48</definedName>
    <definedName name="_xlnm.Print_Area" localSheetId="36">'x-404'!$A$26:$N$48</definedName>
    <definedName name="_xlnm.Print_Area" localSheetId="37">'x-405'!$A$26:$N$48</definedName>
    <definedName name="_xlnm.Print_Area" localSheetId="38">'x-406'!$A$26:$N$48</definedName>
    <definedName name="_xlnm.Print_Area" localSheetId="39">'x-407'!$A$26:$N$48</definedName>
    <definedName name="_xlnm.Print_Area" localSheetId="40">'x-408'!$A$26:$N$48</definedName>
    <definedName name="_xlnm.Print_Area" localSheetId="41">'x-409'!$A$26:$N$48</definedName>
    <definedName name="_xlnm.Print_Area" localSheetId="50">'x-418'!$A$26:$N$48</definedName>
    <definedName name="_xlnm.Print_Area" localSheetId="51">'x-419'!$A$26:$N$48</definedName>
    <definedName name="_xlnm.Print_Area" localSheetId="52">'x-420'!$A$26:$N$48</definedName>
    <definedName name="_xlnm.Print_Area" localSheetId="53">'x-421'!$A$26:$N$48</definedName>
    <definedName name="_xlnm.Print_Area" localSheetId="54">'x-422'!$A$26:$N$48</definedName>
    <definedName name="_xlnm.Print_Area" localSheetId="55">'x-423'!$A$26:$N$48</definedName>
    <definedName name="_xlnm.Print_Area" localSheetId="56">'x-424'!$A$26:$N$48</definedName>
    <definedName name="_xlnm.Print_Area" localSheetId="57">'x-425'!$A$26:$N$48</definedName>
    <definedName name="_xlnm.Print_Area" localSheetId="58">'x-426'!$A$26:$N$48</definedName>
    <definedName name="_xlnm.Print_Area" localSheetId="59">'x-427'!$A$26:$N$48</definedName>
    <definedName name="_xlnm.Print_Area" localSheetId="60">'x-428'!$A$26:$N$48</definedName>
    <definedName name="_xlnm.Print_Area" localSheetId="61">'x-429'!$A$26:$N$48</definedName>
    <definedName name="_xlnm.Print_Area" localSheetId="62">'x-501'!$A$25:$N$47</definedName>
    <definedName name="_xlnm.Print_Area" localSheetId="63">'x-502'!$A$25:$N$47</definedName>
    <definedName name="_xlnm.Print_Area" localSheetId="64">'x-503'!$A$25:$N$47</definedName>
    <definedName name="_xlnm.Print_Area" localSheetId="68">'x-601'!$A$26:$N$48</definedName>
    <definedName name="_xlnm.Print_Area" localSheetId="69">'x-602'!$A$25:$N$25</definedName>
    <definedName name="_xlnm.Print_Area" localSheetId="70">'x-603'!$A$26:$N$48</definedName>
    <definedName name="_xlnm.Print_Area" localSheetId="75">'x-705'!$A$26:$N$48</definedName>
    <definedName name="_xlnm.Print_Area" localSheetId="76">'x-706'!$A$25:$N$47</definedName>
    <definedName name="_xlnm.Print_Area" localSheetId="77">'x-707'!$A$25:$N$47</definedName>
    <definedName name="_xlnm.Print_Area" localSheetId="78">'x-708'!$A$26:$N$48</definedName>
    <definedName name="_xlnm.Print_Area" localSheetId="83">'x-713'!$A$25:$N$47</definedName>
    <definedName name="_xlnm.Print_Area" localSheetId="84">'x-714'!$A$25:$N$47</definedName>
    <definedName name="_xlnm.Print_Area" localSheetId="85">'x-715'!$A$26:$N$48</definedName>
    <definedName name="_xlnm.Print_Area" localSheetId="86">'x-716'!$A$26:$N$48</definedName>
    <definedName name="_xlnm.Print_Area" localSheetId="87">'x-717'!$A$26:$N$67</definedName>
    <definedName name="_xlnm.Print_Area" localSheetId="88">'x-718'!$A$26:$N$48</definedName>
    <definedName name="_xlnm.Print_Area" localSheetId="89">'x-719'!$A$26:$N$48</definedName>
    <definedName name="_xlnm.Print_Area" localSheetId="90">'x-720'!$A$26:$N$48</definedName>
    <definedName name="_xlnm.Print_Area" localSheetId="91">'x-721'!$A$26:$N$48</definedName>
    <definedName name="_xlnm.Print_Area" localSheetId="96">'x-801'!$A$26:$N$48</definedName>
    <definedName name="_xlnm.Print_Area" localSheetId="6">'x-Series Number'!$A$25:$N$47</definedName>
    <definedName name="TABLE_AGE_DEF">'x-Series Number'!$B$12</definedName>
    <definedName name="TABLE_AGE_DEF_1" localSheetId="8">'x-201'!$B$12</definedName>
    <definedName name="TABLE_AGE_DEF_1" localSheetId="9">'x-202'!$B$12</definedName>
    <definedName name="TABLE_AGE_DEF_1" localSheetId="10">'x-203'!$B$12</definedName>
    <definedName name="TABLE_AGE_DEF_1" localSheetId="11">'x-204'!$B$12</definedName>
    <definedName name="TABLE_AGE_DEF_1" localSheetId="12">'x-205'!$B$12</definedName>
    <definedName name="TABLE_AGE_DEF_1" localSheetId="13">'x-206'!$B$12</definedName>
    <definedName name="TABLE_AGE_DEF_1" localSheetId="14">'x-207'!$B$12</definedName>
    <definedName name="TABLE_AGE_DEF_1" localSheetId="15">'x-208'!$B$12</definedName>
    <definedName name="TABLE_AGE_DEF_1" localSheetId="16">'x-209'!$B$12</definedName>
    <definedName name="TABLE_AGE_DEF_1" localSheetId="17">'x-210'!$B$12</definedName>
    <definedName name="TABLE_AGE_DEF_1" localSheetId="18">'x-211'!$B$12</definedName>
    <definedName name="TABLE_AGE_DEF_1" localSheetId="19">'x-212'!$B$12</definedName>
    <definedName name="TABLE_AGE_DEF_1" localSheetId="20">'x-213'!$B$12</definedName>
    <definedName name="TABLE_AGE_DEF_1" localSheetId="21">'x-214'!$B$12</definedName>
    <definedName name="TABLE_AGE_DEF_1" localSheetId="22">'x-215'!$B$12</definedName>
    <definedName name="TABLE_AGE_DEF_1" localSheetId="23">'x-216'!$B$12</definedName>
    <definedName name="TABLE_AGE_DEF_1" localSheetId="24">'x-301'!$B$12</definedName>
    <definedName name="TABLE_AGE_DEF_1" localSheetId="25">'x-302'!$B$12</definedName>
    <definedName name="TABLE_AGE_DEF_1" localSheetId="26">'x-303'!$B$12</definedName>
    <definedName name="TABLE_AGE_DEF_1" localSheetId="27">'x-304'!$B$12</definedName>
    <definedName name="TABLE_AGE_DEF_1" localSheetId="28">'x-305'!$B$12</definedName>
    <definedName name="TABLE_AGE_DEF_1" localSheetId="29">'x-306'!$B$12</definedName>
    <definedName name="TABLE_AGE_DEF_1" localSheetId="30">'x-307'!$B$12</definedName>
    <definedName name="TABLE_AGE_DEF_1" localSheetId="31">'x-308'!$B$12</definedName>
    <definedName name="TABLE_AGE_DEF_1" localSheetId="32">'x-309'!$B$12</definedName>
    <definedName name="TABLE_AGE_DEF_1" localSheetId="33">'x-401'!$B$12</definedName>
    <definedName name="TABLE_AGE_DEF_1" localSheetId="34">'x-402'!$B$12</definedName>
    <definedName name="TABLE_AGE_DEF_1" localSheetId="35">'x-403'!$B$12</definedName>
    <definedName name="TABLE_AGE_DEF_1" localSheetId="36">'x-404'!$B$12</definedName>
    <definedName name="TABLE_AGE_DEF_1" localSheetId="37">'x-405'!$B$12</definedName>
    <definedName name="TABLE_AGE_DEF_1" localSheetId="38">'x-406'!$B$12</definedName>
    <definedName name="TABLE_AGE_DEF_1" localSheetId="39">'x-407'!$B$12</definedName>
    <definedName name="TABLE_AGE_DEF_1" localSheetId="40">'x-408'!$B$12</definedName>
    <definedName name="TABLE_AGE_DEF_1" localSheetId="41">'x-409'!$B$12</definedName>
    <definedName name="TABLE_AGE_DEF_1" localSheetId="42">'x-410'!$B$12</definedName>
    <definedName name="TABLE_AGE_DEF_1" localSheetId="43">'x-411'!$B$12</definedName>
    <definedName name="TABLE_AGE_DEF_1" localSheetId="44">'x-412'!$B$12</definedName>
    <definedName name="TABLE_AGE_DEF_1" localSheetId="45">'x-413'!$B$12</definedName>
    <definedName name="TABLE_AGE_DEF_1" localSheetId="46">'x-414'!$B$12</definedName>
    <definedName name="TABLE_AGE_DEF_1" localSheetId="47">'x-415'!$B$12</definedName>
    <definedName name="TABLE_AGE_DEF_1" localSheetId="48">'x-416'!$B$12</definedName>
    <definedName name="TABLE_AGE_DEF_1" localSheetId="49">'x-417'!$B$12</definedName>
    <definedName name="TABLE_AGE_DEF_1" localSheetId="50">'x-418'!$B$12</definedName>
    <definedName name="TABLE_AGE_DEF_1" localSheetId="51">'x-419'!$B$12</definedName>
    <definedName name="TABLE_AGE_DEF_1" localSheetId="52">'x-420'!$B$12</definedName>
    <definedName name="TABLE_AGE_DEF_1" localSheetId="53">'x-421'!$B$12</definedName>
    <definedName name="TABLE_AGE_DEF_1" localSheetId="54">'x-422'!$B$12</definedName>
    <definedName name="TABLE_AGE_DEF_1" localSheetId="55">'x-423'!$B$12</definedName>
    <definedName name="TABLE_AGE_DEF_1" localSheetId="56">'x-424'!$B$12</definedName>
    <definedName name="TABLE_AGE_DEF_1" localSheetId="57">'x-425'!$B$12</definedName>
    <definedName name="TABLE_AGE_DEF_1" localSheetId="58">'x-426'!$B$12</definedName>
    <definedName name="TABLE_AGE_DEF_1" localSheetId="59">'x-427'!$B$12</definedName>
    <definedName name="TABLE_AGE_DEF_1" localSheetId="60">'x-428'!$B$12</definedName>
    <definedName name="TABLE_AGE_DEF_1" localSheetId="61">'x-429'!$B$12</definedName>
    <definedName name="TABLE_AGE_DEF_1" localSheetId="62">'x-501'!$B$12</definedName>
    <definedName name="TABLE_AGE_DEF_1" localSheetId="63">'x-502'!$B$12</definedName>
    <definedName name="TABLE_AGE_DEF_1" localSheetId="64">'x-503'!$B$12</definedName>
    <definedName name="TABLE_AGE_DEF_1" localSheetId="65">'x-504'!$B$12</definedName>
    <definedName name="TABLE_AGE_DEF_1" localSheetId="66">'x-505'!$B$12</definedName>
    <definedName name="TABLE_AGE_DEF_1" localSheetId="67">'x-506'!$B$12</definedName>
    <definedName name="TABLE_AGE_DEF_1" localSheetId="68">'x-601'!$B$12</definedName>
    <definedName name="TABLE_AGE_DEF_1" localSheetId="69">'x-602'!$B$12</definedName>
    <definedName name="TABLE_AGE_DEF_1" localSheetId="70">'x-603'!$B$12</definedName>
    <definedName name="TABLE_AGE_DEF_1" localSheetId="71">'x-701'!$B$12</definedName>
    <definedName name="TABLE_AGE_DEF_1" localSheetId="72">'x-702'!$B$12</definedName>
    <definedName name="TABLE_AGE_DEF_1" localSheetId="73">'x-703'!$B$12</definedName>
    <definedName name="TABLE_AGE_DEF_1" localSheetId="74">'x-704'!$B$12</definedName>
    <definedName name="TABLE_AGE_DEF_1" localSheetId="75">'x-705'!$B$12</definedName>
    <definedName name="TABLE_AGE_DEF_1" localSheetId="76">'x-706'!$B$12</definedName>
    <definedName name="TABLE_AGE_DEF_1" localSheetId="77">'x-707'!$B$12</definedName>
    <definedName name="TABLE_AGE_DEF_1" localSheetId="78">'x-708'!$B$12</definedName>
    <definedName name="TABLE_AGE_DEF_1" localSheetId="79">'x-709'!$B$12</definedName>
    <definedName name="TABLE_AGE_DEF_1" localSheetId="80">'x-710'!$B$12</definedName>
    <definedName name="TABLE_AGE_DEF_1" localSheetId="81">'x-711'!$B$12</definedName>
    <definedName name="TABLE_AGE_DEF_1" localSheetId="82">'x-712'!$B$12</definedName>
    <definedName name="TABLE_AGE_DEF_1" localSheetId="83">'x-713'!$B$12</definedName>
    <definedName name="TABLE_AGE_DEF_1" localSheetId="84">'x-714'!$B$12</definedName>
    <definedName name="TABLE_AGE_DEF_1" localSheetId="85">'x-715'!$B$12</definedName>
    <definedName name="TABLE_AGE_DEF_1" localSheetId="86">'x-716'!$B$12</definedName>
    <definedName name="TABLE_AGE_DEF_1" localSheetId="87">'x-717'!$B$12</definedName>
    <definedName name="TABLE_AGE_DEF_1" localSheetId="88">'x-718'!$B$12</definedName>
    <definedName name="TABLE_AGE_DEF_1" localSheetId="89">'x-719'!$B$12</definedName>
    <definedName name="TABLE_AGE_DEF_1" localSheetId="90">'x-720'!$B$12</definedName>
    <definedName name="TABLE_AGE_DEF_1" localSheetId="91">'x-721'!$B$12</definedName>
    <definedName name="TABLE_AGE_DEF_1" localSheetId="92">'x-730'!$B$12</definedName>
    <definedName name="TABLE_AGE_DEF_1" localSheetId="93">'x-731'!$B$12</definedName>
    <definedName name="TABLE_AGE_DEF_1" localSheetId="94">'x-732'!$B$12</definedName>
    <definedName name="TABLE_AGE_DEF_1" localSheetId="95">'x-733'!$B$12</definedName>
    <definedName name="TABLE_AGE_DEF_1" localSheetId="96">'x-801'!$B$12</definedName>
    <definedName name="TABLE_AREA" localSheetId="69">'x-602'!$A$26:$B$43</definedName>
    <definedName name="TABLE_AREA">'x-Series Number'!$A$25:$B$64</definedName>
    <definedName name="TABLE_AREA_1" localSheetId="8">'x-201'!$A$26:$D$80</definedName>
    <definedName name="TABLE_AREA_1" localSheetId="9">'x-202'!$A$26:$C$41</definedName>
    <definedName name="TABLE_AREA_1" localSheetId="10">'x-203'!$A$26:$C$51</definedName>
    <definedName name="TABLE_AREA_1" localSheetId="11">'x-204'!$A$26:$C$80</definedName>
    <definedName name="TABLE_AREA_1" localSheetId="12">'x-205'!$A$26:$C$80</definedName>
    <definedName name="TABLE_AREA_1" localSheetId="13">'x-206'!$A$26:$C$76</definedName>
    <definedName name="TABLE_AREA_1" localSheetId="14">'x-207'!$A$26:$C$72</definedName>
    <definedName name="TABLE_AREA_1" localSheetId="15">'x-208'!$A$26:$C$73</definedName>
    <definedName name="TABLE_AREA_1" localSheetId="16">'x-209'!$A$26:$C$74</definedName>
    <definedName name="TABLE_AREA_1" localSheetId="17">'x-210'!$A$26:$B$76</definedName>
    <definedName name="TABLE_AREA_1" localSheetId="18">'x-211'!$A$26:$B$76</definedName>
    <definedName name="TABLE_AREA_1" localSheetId="19">'x-212'!$A$26:$C$41</definedName>
    <definedName name="TABLE_AREA_1" localSheetId="20">'x-213'!$A$26:$C$51</definedName>
    <definedName name="TABLE_AREA_1" localSheetId="21">'x-214'!$A$26:$C$80</definedName>
    <definedName name="TABLE_AREA_1" localSheetId="22">'x-215'!$A$26:$C$80</definedName>
    <definedName name="TABLE_AREA_1" localSheetId="23">'x-216'!$A$26:$B$67</definedName>
    <definedName name="TABLE_AREA_1" localSheetId="24">'x-301'!$A$26:$C$62</definedName>
    <definedName name="TABLE_AREA_1" localSheetId="25">'x-302'!$A$26:$C$62</definedName>
    <definedName name="TABLE_AREA_1" localSheetId="26">'x-303'!$A$26:$C$76</definedName>
    <definedName name="TABLE_AREA_1" localSheetId="27">'x-304'!$A$26:$B$57</definedName>
    <definedName name="TABLE_AREA_1" localSheetId="28">'x-305'!$A$26:$E$64</definedName>
    <definedName name="TABLE_AREA_1" localSheetId="29">'x-306'!$A$26:$B$47</definedName>
    <definedName name="TABLE_AREA_1" localSheetId="30">'x-307'!$A$26:$C$57</definedName>
    <definedName name="TABLE_AREA_1" localSheetId="31">'x-308'!$A$26:$E$72</definedName>
    <definedName name="TABLE_AREA_1" localSheetId="32">'x-309'!$A$26:$E$57</definedName>
    <definedName name="TABLE_AREA_1" localSheetId="33">'x-401'!$A$26:$M$38</definedName>
    <definedName name="TABLE_AREA_1" localSheetId="34">'x-402'!$A$26:$N$38</definedName>
    <definedName name="TABLE_AREA_1" localSheetId="35">'x-403'!$A$26:$O$38</definedName>
    <definedName name="TABLE_AREA_1" localSheetId="36">'x-404'!$A$26:$P$38</definedName>
    <definedName name="TABLE_AREA_1" localSheetId="37">'x-405'!$A$26:$B$62</definedName>
    <definedName name="TABLE_AREA_1" localSheetId="38">'x-406'!$A$26:$M$37</definedName>
    <definedName name="TABLE_AREA_1" localSheetId="39">'x-407'!$A$26:$M$36</definedName>
    <definedName name="TABLE_AREA_1" localSheetId="40">'x-408'!$A$26:$M$35</definedName>
    <definedName name="TABLE_AREA_1" localSheetId="41">'x-409'!$A$26:$M$34</definedName>
    <definedName name="TABLE_AREA_1" localSheetId="42">'x-410'!$A$26:$M$38</definedName>
    <definedName name="TABLE_AREA_1" localSheetId="43">'x-411'!$A$26:$N$38</definedName>
    <definedName name="TABLE_AREA_1" localSheetId="44">'x-412'!$A$26:$O$38</definedName>
    <definedName name="TABLE_AREA_1" localSheetId="45">'x-413'!$A$26:$P$38</definedName>
    <definedName name="TABLE_AREA_1" localSheetId="46">'x-414'!$A$26:$M$37</definedName>
    <definedName name="TABLE_AREA_1" localSheetId="47">'x-415'!$A$26:$M$36</definedName>
    <definedName name="TABLE_AREA_1" localSheetId="48">'x-416'!$A$26:$M$35</definedName>
    <definedName name="TABLE_AREA_1" localSheetId="49">'x-417'!$A$26:$M$34</definedName>
    <definedName name="TABLE_AREA_1" localSheetId="50">'x-418'!$A$26:$M$37</definedName>
    <definedName name="TABLE_AREA_1" localSheetId="51">'x-419'!$A$26:$M$36</definedName>
    <definedName name="TABLE_AREA_1" localSheetId="52">'x-420'!$A$26:$M$35</definedName>
    <definedName name="TABLE_AREA_1" localSheetId="53">'x-421'!$A$26:$M$34</definedName>
    <definedName name="TABLE_AREA_1" localSheetId="54">'x-422'!$A$26:$M$38</definedName>
    <definedName name="TABLE_AREA_1" localSheetId="55">'x-423'!$A$26:$N$38</definedName>
    <definedName name="TABLE_AREA_1" localSheetId="56">'x-424'!$A$26:$O$38</definedName>
    <definedName name="TABLE_AREA_1" localSheetId="57">'x-425'!$A$26:$P$38</definedName>
    <definedName name="TABLE_AREA_1" localSheetId="58">'x-426'!$A$26:$M$37</definedName>
    <definedName name="TABLE_AREA_1" localSheetId="59">'x-427'!$A$26:$M$36</definedName>
    <definedName name="TABLE_AREA_1" localSheetId="60">'x-428'!$A$26:$M$35</definedName>
    <definedName name="TABLE_AREA_1" localSheetId="61">'x-429'!$A$26:$M$34</definedName>
    <definedName name="TABLE_AREA_1" localSheetId="62">'x-501'!$A$26:$C$47</definedName>
    <definedName name="TABLE_AREA_1" localSheetId="63">'x-502'!$A$26:$B$67</definedName>
    <definedName name="TABLE_AREA_1" localSheetId="64">'x-503'!$A$26:$B$49</definedName>
    <definedName name="TABLE_AREA_1" localSheetId="65">'x-504'!$A$26:$C$47</definedName>
    <definedName name="TABLE_AREA_1" localSheetId="66">'x-505'!$A$26:$B$67</definedName>
    <definedName name="TABLE_AREA_1" localSheetId="67">'x-506'!$A$26:$B$49</definedName>
    <definedName name="TABLE_AREA_1" localSheetId="68">'x-601'!$A$26:$E$59</definedName>
    <definedName name="TABLE_AREA_1" localSheetId="69">'x-602'!#REF!</definedName>
    <definedName name="TABLE_AREA_1" localSheetId="70">'x-603'!$A$26:$B$67</definedName>
    <definedName name="TABLE_AREA_1" localSheetId="71">'x-701'!#REF!</definedName>
    <definedName name="TABLE_AREA_1" localSheetId="72">'x-702'!#REF!</definedName>
    <definedName name="TABLE_AREA_1" localSheetId="73">'x-703'!#REF!</definedName>
    <definedName name="TABLE_AREA_1" localSheetId="74">'x-704'!#REF!</definedName>
    <definedName name="TABLE_AREA_1" localSheetId="75">'x-705'!$A$26:$C$71</definedName>
    <definedName name="TABLE_AREA_1" localSheetId="76">'x-706'!$A$26:$C$71</definedName>
    <definedName name="TABLE_AREA_1" localSheetId="77">'x-707'!$A$26:$C$71</definedName>
    <definedName name="TABLE_AREA_1" localSheetId="78">'x-708'!$A$26:$C$71</definedName>
    <definedName name="TABLE_AREA_1" localSheetId="79">'x-709'!#REF!</definedName>
    <definedName name="TABLE_AREA_1" localSheetId="80">'x-710'!#REF!</definedName>
    <definedName name="TABLE_AREA_1" localSheetId="81">'x-711'!#REF!</definedName>
    <definedName name="TABLE_AREA_1" localSheetId="82">'x-712'!#REF!</definedName>
    <definedName name="TABLE_AREA_1" localSheetId="83">'x-713'!$A$26:$C$71</definedName>
    <definedName name="TABLE_AREA_1" localSheetId="84">'x-714'!$A$26:$C$71</definedName>
    <definedName name="TABLE_AREA_1" localSheetId="85">'x-715'!$A$26:$C$71</definedName>
    <definedName name="TABLE_AREA_1" localSheetId="86">'x-716'!$A$26:$C$71</definedName>
    <definedName name="TABLE_AREA_1" localSheetId="87">'x-717'!$A$26:$B$67</definedName>
    <definedName name="TABLE_AREA_1" localSheetId="88">'x-718'!$A$26:$CI$52</definedName>
    <definedName name="TABLE_AREA_1" localSheetId="89">'x-719'!$A$26:$CI$52</definedName>
    <definedName name="TABLE_AREA_1" localSheetId="90">'x-720'!$A$26:$CI$52</definedName>
    <definedName name="TABLE_AREA_1" localSheetId="91">'x-721'!$A$26:$CI$52</definedName>
    <definedName name="TABLE_AREA_1" localSheetId="92">'x-730'!$A$26:$CI$52</definedName>
    <definedName name="TABLE_AREA_1" localSheetId="93">'x-731'!$A$26:$CI$52</definedName>
    <definedName name="TABLE_AREA_1" localSheetId="94">'x-732'!$A$26:$CI$52</definedName>
    <definedName name="TABLE_AREA_1" localSheetId="95">'x-733'!$A$26:$CI$52</definedName>
    <definedName name="TABLE_AREA_1" localSheetId="96">'x-801'!$A$26:$E$37</definedName>
    <definedName name="TABLE_ASSUMPTION_SET_1" localSheetId="8">'x-201'!$B$21</definedName>
    <definedName name="TABLE_ASSUMPTION_SET_1" localSheetId="9">'x-202'!$B$21</definedName>
    <definedName name="TABLE_ASSUMPTION_SET_1" localSheetId="10">'x-203'!$B$21</definedName>
    <definedName name="TABLE_ASSUMPTION_SET_1" localSheetId="11">'x-204'!$B$21</definedName>
    <definedName name="TABLE_ASSUMPTION_SET_1" localSheetId="12">'x-205'!$B$21</definedName>
    <definedName name="TABLE_ASSUMPTION_SET_1" localSheetId="13">'x-206'!$B$21</definedName>
    <definedName name="TABLE_ASSUMPTION_SET_1" localSheetId="14">'x-207'!$B$21</definedName>
    <definedName name="TABLE_ASSUMPTION_SET_1" localSheetId="15">'x-208'!$B$21</definedName>
    <definedName name="TABLE_ASSUMPTION_SET_1" localSheetId="16">'x-209'!$B$21</definedName>
    <definedName name="TABLE_ASSUMPTION_SET_1" localSheetId="17">'x-210'!$B$21</definedName>
    <definedName name="TABLE_ASSUMPTION_SET_1" localSheetId="18">'x-211'!$B$21</definedName>
    <definedName name="TABLE_ASSUMPTION_SET_1" localSheetId="19">'x-212'!$B$21</definedName>
    <definedName name="TABLE_ASSUMPTION_SET_1" localSheetId="20">'x-213'!$B$21</definedName>
    <definedName name="TABLE_ASSUMPTION_SET_1" localSheetId="21">'x-214'!$B$21</definedName>
    <definedName name="TABLE_ASSUMPTION_SET_1" localSheetId="22">'x-215'!$B$21</definedName>
    <definedName name="TABLE_ASSUMPTION_SET_1" localSheetId="23">'x-216'!$B$21</definedName>
    <definedName name="TABLE_ASSUMPTION_SET_1" localSheetId="24">'x-301'!$B$21</definedName>
    <definedName name="TABLE_ASSUMPTION_SET_1" localSheetId="25">'x-302'!$B$21</definedName>
    <definedName name="TABLE_ASSUMPTION_SET_1" localSheetId="26">'x-303'!$B$21</definedName>
    <definedName name="TABLE_ASSUMPTION_SET_1" localSheetId="27">'x-304'!$B$21</definedName>
    <definedName name="TABLE_ASSUMPTION_SET_1" localSheetId="28">'x-305'!$B$21</definedName>
    <definedName name="TABLE_ASSUMPTION_SET_1" localSheetId="29">'x-306'!$B$21</definedName>
    <definedName name="TABLE_ASSUMPTION_SET_1" localSheetId="30">'x-307'!$B$21</definedName>
    <definedName name="TABLE_ASSUMPTION_SET_1" localSheetId="31">'x-308'!$B$21</definedName>
    <definedName name="TABLE_ASSUMPTION_SET_1" localSheetId="32">'x-309'!$B$21</definedName>
    <definedName name="TABLE_ASSUMPTION_SET_1" localSheetId="33">'x-401'!$B$21</definedName>
    <definedName name="TABLE_ASSUMPTION_SET_1" localSheetId="34">'x-402'!$B$21</definedName>
    <definedName name="TABLE_ASSUMPTION_SET_1" localSheetId="35">'x-403'!$B$21</definedName>
    <definedName name="TABLE_ASSUMPTION_SET_1" localSheetId="36">'x-404'!$B$21</definedName>
    <definedName name="TABLE_ASSUMPTION_SET_1" localSheetId="37">'x-405'!$B$21</definedName>
    <definedName name="TABLE_ASSUMPTION_SET_1" localSheetId="38">'x-406'!$B$21</definedName>
    <definedName name="TABLE_ASSUMPTION_SET_1" localSheetId="39">'x-407'!$B$21</definedName>
    <definedName name="TABLE_ASSUMPTION_SET_1" localSheetId="40">'x-408'!$B$21</definedName>
    <definedName name="TABLE_ASSUMPTION_SET_1" localSheetId="41">'x-409'!$B$21</definedName>
    <definedName name="TABLE_ASSUMPTION_SET_1" localSheetId="42">'x-410'!$B$21</definedName>
    <definedName name="TABLE_ASSUMPTION_SET_1" localSheetId="43">'x-411'!$B$21</definedName>
    <definedName name="TABLE_ASSUMPTION_SET_1" localSheetId="44">'x-412'!$B$21</definedName>
    <definedName name="TABLE_ASSUMPTION_SET_1" localSheetId="45">'x-413'!$B$21</definedName>
    <definedName name="TABLE_ASSUMPTION_SET_1" localSheetId="46">'x-414'!$B$21</definedName>
    <definedName name="TABLE_ASSUMPTION_SET_1" localSheetId="47">'x-415'!$B$21</definedName>
    <definedName name="TABLE_ASSUMPTION_SET_1" localSheetId="48">'x-416'!$B$21</definedName>
    <definedName name="TABLE_ASSUMPTION_SET_1" localSheetId="49">'x-417'!$B$21</definedName>
    <definedName name="TABLE_ASSUMPTION_SET_1" localSheetId="50">'x-418'!$B$21</definedName>
    <definedName name="TABLE_ASSUMPTION_SET_1" localSheetId="51">'x-419'!$B$21</definedName>
    <definedName name="TABLE_ASSUMPTION_SET_1" localSheetId="52">'x-420'!$B$21</definedName>
    <definedName name="TABLE_ASSUMPTION_SET_1" localSheetId="53">'x-421'!$B$21</definedName>
    <definedName name="TABLE_ASSUMPTION_SET_1" localSheetId="54">'x-422'!$B$21</definedName>
    <definedName name="TABLE_ASSUMPTION_SET_1" localSheetId="55">'x-423'!$B$21</definedName>
    <definedName name="TABLE_ASSUMPTION_SET_1" localSheetId="56">'x-424'!$B$21</definedName>
    <definedName name="TABLE_ASSUMPTION_SET_1" localSheetId="57">'x-425'!$B$21</definedName>
    <definedName name="TABLE_ASSUMPTION_SET_1" localSheetId="58">'x-426'!$B$21</definedName>
    <definedName name="TABLE_ASSUMPTION_SET_1" localSheetId="59">'x-427'!$B$21</definedName>
    <definedName name="TABLE_ASSUMPTION_SET_1" localSheetId="60">'x-428'!$B$21</definedName>
    <definedName name="TABLE_ASSUMPTION_SET_1" localSheetId="61">'x-429'!$B$21</definedName>
    <definedName name="TABLE_ASSUMPTION_SET_1" localSheetId="62">'x-501'!$B$21</definedName>
    <definedName name="TABLE_ASSUMPTION_SET_1" localSheetId="63">'x-502'!$B$21</definedName>
    <definedName name="TABLE_ASSUMPTION_SET_1" localSheetId="64">'x-503'!$B$21</definedName>
    <definedName name="TABLE_ASSUMPTION_SET_1" localSheetId="65">'x-504'!$B$21</definedName>
    <definedName name="TABLE_ASSUMPTION_SET_1" localSheetId="66">'x-505'!$B$21</definedName>
    <definedName name="TABLE_ASSUMPTION_SET_1" localSheetId="67">'x-506'!$B$21</definedName>
    <definedName name="TABLE_ASSUMPTION_SET_1" localSheetId="68">'x-601'!$B$21</definedName>
    <definedName name="TABLE_ASSUMPTION_SET_1" localSheetId="69">'x-602'!$B$21</definedName>
    <definedName name="TABLE_ASSUMPTION_SET_1" localSheetId="70">'x-603'!$B$21</definedName>
    <definedName name="TABLE_ASSUMPTION_SET_1" localSheetId="71">'x-701'!$B$21</definedName>
    <definedName name="TABLE_ASSUMPTION_SET_1" localSheetId="72">'x-702'!$B$21</definedName>
    <definedName name="TABLE_ASSUMPTION_SET_1" localSheetId="73">'x-703'!$B$21</definedName>
    <definedName name="TABLE_ASSUMPTION_SET_1" localSheetId="74">'x-704'!$B$21</definedName>
    <definedName name="TABLE_ASSUMPTION_SET_1" localSheetId="75">'x-705'!$B$21</definedName>
    <definedName name="TABLE_ASSUMPTION_SET_1" localSheetId="76">'x-706'!$B$21</definedName>
    <definedName name="TABLE_ASSUMPTION_SET_1" localSheetId="77">'x-707'!$B$21</definedName>
    <definedName name="TABLE_ASSUMPTION_SET_1" localSheetId="78">'x-708'!$B$21</definedName>
    <definedName name="TABLE_ASSUMPTION_SET_1" localSheetId="79">'x-709'!$B$21</definedName>
    <definedName name="TABLE_ASSUMPTION_SET_1" localSheetId="80">'x-710'!$B$21</definedName>
    <definedName name="TABLE_ASSUMPTION_SET_1" localSheetId="81">'x-711'!$B$21</definedName>
    <definedName name="TABLE_ASSUMPTION_SET_1" localSheetId="82">'x-712'!$B$21</definedName>
    <definedName name="TABLE_ASSUMPTION_SET_1" localSheetId="83">'x-713'!$B$21</definedName>
    <definedName name="TABLE_ASSUMPTION_SET_1" localSheetId="84">'x-714'!$B$21</definedName>
    <definedName name="TABLE_ASSUMPTION_SET_1" localSheetId="85">'x-715'!$B$21</definedName>
    <definedName name="TABLE_ASSUMPTION_SET_1" localSheetId="86">'x-716'!$B$21</definedName>
    <definedName name="TABLE_ASSUMPTION_SET_1" localSheetId="87">'x-717'!$B$21</definedName>
    <definedName name="TABLE_ASSUMPTION_SET_1" localSheetId="88">'x-718'!$B$21</definedName>
    <definedName name="TABLE_ASSUMPTION_SET_1" localSheetId="89">'x-719'!$B$21</definedName>
    <definedName name="TABLE_ASSUMPTION_SET_1" localSheetId="90">'x-720'!$B$21</definedName>
    <definedName name="TABLE_ASSUMPTION_SET_1" localSheetId="91">'x-721'!$B$21</definedName>
    <definedName name="TABLE_ASSUMPTION_SET_1" localSheetId="92">'x-730'!$B$21</definedName>
    <definedName name="TABLE_ASSUMPTION_SET_1" localSheetId="93">'x-731'!$B$21</definedName>
    <definedName name="TABLE_ASSUMPTION_SET_1" localSheetId="94">'x-732'!$B$21</definedName>
    <definedName name="TABLE_ASSUMPTION_SET_1" localSheetId="95">'x-733'!$B$21</definedName>
    <definedName name="TABLE_ASSUMPTION_SET_1" localSheetId="96">'x-801'!$B$21</definedName>
    <definedName name="TABLE_CLIENT">'x-Series Number'!$B$7</definedName>
    <definedName name="TABLE_CLIENT_1" localSheetId="8">'x-201'!$B$7</definedName>
    <definedName name="TABLE_CLIENT_1" localSheetId="9">'x-202'!$B$7</definedName>
    <definedName name="TABLE_CLIENT_1" localSheetId="10">'x-203'!$B$7</definedName>
    <definedName name="TABLE_CLIENT_1" localSheetId="11">'x-204'!$B$7</definedName>
    <definedName name="TABLE_CLIENT_1" localSheetId="12">'x-205'!$B$7</definedName>
    <definedName name="TABLE_CLIENT_1" localSheetId="13">'x-206'!$B$7</definedName>
    <definedName name="TABLE_CLIENT_1" localSheetId="14">'x-207'!$B$7</definedName>
    <definedName name="TABLE_CLIENT_1" localSheetId="15">'x-208'!$B$7</definedName>
    <definedName name="TABLE_CLIENT_1" localSheetId="16">'x-209'!$B$7</definedName>
    <definedName name="TABLE_CLIENT_1" localSheetId="17">'x-210'!$B$7</definedName>
    <definedName name="TABLE_CLIENT_1" localSheetId="18">'x-211'!$B$7</definedName>
    <definedName name="TABLE_CLIENT_1" localSheetId="19">'x-212'!$B$7</definedName>
    <definedName name="TABLE_CLIENT_1" localSheetId="20">'x-213'!$B$7</definedName>
    <definedName name="TABLE_CLIENT_1" localSheetId="21">'x-214'!$B$7</definedName>
    <definedName name="TABLE_CLIENT_1" localSheetId="22">'x-215'!$B$7</definedName>
    <definedName name="TABLE_CLIENT_1" localSheetId="23">'x-216'!$B$7</definedName>
    <definedName name="TABLE_CLIENT_1" localSheetId="24">'x-301'!$B$7</definedName>
    <definedName name="TABLE_CLIENT_1" localSheetId="25">'x-302'!$B$7</definedName>
    <definedName name="TABLE_CLIENT_1" localSheetId="26">'x-303'!$B$7</definedName>
    <definedName name="TABLE_CLIENT_1" localSheetId="27">'x-304'!$B$7</definedName>
    <definedName name="TABLE_CLIENT_1" localSheetId="28">'x-305'!$B$7</definedName>
    <definedName name="TABLE_CLIENT_1" localSheetId="29">'x-306'!$B$7</definedName>
    <definedName name="TABLE_CLIENT_1" localSheetId="30">'x-307'!$B$7</definedName>
    <definedName name="TABLE_CLIENT_1" localSheetId="31">'x-308'!$B$7</definedName>
    <definedName name="TABLE_CLIENT_1" localSheetId="32">'x-309'!$B$7</definedName>
    <definedName name="TABLE_CLIENT_1" localSheetId="33">'x-401'!$B$7</definedName>
    <definedName name="TABLE_CLIENT_1" localSheetId="34">'x-402'!$B$7</definedName>
    <definedName name="TABLE_CLIENT_1" localSheetId="35">'x-403'!$B$7</definedName>
    <definedName name="TABLE_CLIENT_1" localSheetId="36">'x-404'!$B$7</definedName>
    <definedName name="TABLE_CLIENT_1" localSheetId="37">'x-405'!$B$7</definedName>
    <definedName name="TABLE_CLIENT_1" localSheetId="38">'x-406'!$B$7</definedName>
    <definedName name="TABLE_CLIENT_1" localSheetId="39">'x-407'!$B$7</definedName>
    <definedName name="TABLE_CLIENT_1" localSheetId="40">'x-408'!$B$7</definedName>
    <definedName name="TABLE_CLIENT_1" localSheetId="41">'x-409'!$B$7</definedName>
    <definedName name="TABLE_CLIENT_1" localSheetId="42">'x-410'!$B$7</definedName>
    <definedName name="TABLE_CLIENT_1" localSheetId="43">'x-411'!$B$7</definedName>
    <definedName name="TABLE_CLIENT_1" localSheetId="44">'x-412'!$B$7</definedName>
    <definedName name="TABLE_CLIENT_1" localSheetId="45">'x-413'!$B$7</definedName>
    <definedName name="TABLE_CLIENT_1" localSheetId="46">'x-414'!$B$7</definedName>
    <definedName name="TABLE_CLIENT_1" localSheetId="47">'x-415'!$B$7</definedName>
    <definedName name="TABLE_CLIENT_1" localSheetId="48">'x-416'!$B$7</definedName>
    <definedName name="TABLE_CLIENT_1" localSheetId="49">'x-417'!$B$7</definedName>
    <definedName name="TABLE_CLIENT_1" localSheetId="50">'x-418'!$B$7</definedName>
    <definedName name="TABLE_CLIENT_1" localSheetId="51">'x-419'!$B$7</definedName>
    <definedName name="TABLE_CLIENT_1" localSheetId="52">'x-420'!$B$7</definedName>
    <definedName name="TABLE_CLIENT_1" localSheetId="53">'x-421'!$B$7</definedName>
    <definedName name="TABLE_CLIENT_1" localSheetId="54">'x-422'!$B$7</definedName>
    <definedName name="TABLE_CLIENT_1" localSheetId="55">'x-423'!$B$7</definedName>
    <definedName name="TABLE_CLIENT_1" localSheetId="56">'x-424'!$B$7</definedName>
    <definedName name="TABLE_CLIENT_1" localSheetId="57">'x-425'!$B$7</definedName>
    <definedName name="TABLE_CLIENT_1" localSheetId="58">'x-426'!$B$7</definedName>
    <definedName name="TABLE_CLIENT_1" localSheetId="59">'x-427'!$B$7</definedName>
    <definedName name="TABLE_CLIENT_1" localSheetId="60">'x-428'!$B$7</definedName>
    <definedName name="TABLE_CLIENT_1" localSheetId="61">'x-429'!$B$7</definedName>
    <definedName name="TABLE_CLIENT_1" localSheetId="62">'x-501'!$B$7</definedName>
    <definedName name="TABLE_CLIENT_1" localSheetId="63">'x-502'!$B$7</definedName>
    <definedName name="TABLE_CLIENT_1" localSheetId="64">'x-503'!$B$7</definedName>
    <definedName name="TABLE_CLIENT_1" localSheetId="65">'x-504'!$B$7</definedName>
    <definedName name="TABLE_CLIENT_1" localSheetId="66">'x-505'!$B$7</definedName>
    <definedName name="TABLE_CLIENT_1" localSheetId="67">'x-506'!$B$7</definedName>
    <definedName name="TABLE_CLIENT_1" localSheetId="68">'x-601'!$B$7</definedName>
    <definedName name="TABLE_CLIENT_1" localSheetId="69">'x-602'!$B$7</definedName>
    <definedName name="TABLE_CLIENT_1" localSheetId="70">'x-603'!$B$7</definedName>
    <definedName name="TABLE_CLIENT_1" localSheetId="71">'x-701'!$B$7</definedName>
    <definedName name="TABLE_CLIENT_1" localSheetId="72">'x-702'!$B$7</definedName>
    <definedName name="TABLE_CLIENT_1" localSheetId="73">'x-703'!$B$7</definedName>
    <definedName name="TABLE_CLIENT_1" localSheetId="74">'x-704'!$B$7</definedName>
    <definedName name="TABLE_CLIENT_1" localSheetId="75">'x-705'!$B$7</definedName>
    <definedName name="TABLE_CLIENT_1" localSheetId="76">'x-706'!$B$7</definedName>
    <definedName name="TABLE_CLIENT_1" localSheetId="77">'x-707'!$B$7</definedName>
    <definedName name="TABLE_CLIENT_1" localSheetId="78">'x-708'!$B$7</definedName>
    <definedName name="TABLE_CLIENT_1" localSheetId="79">'x-709'!$B$7</definedName>
    <definedName name="TABLE_CLIENT_1" localSheetId="80">'x-710'!$B$7</definedName>
    <definedName name="TABLE_CLIENT_1" localSheetId="81">'x-711'!$B$7</definedName>
    <definedName name="TABLE_CLIENT_1" localSheetId="82">'x-712'!$B$7</definedName>
    <definedName name="TABLE_CLIENT_1" localSheetId="83">'x-713'!$B$7</definedName>
    <definedName name="TABLE_CLIENT_1" localSheetId="84">'x-714'!$B$7</definedName>
    <definedName name="TABLE_CLIENT_1" localSheetId="85">'x-715'!$B$7</definedName>
    <definedName name="TABLE_CLIENT_1" localSheetId="86">'x-716'!$B$7</definedName>
    <definedName name="TABLE_CLIENT_1" localSheetId="87">'x-717'!$B$7</definedName>
    <definedName name="TABLE_CLIENT_1" localSheetId="88">'x-718'!$B$7</definedName>
    <definedName name="TABLE_CLIENT_1" localSheetId="89">'x-719'!$B$7</definedName>
    <definedName name="TABLE_CLIENT_1" localSheetId="90">'x-720'!$B$7</definedName>
    <definedName name="TABLE_CLIENT_1" localSheetId="91">'x-721'!$B$7</definedName>
    <definedName name="TABLE_CLIENT_1" localSheetId="92">'x-730'!$B$7</definedName>
    <definedName name="TABLE_CLIENT_1" localSheetId="93">'x-731'!$B$7</definedName>
    <definedName name="TABLE_CLIENT_1" localSheetId="94">'x-732'!$B$7</definedName>
    <definedName name="TABLE_CLIENT_1" localSheetId="95">'x-733'!$B$7</definedName>
    <definedName name="TABLE_CLIENT_1" localSheetId="96">'x-801'!$B$7</definedName>
    <definedName name="TABLE_DATE_IMPLEMENTED" localSheetId="14">'x-207'!#REF!</definedName>
    <definedName name="TABLE_DATE_IMPLEMENTED" localSheetId="15">'x-208'!#REF!</definedName>
    <definedName name="TABLE_DATE_IMPLEMENTED" localSheetId="16">'x-209'!#REF!</definedName>
    <definedName name="TABLE_DATE_IMPLEMENTED" localSheetId="26">'x-303'!#REF!</definedName>
    <definedName name="TABLE_DATE_IMPLEMENTED">'x-Series Number'!$B$19</definedName>
    <definedName name="TABLE_DATE_IMPLEMENTED_1" localSheetId="8">'x-201'!$B$19</definedName>
    <definedName name="TABLE_DATE_IMPLEMENTED_1" localSheetId="9">'x-202'!$B$19</definedName>
    <definedName name="TABLE_DATE_IMPLEMENTED_1" localSheetId="10">'x-203'!$B$19</definedName>
    <definedName name="TABLE_DATE_IMPLEMENTED_1" localSheetId="11">'x-204'!$B$19</definedName>
    <definedName name="TABLE_DATE_IMPLEMENTED_1" localSheetId="12">'x-205'!$B$19</definedName>
    <definedName name="TABLE_DATE_IMPLEMENTED_1" localSheetId="13">'x-206'!$B$19</definedName>
    <definedName name="TABLE_DATE_IMPLEMENTED_1" localSheetId="14">'x-207'!$B$19</definedName>
    <definedName name="TABLE_DATE_IMPLEMENTED_1" localSheetId="15">'x-208'!$B$19</definedName>
    <definedName name="TABLE_DATE_IMPLEMENTED_1" localSheetId="16">'x-209'!$B$19</definedName>
    <definedName name="TABLE_DATE_IMPLEMENTED_1" localSheetId="17">'x-210'!$B$19</definedName>
    <definedName name="TABLE_DATE_IMPLEMENTED_1" localSheetId="18">'x-211'!$B$19</definedName>
    <definedName name="TABLE_DATE_IMPLEMENTED_1" localSheetId="19">'x-212'!$B$19</definedName>
    <definedName name="TABLE_DATE_IMPLEMENTED_1" localSheetId="20">'x-213'!$B$19</definedName>
    <definedName name="TABLE_DATE_IMPLEMENTED_1" localSheetId="21">'x-214'!$B$19</definedName>
    <definedName name="TABLE_DATE_IMPLEMENTED_1" localSheetId="22">'x-215'!$B$19</definedName>
    <definedName name="TABLE_DATE_IMPLEMENTED_1" localSheetId="23">'x-216'!$B$19</definedName>
    <definedName name="TABLE_DATE_IMPLEMENTED_1" localSheetId="24">'x-301'!$B$19</definedName>
    <definedName name="TABLE_DATE_IMPLEMENTED_1" localSheetId="25">'x-302'!$B$19</definedName>
    <definedName name="TABLE_DATE_IMPLEMENTED_1" localSheetId="26">'x-303'!$B$19</definedName>
    <definedName name="TABLE_DATE_IMPLEMENTED_1" localSheetId="27">'x-304'!$B$19</definedName>
    <definedName name="TABLE_DATE_IMPLEMENTED_1" localSheetId="28">'x-305'!$B$19</definedName>
    <definedName name="TABLE_DATE_IMPLEMENTED_1" localSheetId="29">'x-306'!$B$19</definedName>
    <definedName name="TABLE_DATE_IMPLEMENTED_1" localSheetId="30">'x-307'!$B$19</definedName>
    <definedName name="TABLE_DATE_IMPLEMENTED_1" localSheetId="31">'x-308'!$B$19</definedName>
    <definedName name="TABLE_DATE_IMPLEMENTED_1" localSheetId="32">'x-309'!$B$19</definedName>
    <definedName name="TABLE_DATE_IMPLEMENTED_1" localSheetId="33">'x-401'!$B$19</definedName>
    <definedName name="TABLE_DATE_IMPLEMENTED_1" localSheetId="34">'x-402'!$B$19</definedName>
    <definedName name="TABLE_DATE_IMPLEMENTED_1" localSheetId="35">'x-403'!$B$19</definedName>
    <definedName name="TABLE_DATE_IMPLEMENTED_1" localSheetId="36">'x-404'!$B$19</definedName>
    <definedName name="TABLE_DATE_IMPLEMENTED_1" localSheetId="37">'x-405'!$B$19</definedName>
    <definedName name="TABLE_DATE_IMPLEMENTED_1" localSheetId="38">'x-406'!$B$19</definedName>
    <definedName name="TABLE_DATE_IMPLEMENTED_1" localSheetId="39">'x-407'!$B$19</definedName>
    <definedName name="TABLE_DATE_IMPLEMENTED_1" localSheetId="40">'x-408'!$B$19</definedName>
    <definedName name="TABLE_DATE_IMPLEMENTED_1" localSheetId="41">'x-409'!$B$19</definedName>
    <definedName name="TABLE_DATE_IMPLEMENTED_1" localSheetId="42">'x-410'!$B$19</definedName>
    <definedName name="TABLE_DATE_IMPLEMENTED_1" localSheetId="43">'x-411'!$B$19</definedName>
    <definedName name="TABLE_DATE_IMPLEMENTED_1" localSheetId="44">'x-412'!$B$19</definedName>
    <definedName name="TABLE_DATE_IMPLEMENTED_1" localSheetId="45">'x-413'!$B$19</definedName>
    <definedName name="TABLE_DATE_IMPLEMENTED_1" localSheetId="46">'x-414'!$B$19</definedName>
    <definedName name="TABLE_DATE_IMPLEMENTED_1" localSheetId="47">'x-415'!$B$19</definedName>
    <definedName name="TABLE_DATE_IMPLEMENTED_1" localSheetId="48">'x-416'!$B$19</definedName>
    <definedName name="TABLE_DATE_IMPLEMENTED_1" localSheetId="49">'x-417'!$B$19</definedName>
    <definedName name="TABLE_DATE_IMPLEMENTED_1" localSheetId="50">'x-418'!$B$19</definedName>
    <definedName name="TABLE_DATE_IMPLEMENTED_1" localSheetId="51">'x-419'!$B$19</definedName>
    <definedName name="TABLE_DATE_IMPLEMENTED_1" localSheetId="52">'x-420'!$B$19</definedName>
    <definedName name="TABLE_DATE_IMPLEMENTED_1" localSheetId="53">'x-421'!$B$19</definedName>
    <definedName name="TABLE_DATE_IMPLEMENTED_1" localSheetId="54">'x-422'!$B$19</definedName>
    <definedName name="TABLE_DATE_IMPLEMENTED_1" localSheetId="55">'x-423'!$B$19</definedName>
    <definedName name="TABLE_DATE_IMPLEMENTED_1" localSheetId="56">'x-424'!$B$19</definedName>
    <definedName name="TABLE_DATE_IMPLEMENTED_1" localSheetId="57">'x-425'!$B$19</definedName>
    <definedName name="TABLE_DATE_IMPLEMENTED_1" localSheetId="58">'x-426'!$B$19</definedName>
    <definedName name="TABLE_DATE_IMPLEMENTED_1" localSheetId="59">'x-427'!$B$19</definedName>
    <definedName name="TABLE_DATE_IMPLEMENTED_1" localSheetId="60">'x-428'!$B$19</definedName>
    <definedName name="TABLE_DATE_IMPLEMENTED_1" localSheetId="61">'x-429'!$B$19</definedName>
    <definedName name="TABLE_DATE_IMPLEMENTED_1" localSheetId="62">'x-501'!$B$19</definedName>
    <definedName name="TABLE_DATE_IMPLEMENTED_1" localSheetId="63">'x-502'!$B$19</definedName>
    <definedName name="TABLE_DATE_IMPLEMENTED_1" localSheetId="64">'x-503'!$B$19</definedName>
    <definedName name="TABLE_DATE_IMPLEMENTED_1" localSheetId="65">'x-504'!$B$19</definedName>
    <definedName name="TABLE_DATE_IMPLEMENTED_1" localSheetId="66">'x-505'!$B$19</definedName>
    <definedName name="TABLE_DATE_IMPLEMENTED_1" localSheetId="67">'x-506'!$B$19</definedName>
    <definedName name="TABLE_DATE_IMPLEMENTED_1" localSheetId="68">'x-601'!$B$19</definedName>
    <definedName name="TABLE_DATE_IMPLEMENTED_1" localSheetId="69">'x-602'!$B$19</definedName>
    <definedName name="TABLE_DATE_IMPLEMENTED_1" localSheetId="70">'x-603'!$B$19</definedName>
    <definedName name="TABLE_DATE_IMPLEMENTED_1" localSheetId="71">'x-701'!$B$19</definedName>
    <definedName name="TABLE_DATE_IMPLEMENTED_1" localSheetId="72">'x-702'!$B$19</definedName>
    <definedName name="TABLE_DATE_IMPLEMENTED_1" localSheetId="73">'x-703'!$B$19</definedName>
    <definedName name="TABLE_DATE_IMPLEMENTED_1" localSheetId="74">'x-704'!$B$19</definedName>
    <definedName name="TABLE_DATE_IMPLEMENTED_1" localSheetId="75">'x-705'!$B$19</definedName>
    <definedName name="TABLE_DATE_IMPLEMENTED_1" localSheetId="76">'x-706'!$B$19</definedName>
    <definedName name="TABLE_DATE_IMPLEMENTED_1" localSheetId="77">'x-707'!$B$19</definedName>
    <definedName name="TABLE_DATE_IMPLEMENTED_1" localSheetId="78">'x-708'!$B$19</definedName>
    <definedName name="TABLE_DATE_IMPLEMENTED_1" localSheetId="79">'x-709'!$B$19</definedName>
    <definedName name="TABLE_DATE_IMPLEMENTED_1" localSheetId="80">'x-710'!$B$19</definedName>
    <definedName name="TABLE_DATE_IMPLEMENTED_1" localSheetId="81">'x-711'!$B$19</definedName>
    <definedName name="TABLE_DATE_IMPLEMENTED_1" localSheetId="82">'x-712'!$B$19</definedName>
    <definedName name="TABLE_DATE_IMPLEMENTED_1" localSheetId="83">'x-713'!$B$19</definedName>
    <definedName name="TABLE_DATE_IMPLEMENTED_1" localSheetId="84">'x-714'!$B$19</definedName>
    <definedName name="TABLE_DATE_IMPLEMENTED_1" localSheetId="85">'x-715'!$B$19</definedName>
    <definedName name="TABLE_DATE_IMPLEMENTED_1" localSheetId="86">'x-716'!$B$19</definedName>
    <definedName name="TABLE_DATE_IMPLEMENTED_1" localSheetId="87">'x-717'!$B$19</definedName>
    <definedName name="TABLE_DATE_IMPLEMENTED_1" localSheetId="88">'x-718'!$B$19</definedName>
    <definedName name="TABLE_DATE_IMPLEMENTED_1" localSheetId="89">'x-719'!$B$19</definedName>
    <definedName name="TABLE_DATE_IMPLEMENTED_1" localSheetId="90">'x-720'!$B$19</definedName>
    <definedName name="TABLE_DATE_IMPLEMENTED_1" localSheetId="91">'x-721'!$B$19</definedName>
    <definedName name="TABLE_DATE_IMPLEMENTED_1" localSheetId="92">'x-730'!$B$19</definedName>
    <definedName name="TABLE_DATE_IMPLEMENTED_1" localSheetId="93">'x-731'!$B$19</definedName>
    <definedName name="TABLE_DATE_IMPLEMENTED_1" localSheetId="94">'x-732'!$B$19</definedName>
    <definedName name="TABLE_DATE_IMPLEMENTED_1" localSheetId="95">'x-733'!$B$19</definedName>
    <definedName name="TABLE_DATE_IMPLEMENTED_1" localSheetId="96">'x-801'!$B$19</definedName>
    <definedName name="TABLE_DATE_ISSUED" localSheetId="14">'x-207'!#REF!</definedName>
    <definedName name="TABLE_DATE_ISSUED" localSheetId="15">'x-208'!#REF!</definedName>
    <definedName name="TABLE_DATE_ISSUED" localSheetId="16">'x-209'!#REF!</definedName>
    <definedName name="TABLE_DATE_ISSUED" localSheetId="26">'x-303'!#REF!</definedName>
    <definedName name="TABLE_DATE_ISSUED">'x-Series Number'!$B$18</definedName>
    <definedName name="TABLE_DATE_ISSUED_1" localSheetId="8">'x-201'!$B$18</definedName>
    <definedName name="TABLE_DATE_ISSUED_1" localSheetId="9">'x-202'!$B$18</definedName>
    <definedName name="TABLE_DATE_ISSUED_1" localSheetId="10">'x-203'!$B$18</definedName>
    <definedName name="TABLE_DATE_ISSUED_1" localSheetId="11">'x-204'!$B$18</definedName>
    <definedName name="TABLE_DATE_ISSUED_1" localSheetId="12">'x-205'!$B$18</definedName>
    <definedName name="TABLE_DATE_ISSUED_1" localSheetId="13">'x-206'!$B$18</definedName>
    <definedName name="TABLE_DATE_ISSUED_1" localSheetId="14">'x-207'!$B$18</definedName>
    <definedName name="TABLE_DATE_ISSUED_1" localSheetId="15">'x-208'!$B$18</definedName>
    <definedName name="TABLE_DATE_ISSUED_1" localSheetId="16">'x-209'!$B$18</definedName>
    <definedName name="TABLE_DATE_ISSUED_1" localSheetId="17">'x-210'!$B$18</definedName>
    <definedName name="TABLE_DATE_ISSUED_1" localSheetId="18">'x-211'!$B$18</definedName>
    <definedName name="TABLE_DATE_ISSUED_1" localSheetId="19">'x-212'!$B$18</definedName>
    <definedName name="TABLE_DATE_ISSUED_1" localSheetId="20">'x-213'!$B$18</definedName>
    <definedName name="TABLE_DATE_ISSUED_1" localSheetId="21">'x-214'!$B$18</definedName>
    <definedName name="TABLE_DATE_ISSUED_1" localSheetId="22">'x-215'!$B$18</definedName>
    <definedName name="TABLE_DATE_ISSUED_1" localSheetId="23">'x-216'!$B$18</definedName>
    <definedName name="TABLE_DATE_ISSUED_1" localSheetId="24">'x-301'!$B$18</definedName>
    <definedName name="TABLE_DATE_ISSUED_1" localSheetId="25">'x-302'!$B$18</definedName>
    <definedName name="TABLE_DATE_ISSUED_1" localSheetId="26">'x-303'!$B$18</definedName>
    <definedName name="TABLE_DATE_ISSUED_1" localSheetId="27">'x-304'!$B$18</definedName>
    <definedName name="TABLE_DATE_ISSUED_1" localSheetId="28">'x-305'!$B$18</definedName>
    <definedName name="TABLE_DATE_ISSUED_1" localSheetId="29">'x-306'!$B$18</definedName>
    <definedName name="TABLE_DATE_ISSUED_1" localSheetId="30">'x-307'!$B$18</definedName>
    <definedName name="TABLE_DATE_ISSUED_1" localSheetId="31">'x-308'!$B$18</definedName>
    <definedName name="TABLE_DATE_ISSUED_1" localSheetId="32">'x-309'!$B$18</definedName>
    <definedName name="TABLE_DATE_ISSUED_1" localSheetId="33">'x-401'!$B$18</definedName>
    <definedName name="TABLE_DATE_ISSUED_1" localSheetId="34">'x-402'!$B$18</definedName>
    <definedName name="TABLE_DATE_ISSUED_1" localSheetId="35">'x-403'!$B$18</definedName>
    <definedName name="TABLE_DATE_ISSUED_1" localSheetId="36">'x-404'!$B$18</definedName>
    <definedName name="TABLE_DATE_ISSUED_1" localSheetId="37">'x-405'!$B$18</definedName>
    <definedName name="TABLE_DATE_ISSUED_1" localSheetId="38">'x-406'!$B$18</definedName>
    <definedName name="TABLE_DATE_ISSUED_1" localSheetId="39">'x-407'!$B$18</definedName>
    <definedName name="TABLE_DATE_ISSUED_1" localSheetId="40">'x-408'!$B$18</definedName>
    <definedName name="TABLE_DATE_ISSUED_1" localSheetId="41">'x-409'!$B$18</definedName>
    <definedName name="TABLE_DATE_ISSUED_1" localSheetId="42">'x-410'!$B$18</definedName>
    <definedName name="TABLE_DATE_ISSUED_1" localSheetId="43">'x-411'!$B$18</definedName>
    <definedName name="TABLE_DATE_ISSUED_1" localSheetId="44">'x-412'!$B$18</definedName>
    <definedName name="TABLE_DATE_ISSUED_1" localSheetId="45">'x-413'!$B$18</definedName>
    <definedName name="TABLE_DATE_ISSUED_1" localSheetId="46">'x-414'!$B$18</definedName>
    <definedName name="TABLE_DATE_ISSUED_1" localSheetId="47">'x-415'!$B$18</definedName>
    <definedName name="TABLE_DATE_ISSUED_1" localSheetId="48">'x-416'!$B$18</definedName>
    <definedName name="TABLE_DATE_ISSUED_1" localSheetId="49">'x-417'!$B$18</definedName>
    <definedName name="TABLE_DATE_ISSUED_1" localSheetId="50">'x-418'!$B$18</definedName>
    <definedName name="TABLE_DATE_ISSUED_1" localSheetId="51">'x-419'!$B$18</definedName>
    <definedName name="TABLE_DATE_ISSUED_1" localSheetId="52">'x-420'!$B$18</definedName>
    <definedName name="TABLE_DATE_ISSUED_1" localSheetId="53">'x-421'!$B$18</definedName>
    <definedName name="TABLE_DATE_ISSUED_1" localSheetId="54">'x-422'!$B$18</definedName>
    <definedName name="TABLE_DATE_ISSUED_1" localSheetId="55">'x-423'!$B$18</definedName>
    <definedName name="TABLE_DATE_ISSUED_1" localSheetId="56">'x-424'!$B$18</definedName>
    <definedName name="TABLE_DATE_ISSUED_1" localSheetId="57">'x-425'!$B$18</definedName>
    <definedName name="TABLE_DATE_ISSUED_1" localSheetId="58">'x-426'!$B$18</definedName>
    <definedName name="TABLE_DATE_ISSUED_1" localSheetId="59">'x-427'!$B$18</definedName>
    <definedName name="TABLE_DATE_ISSUED_1" localSheetId="60">'x-428'!$B$18</definedName>
    <definedName name="TABLE_DATE_ISSUED_1" localSheetId="61">'x-429'!$B$18</definedName>
    <definedName name="TABLE_DATE_ISSUED_1" localSheetId="62">'x-501'!$B$18</definedName>
    <definedName name="TABLE_DATE_ISSUED_1" localSheetId="63">'x-502'!$B$18</definedName>
    <definedName name="TABLE_DATE_ISSUED_1" localSheetId="64">'x-503'!$B$18</definedName>
    <definedName name="TABLE_DATE_ISSUED_1" localSheetId="65">'x-504'!$B$18</definedName>
    <definedName name="TABLE_DATE_ISSUED_1" localSheetId="66">'x-505'!$B$18</definedName>
    <definedName name="TABLE_DATE_ISSUED_1" localSheetId="67">'x-506'!$B$18</definedName>
    <definedName name="TABLE_DATE_ISSUED_1" localSheetId="68">'x-601'!$B$18</definedName>
    <definedName name="TABLE_DATE_ISSUED_1" localSheetId="69">'x-602'!$B$18</definedName>
    <definedName name="TABLE_DATE_ISSUED_1" localSheetId="70">'x-603'!$B$18</definedName>
    <definedName name="TABLE_DATE_ISSUED_1" localSheetId="71">'x-701'!$B$18</definedName>
    <definedName name="TABLE_DATE_ISSUED_1" localSheetId="72">'x-702'!$B$18</definedName>
    <definedName name="TABLE_DATE_ISSUED_1" localSheetId="73">'x-703'!$B$18</definedName>
    <definedName name="TABLE_DATE_ISSUED_1" localSheetId="74">'x-704'!$B$18</definedName>
    <definedName name="TABLE_DATE_ISSUED_1" localSheetId="75">'x-705'!$B$18</definedName>
    <definedName name="TABLE_DATE_ISSUED_1" localSheetId="76">'x-706'!$B$18</definedName>
    <definedName name="TABLE_DATE_ISSUED_1" localSheetId="77">'x-707'!$B$18</definedName>
    <definedName name="TABLE_DATE_ISSUED_1" localSheetId="78">'x-708'!$B$18</definedName>
    <definedName name="TABLE_DATE_ISSUED_1" localSheetId="79">'x-709'!$B$18</definedName>
    <definedName name="TABLE_DATE_ISSUED_1" localSheetId="80">'x-710'!$B$18</definedName>
    <definedName name="TABLE_DATE_ISSUED_1" localSheetId="81">'x-711'!$B$18</definedName>
    <definedName name="TABLE_DATE_ISSUED_1" localSheetId="82">'x-712'!$B$18</definedName>
    <definedName name="TABLE_DATE_ISSUED_1" localSheetId="83">'x-713'!$B$18</definedName>
    <definedName name="TABLE_DATE_ISSUED_1" localSheetId="84">'x-714'!$B$18</definedName>
    <definedName name="TABLE_DATE_ISSUED_1" localSheetId="85">'x-715'!$B$18</definedName>
    <definedName name="TABLE_DATE_ISSUED_1" localSheetId="86">'x-716'!$B$18</definedName>
    <definedName name="TABLE_DATE_ISSUED_1" localSheetId="87">'x-717'!$B$18</definedName>
    <definedName name="TABLE_DATE_ISSUED_1" localSheetId="88">'x-718'!$B$18</definedName>
    <definedName name="TABLE_DATE_ISSUED_1" localSheetId="89">'x-719'!$B$18</definedName>
    <definedName name="TABLE_DATE_ISSUED_1" localSheetId="90">'x-720'!$B$18</definedName>
    <definedName name="TABLE_DATE_ISSUED_1" localSheetId="91">'x-721'!$B$18</definedName>
    <definedName name="TABLE_DATE_ISSUED_1" localSheetId="92">'x-730'!$B$18</definedName>
    <definedName name="TABLE_DATE_ISSUED_1" localSheetId="93">'x-731'!$B$18</definedName>
    <definedName name="TABLE_DATE_ISSUED_1" localSheetId="94">'x-732'!$B$18</definedName>
    <definedName name="TABLE_DATE_ISSUED_1" localSheetId="95">'x-733'!$B$18</definedName>
    <definedName name="TABLE_DATE_ISSUED_1" localSheetId="96">'x-801'!$B$18</definedName>
    <definedName name="TABLE_DESCRIPTION">'x-Series Number'!$B$10</definedName>
    <definedName name="TABLE_DESCRIPTION_1" localSheetId="8">'x-201'!$B$10</definedName>
    <definedName name="TABLE_DESCRIPTION_1" localSheetId="9">'x-202'!$B$10</definedName>
    <definedName name="TABLE_DESCRIPTION_1" localSheetId="10">'x-203'!$B$10</definedName>
    <definedName name="TABLE_DESCRIPTION_1" localSheetId="11">'x-204'!$B$10</definedName>
    <definedName name="TABLE_DESCRIPTION_1" localSheetId="12">'x-205'!$B$10</definedName>
    <definedName name="TABLE_DESCRIPTION_1" localSheetId="13">'x-206'!$B$10</definedName>
    <definedName name="TABLE_DESCRIPTION_1" localSheetId="14">'x-207'!$B$10</definedName>
    <definedName name="TABLE_DESCRIPTION_1" localSheetId="15">'x-208'!$B$10</definedName>
    <definedName name="TABLE_DESCRIPTION_1" localSheetId="16">'x-209'!$B$10</definedName>
    <definedName name="TABLE_DESCRIPTION_1" localSheetId="17">'x-210'!$B$10</definedName>
    <definedName name="TABLE_DESCRIPTION_1" localSheetId="18">'x-211'!$B$10</definedName>
    <definedName name="TABLE_DESCRIPTION_1" localSheetId="19">'x-212'!$B$10</definedName>
    <definedName name="TABLE_DESCRIPTION_1" localSheetId="20">'x-213'!$B$10</definedName>
    <definedName name="TABLE_DESCRIPTION_1" localSheetId="21">'x-214'!$B$10</definedName>
    <definedName name="TABLE_DESCRIPTION_1" localSheetId="22">'x-215'!$B$10</definedName>
    <definedName name="TABLE_DESCRIPTION_1" localSheetId="23">'x-216'!$B$10</definedName>
    <definedName name="TABLE_DESCRIPTION_1" localSheetId="24">'x-301'!$B$10</definedName>
    <definedName name="TABLE_DESCRIPTION_1" localSheetId="25">'x-302'!$B$10</definedName>
    <definedName name="TABLE_DESCRIPTION_1" localSheetId="26">'x-303'!$B$10</definedName>
    <definedName name="TABLE_DESCRIPTION_1" localSheetId="27">'x-304'!$B$10</definedName>
    <definedName name="TABLE_DESCRIPTION_1" localSheetId="28">'x-305'!$B$10</definedName>
    <definedName name="TABLE_DESCRIPTION_1" localSheetId="29">'x-306'!$B$10</definedName>
    <definedName name="TABLE_DESCRIPTION_1" localSheetId="30">'x-307'!$B$10</definedName>
    <definedName name="TABLE_DESCRIPTION_1" localSheetId="31">'x-308'!$B$10</definedName>
    <definedName name="TABLE_DESCRIPTION_1" localSheetId="32">'x-309'!$B$10</definedName>
    <definedName name="TABLE_DESCRIPTION_1" localSheetId="33">'x-401'!$B$10</definedName>
    <definedName name="TABLE_DESCRIPTION_1" localSheetId="34">'x-402'!$B$10</definedName>
    <definedName name="TABLE_DESCRIPTION_1" localSheetId="35">'x-403'!$B$10</definedName>
    <definedName name="TABLE_DESCRIPTION_1" localSheetId="36">'x-404'!$B$10</definedName>
    <definedName name="TABLE_DESCRIPTION_1" localSheetId="37">'x-405'!$B$10</definedName>
    <definedName name="TABLE_DESCRIPTION_1" localSheetId="38">'x-406'!$B$10</definedName>
    <definedName name="TABLE_DESCRIPTION_1" localSheetId="39">'x-407'!$B$10</definedName>
    <definedName name="TABLE_DESCRIPTION_1" localSheetId="40">'x-408'!$B$10</definedName>
    <definedName name="TABLE_DESCRIPTION_1" localSheetId="41">'x-409'!$B$10</definedName>
    <definedName name="TABLE_DESCRIPTION_1" localSheetId="42">'x-410'!$B$10</definedName>
    <definedName name="TABLE_DESCRIPTION_1" localSheetId="43">'x-411'!$B$10</definedName>
    <definedName name="TABLE_DESCRIPTION_1" localSheetId="44">'x-412'!$B$10</definedName>
    <definedName name="TABLE_DESCRIPTION_1" localSheetId="45">'x-413'!$B$10</definedName>
    <definedName name="TABLE_DESCRIPTION_1" localSheetId="46">'x-414'!$B$10</definedName>
    <definedName name="TABLE_DESCRIPTION_1" localSheetId="47">'x-415'!$B$10</definedName>
    <definedName name="TABLE_DESCRIPTION_1" localSheetId="48">'x-416'!$B$10</definedName>
    <definedName name="TABLE_DESCRIPTION_1" localSheetId="49">'x-417'!$B$10</definedName>
    <definedName name="TABLE_DESCRIPTION_1" localSheetId="50">'x-418'!$B$10</definedName>
    <definedName name="TABLE_DESCRIPTION_1" localSheetId="51">'x-419'!$B$10</definedName>
    <definedName name="TABLE_DESCRIPTION_1" localSheetId="52">'x-420'!$B$10</definedName>
    <definedName name="TABLE_DESCRIPTION_1" localSheetId="53">'x-421'!$B$10</definedName>
    <definedName name="TABLE_DESCRIPTION_1" localSheetId="54">'x-422'!$B$10</definedName>
    <definedName name="TABLE_DESCRIPTION_1" localSheetId="55">'x-423'!$B$10</definedName>
    <definedName name="TABLE_DESCRIPTION_1" localSheetId="56">'x-424'!$B$10</definedName>
    <definedName name="TABLE_DESCRIPTION_1" localSheetId="57">'x-425'!$B$10</definedName>
    <definedName name="TABLE_DESCRIPTION_1" localSheetId="58">'x-426'!$B$10</definedName>
    <definedName name="TABLE_DESCRIPTION_1" localSheetId="59">'x-427'!$B$10</definedName>
    <definedName name="TABLE_DESCRIPTION_1" localSheetId="60">'x-428'!$B$10</definedName>
    <definedName name="TABLE_DESCRIPTION_1" localSheetId="61">'x-429'!$B$10</definedName>
    <definedName name="TABLE_DESCRIPTION_1" localSheetId="62">'x-501'!$B$10</definedName>
    <definedName name="TABLE_DESCRIPTION_1" localSheetId="63">'x-502'!$B$10</definedName>
    <definedName name="TABLE_DESCRIPTION_1" localSheetId="64">'x-503'!$B$10</definedName>
    <definedName name="TABLE_DESCRIPTION_1" localSheetId="65">'x-504'!$B$10</definedName>
    <definedName name="TABLE_DESCRIPTION_1" localSheetId="66">'x-505'!$B$10</definedName>
    <definedName name="TABLE_DESCRIPTION_1" localSheetId="67">'x-506'!$B$10</definedName>
    <definedName name="TABLE_DESCRIPTION_1" localSheetId="68">'x-601'!$B$10</definedName>
    <definedName name="TABLE_DESCRIPTION_1" localSheetId="69">'x-602'!$B$10</definedName>
    <definedName name="TABLE_DESCRIPTION_1" localSheetId="70">'x-603'!$B$10</definedName>
    <definedName name="TABLE_DESCRIPTION_1" localSheetId="71">'x-701'!$B$10</definedName>
    <definedName name="TABLE_DESCRIPTION_1" localSheetId="72">'x-702'!$B$10</definedName>
    <definedName name="TABLE_DESCRIPTION_1" localSheetId="73">'x-703'!$B$10</definedName>
    <definedName name="TABLE_DESCRIPTION_1" localSheetId="74">'x-704'!$B$10</definedName>
    <definedName name="TABLE_DESCRIPTION_1" localSheetId="75">'x-705'!$B$10</definedName>
    <definedName name="TABLE_DESCRIPTION_1" localSheetId="76">'x-706'!$B$10</definedName>
    <definedName name="TABLE_DESCRIPTION_1" localSheetId="77">'x-707'!$B$10</definedName>
    <definedName name="TABLE_DESCRIPTION_1" localSheetId="78">'x-708'!$B$10</definedName>
    <definedName name="TABLE_DESCRIPTION_1" localSheetId="79">'x-709'!$B$10</definedName>
    <definedName name="TABLE_DESCRIPTION_1" localSheetId="80">'x-710'!$B$10</definedName>
    <definedName name="TABLE_DESCRIPTION_1" localSheetId="81">'x-711'!$B$10</definedName>
    <definedName name="TABLE_DESCRIPTION_1" localSheetId="82">'x-712'!$B$10</definedName>
    <definedName name="TABLE_DESCRIPTION_1" localSheetId="83">'x-713'!$B$10</definedName>
    <definedName name="TABLE_DESCRIPTION_1" localSheetId="84">'x-714'!$B$10</definedName>
    <definedName name="TABLE_DESCRIPTION_1" localSheetId="85">'x-715'!$B$10</definedName>
    <definedName name="TABLE_DESCRIPTION_1" localSheetId="86">'x-716'!$B$10</definedName>
    <definedName name="TABLE_DESCRIPTION_1" localSheetId="87">'x-717'!$B$10</definedName>
    <definedName name="TABLE_DESCRIPTION_1" localSheetId="88">'x-718'!$B$10</definedName>
    <definedName name="TABLE_DESCRIPTION_1" localSheetId="89">'x-719'!$B$10</definedName>
    <definedName name="TABLE_DESCRIPTION_1" localSheetId="90">'x-720'!$B$10</definedName>
    <definedName name="TABLE_DESCRIPTION_1" localSheetId="91">'x-721'!$B$10</definedName>
    <definedName name="TABLE_DESCRIPTION_1" localSheetId="92">'x-730'!$B$10</definedName>
    <definedName name="TABLE_DESCRIPTION_1" localSheetId="93">'x-731'!$B$10</definedName>
    <definedName name="TABLE_DESCRIPTION_1" localSheetId="94">'x-732'!$B$10</definedName>
    <definedName name="TABLE_DESCRIPTION_1" localSheetId="95">'x-733'!$B$10</definedName>
    <definedName name="TABLE_DESCRIPTION_1" localSheetId="96">'x-801'!$B$10</definedName>
    <definedName name="TABLE_FACTOR_STATUS" localSheetId="14">'x-207'!#REF!</definedName>
    <definedName name="TABLE_FACTOR_STATUS" localSheetId="15">'x-208'!#REF!</definedName>
    <definedName name="TABLE_FACTOR_STATUS" localSheetId="16">'x-209'!#REF!</definedName>
    <definedName name="TABLE_FACTOR_STATUS" localSheetId="26">'x-303'!#REF!</definedName>
    <definedName name="TABLE_FACTOR_STATUS">'x-Series Number'!$B$20</definedName>
    <definedName name="TABLE_FACTOR_STATUS_1" localSheetId="8">'x-201'!$B$20</definedName>
    <definedName name="TABLE_FACTOR_STATUS_1" localSheetId="9">'x-202'!$B$20</definedName>
    <definedName name="TABLE_FACTOR_STATUS_1" localSheetId="10">'x-203'!$B$20</definedName>
    <definedName name="TABLE_FACTOR_STATUS_1" localSheetId="11">'x-204'!$B$20</definedName>
    <definedName name="TABLE_FACTOR_STATUS_1" localSheetId="12">'x-205'!$B$20</definedName>
    <definedName name="TABLE_FACTOR_STATUS_1" localSheetId="13">'x-206'!$B$20</definedName>
    <definedName name="TABLE_FACTOR_STATUS_1" localSheetId="14">'x-207'!$B$20</definedName>
    <definedName name="TABLE_FACTOR_STATUS_1" localSheetId="15">'x-208'!$B$20</definedName>
    <definedName name="TABLE_FACTOR_STATUS_1" localSheetId="16">'x-209'!$B$20</definedName>
    <definedName name="TABLE_FACTOR_STATUS_1" localSheetId="17">'x-210'!$B$20</definedName>
    <definedName name="TABLE_FACTOR_STATUS_1" localSheetId="18">'x-211'!$B$20</definedName>
    <definedName name="TABLE_FACTOR_STATUS_1" localSheetId="19">'x-212'!$B$20</definedName>
    <definedName name="TABLE_FACTOR_STATUS_1" localSheetId="20">'x-213'!$B$20</definedName>
    <definedName name="TABLE_FACTOR_STATUS_1" localSheetId="21">'x-214'!$B$20</definedName>
    <definedName name="TABLE_FACTOR_STATUS_1" localSheetId="22">'x-215'!$B$20</definedName>
    <definedName name="TABLE_FACTOR_STATUS_1" localSheetId="23">'x-216'!$B$20</definedName>
    <definedName name="TABLE_FACTOR_STATUS_1" localSheetId="24">'x-301'!$B$20</definedName>
    <definedName name="TABLE_FACTOR_STATUS_1" localSheetId="25">'x-302'!$B$20</definedName>
    <definedName name="TABLE_FACTOR_STATUS_1" localSheetId="26">'x-303'!$B$20</definedName>
    <definedName name="TABLE_FACTOR_STATUS_1" localSheetId="27">'x-304'!$B$20</definedName>
    <definedName name="TABLE_FACTOR_STATUS_1" localSheetId="28">'x-305'!$B$20</definedName>
    <definedName name="TABLE_FACTOR_STATUS_1" localSheetId="29">'x-306'!$B$20</definedName>
    <definedName name="TABLE_FACTOR_STATUS_1" localSheetId="30">'x-307'!$B$20</definedName>
    <definedName name="TABLE_FACTOR_STATUS_1" localSheetId="31">'x-308'!$B$20</definedName>
    <definedName name="TABLE_FACTOR_STATUS_1" localSheetId="32">'x-309'!$B$20</definedName>
    <definedName name="TABLE_FACTOR_STATUS_1" localSheetId="33">'x-401'!$B$20</definedName>
    <definedName name="TABLE_FACTOR_STATUS_1" localSheetId="34">'x-402'!$B$20</definedName>
    <definedName name="TABLE_FACTOR_STATUS_1" localSheetId="35">'x-403'!$B$20</definedName>
    <definedName name="TABLE_FACTOR_STATUS_1" localSheetId="36">'x-404'!$B$20</definedName>
    <definedName name="TABLE_FACTOR_STATUS_1" localSheetId="37">'x-405'!$B$20</definedName>
    <definedName name="TABLE_FACTOR_STATUS_1" localSheetId="38">'x-406'!$B$20</definedName>
    <definedName name="TABLE_FACTOR_STATUS_1" localSheetId="39">'x-407'!$B$20</definedName>
    <definedName name="TABLE_FACTOR_STATUS_1" localSheetId="40">'x-408'!$B$20</definedName>
    <definedName name="TABLE_FACTOR_STATUS_1" localSheetId="41">'x-409'!$B$20</definedName>
    <definedName name="TABLE_FACTOR_STATUS_1" localSheetId="42">'x-410'!$B$20</definedName>
    <definedName name="TABLE_FACTOR_STATUS_1" localSheetId="43">'x-411'!$B$20</definedName>
    <definedName name="TABLE_FACTOR_STATUS_1" localSheetId="44">'x-412'!$B$20</definedName>
    <definedName name="TABLE_FACTOR_STATUS_1" localSheetId="45">'x-413'!$B$20</definedName>
    <definedName name="TABLE_FACTOR_STATUS_1" localSheetId="46">'x-414'!$B$20</definedName>
    <definedName name="TABLE_FACTOR_STATUS_1" localSheetId="47">'x-415'!$B$20</definedName>
    <definedName name="TABLE_FACTOR_STATUS_1" localSheetId="48">'x-416'!$B$20</definedName>
    <definedName name="TABLE_FACTOR_STATUS_1" localSheetId="49">'x-417'!$B$20</definedName>
    <definedName name="TABLE_FACTOR_STATUS_1" localSheetId="50">'x-418'!$B$20</definedName>
    <definedName name="TABLE_FACTOR_STATUS_1" localSheetId="51">'x-419'!$B$20</definedName>
    <definedName name="TABLE_FACTOR_STATUS_1" localSheetId="52">'x-420'!$B$20</definedName>
    <definedName name="TABLE_FACTOR_STATUS_1" localSheetId="53">'x-421'!$B$20</definedName>
    <definedName name="TABLE_FACTOR_STATUS_1" localSheetId="54">'x-422'!$B$20</definedName>
    <definedName name="TABLE_FACTOR_STATUS_1" localSheetId="55">'x-423'!$B$20</definedName>
    <definedName name="TABLE_FACTOR_STATUS_1" localSheetId="56">'x-424'!$B$20</definedName>
    <definedName name="TABLE_FACTOR_STATUS_1" localSheetId="57">'x-425'!$B$20</definedName>
    <definedName name="TABLE_FACTOR_STATUS_1" localSheetId="58">'x-426'!$B$20</definedName>
    <definedName name="TABLE_FACTOR_STATUS_1" localSheetId="59">'x-427'!$B$20</definedName>
    <definedName name="TABLE_FACTOR_STATUS_1" localSheetId="60">'x-428'!$B$20</definedName>
    <definedName name="TABLE_FACTOR_STATUS_1" localSheetId="61">'x-429'!$B$20</definedName>
    <definedName name="TABLE_FACTOR_STATUS_1" localSheetId="62">'x-501'!$B$20</definedName>
    <definedName name="TABLE_FACTOR_STATUS_1" localSheetId="63">'x-502'!$B$20</definedName>
    <definedName name="TABLE_FACTOR_STATUS_1" localSheetId="64">'x-503'!$B$20</definedName>
    <definedName name="TABLE_FACTOR_STATUS_1" localSheetId="65">'x-504'!$B$20</definedName>
    <definedName name="TABLE_FACTOR_STATUS_1" localSheetId="66">'x-505'!$B$20</definedName>
    <definedName name="TABLE_FACTOR_STATUS_1" localSheetId="67">'x-506'!$B$20</definedName>
    <definedName name="TABLE_FACTOR_STATUS_1" localSheetId="68">'x-601'!$B$20</definedName>
    <definedName name="TABLE_FACTOR_STATUS_1" localSheetId="69">'x-602'!$B$20</definedName>
    <definedName name="TABLE_FACTOR_STATUS_1" localSheetId="70">'x-603'!$B$20</definedName>
    <definedName name="TABLE_FACTOR_STATUS_1" localSheetId="71">'x-701'!$B$20</definedName>
    <definedName name="TABLE_FACTOR_STATUS_1" localSheetId="72">'x-702'!$B$20</definedName>
    <definedName name="TABLE_FACTOR_STATUS_1" localSheetId="73">'x-703'!$B$20</definedName>
    <definedName name="TABLE_FACTOR_STATUS_1" localSheetId="74">'x-704'!$B$20</definedName>
    <definedName name="TABLE_FACTOR_STATUS_1" localSheetId="75">'x-705'!$B$20</definedName>
    <definedName name="TABLE_FACTOR_STATUS_1" localSheetId="76">'x-706'!$B$20</definedName>
    <definedName name="TABLE_FACTOR_STATUS_1" localSheetId="77">'x-707'!$B$20</definedName>
    <definedName name="TABLE_FACTOR_STATUS_1" localSheetId="78">'x-708'!$B$20</definedName>
    <definedName name="TABLE_FACTOR_STATUS_1" localSheetId="79">'x-709'!$B$20</definedName>
    <definedName name="TABLE_FACTOR_STATUS_1" localSheetId="80">'x-710'!$B$20</definedName>
    <definedName name="TABLE_FACTOR_STATUS_1" localSheetId="81">'x-711'!$B$20</definedName>
    <definedName name="TABLE_FACTOR_STATUS_1" localSheetId="82">'x-712'!$B$20</definedName>
    <definedName name="TABLE_FACTOR_STATUS_1" localSheetId="83">'x-713'!$B$20</definedName>
    <definedName name="TABLE_FACTOR_STATUS_1" localSheetId="84">'x-714'!$B$20</definedName>
    <definedName name="TABLE_FACTOR_STATUS_1" localSheetId="85">'x-715'!$B$20</definedName>
    <definedName name="TABLE_FACTOR_STATUS_1" localSheetId="86">'x-716'!$B$20</definedName>
    <definedName name="TABLE_FACTOR_STATUS_1" localSheetId="87">'x-717'!$B$20</definedName>
    <definedName name="TABLE_FACTOR_STATUS_1" localSheetId="88">'x-718'!$B$20</definedName>
    <definedName name="TABLE_FACTOR_STATUS_1" localSheetId="89">'x-719'!$B$20</definedName>
    <definedName name="TABLE_FACTOR_STATUS_1" localSheetId="90">'x-720'!$B$20</definedName>
    <definedName name="TABLE_FACTOR_STATUS_1" localSheetId="91">'x-721'!$B$20</definedName>
    <definedName name="TABLE_FACTOR_STATUS_1" localSheetId="92">'x-730'!$B$20</definedName>
    <definedName name="TABLE_FACTOR_STATUS_1" localSheetId="93">'x-731'!$B$20</definedName>
    <definedName name="TABLE_FACTOR_STATUS_1" localSheetId="94">'x-732'!$B$20</definedName>
    <definedName name="TABLE_FACTOR_STATUS_1" localSheetId="95">'x-733'!$B$20</definedName>
    <definedName name="TABLE_FACTOR_STATUS_1" localSheetId="96">'x-801'!$B$20</definedName>
    <definedName name="TABLE_FACTOR_TYPE" localSheetId="7">'[3]x-Series Number'!$B$9</definedName>
    <definedName name="TABLE_FACTOR_TYPE">'x-Series Number'!$B$9</definedName>
    <definedName name="TABLE_FACTOR_TYPE_1" localSheetId="8">'x-201'!$B$9</definedName>
    <definedName name="TABLE_FACTOR_TYPE_1" localSheetId="9">'x-202'!$B$9</definedName>
    <definedName name="TABLE_FACTOR_TYPE_1" localSheetId="10">'x-203'!$B$9</definedName>
    <definedName name="TABLE_FACTOR_TYPE_1" localSheetId="11">'x-204'!$B$9</definedName>
    <definedName name="TABLE_FACTOR_TYPE_1" localSheetId="12">'x-205'!$B$9</definedName>
    <definedName name="TABLE_FACTOR_TYPE_1" localSheetId="13">'x-206'!$B$9</definedName>
    <definedName name="TABLE_FACTOR_TYPE_1" localSheetId="14">'x-207'!$B$9</definedName>
    <definedName name="TABLE_FACTOR_TYPE_1" localSheetId="15">'x-208'!$B$9</definedName>
    <definedName name="TABLE_FACTOR_TYPE_1" localSheetId="16">'x-209'!$B$9</definedName>
    <definedName name="TABLE_FACTOR_TYPE_1" localSheetId="17">'x-210'!$B$9</definedName>
    <definedName name="TABLE_FACTOR_TYPE_1" localSheetId="18">'x-211'!$B$9</definedName>
    <definedName name="TABLE_FACTOR_TYPE_1" localSheetId="19">'x-212'!$B$9</definedName>
    <definedName name="TABLE_FACTOR_TYPE_1" localSheetId="20">'x-213'!$B$9</definedName>
    <definedName name="TABLE_FACTOR_TYPE_1" localSheetId="21">'x-214'!$B$9</definedName>
    <definedName name="TABLE_FACTOR_TYPE_1" localSheetId="22">'x-215'!$B$9</definedName>
    <definedName name="TABLE_FACTOR_TYPE_1" localSheetId="23">'x-216'!$B$9</definedName>
    <definedName name="TABLE_FACTOR_TYPE_1" localSheetId="24">'x-301'!$B$9</definedName>
    <definedName name="TABLE_FACTOR_TYPE_1" localSheetId="25">'x-302'!$B$9</definedName>
    <definedName name="TABLE_FACTOR_TYPE_1" localSheetId="26">'x-303'!$B$9</definedName>
    <definedName name="TABLE_FACTOR_TYPE_1" localSheetId="27">'x-304'!$B$9</definedName>
    <definedName name="TABLE_FACTOR_TYPE_1" localSheetId="28">'x-305'!$B$9</definedName>
    <definedName name="TABLE_FACTOR_TYPE_1" localSheetId="29">'x-306'!$B$9</definedName>
    <definedName name="TABLE_FACTOR_TYPE_1" localSheetId="30">'x-307'!$B$9</definedName>
    <definedName name="TABLE_FACTOR_TYPE_1" localSheetId="31">'x-308'!$B$9</definedName>
    <definedName name="TABLE_FACTOR_TYPE_1" localSheetId="32">'x-309'!$B$9</definedName>
    <definedName name="TABLE_FACTOR_TYPE_1" localSheetId="33">'x-401'!$B$9</definedName>
    <definedName name="TABLE_FACTOR_TYPE_1" localSheetId="34">'x-402'!$B$9</definedName>
    <definedName name="TABLE_FACTOR_TYPE_1" localSheetId="35">'x-403'!$B$9</definedName>
    <definedName name="TABLE_FACTOR_TYPE_1" localSheetId="36">'x-404'!$B$9</definedName>
    <definedName name="TABLE_FACTOR_TYPE_1" localSheetId="37">'x-405'!$B$9</definedName>
    <definedName name="TABLE_FACTOR_TYPE_1" localSheetId="38">'x-406'!$B$9</definedName>
    <definedName name="TABLE_FACTOR_TYPE_1" localSheetId="39">'x-407'!$B$9</definedName>
    <definedName name="TABLE_FACTOR_TYPE_1" localSheetId="40">'x-408'!$B$9</definedName>
    <definedName name="TABLE_FACTOR_TYPE_1" localSheetId="41">'x-409'!$B$9</definedName>
    <definedName name="TABLE_FACTOR_TYPE_1" localSheetId="42">'x-410'!$B$9</definedName>
    <definedName name="TABLE_FACTOR_TYPE_1" localSheetId="43">'x-411'!$B$9</definedName>
    <definedName name="TABLE_FACTOR_TYPE_1" localSheetId="44">'x-412'!$B$9</definedName>
    <definedName name="TABLE_FACTOR_TYPE_1" localSheetId="45">'x-413'!$B$9</definedName>
    <definedName name="TABLE_FACTOR_TYPE_1" localSheetId="46">'x-414'!$B$9</definedName>
    <definedName name="TABLE_FACTOR_TYPE_1" localSheetId="47">'x-415'!$B$9</definedName>
    <definedName name="TABLE_FACTOR_TYPE_1" localSheetId="48">'x-416'!$B$9</definedName>
    <definedName name="TABLE_FACTOR_TYPE_1" localSheetId="49">'x-417'!$B$9</definedName>
    <definedName name="TABLE_FACTOR_TYPE_1" localSheetId="50">'x-418'!$B$9</definedName>
    <definedName name="TABLE_FACTOR_TYPE_1" localSheetId="51">'x-419'!$B$9</definedName>
    <definedName name="TABLE_FACTOR_TYPE_1" localSheetId="52">'x-420'!$B$9</definedName>
    <definedName name="TABLE_FACTOR_TYPE_1" localSheetId="53">'x-421'!$B$9</definedName>
    <definedName name="TABLE_FACTOR_TYPE_1" localSheetId="54">'x-422'!$B$9</definedName>
    <definedName name="TABLE_FACTOR_TYPE_1" localSheetId="55">'x-423'!$B$9</definedName>
    <definedName name="TABLE_FACTOR_TYPE_1" localSheetId="56">'x-424'!$B$9</definedName>
    <definedName name="TABLE_FACTOR_TYPE_1" localSheetId="57">'x-425'!$B$9</definedName>
    <definedName name="TABLE_FACTOR_TYPE_1" localSheetId="58">'x-426'!$B$9</definedName>
    <definedName name="TABLE_FACTOR_TYPE_1" localSheetId="59">'x-427'!$B$9</definedName>
    <definedName name="TABLE_FACTOR_TYPE_1" localSheetId="60">'x-428'!$B$9</definedName>
    <definedName name="TABLE_FACTOR_TYPE_1" localSheetId="61">'x-429'!$B$9</definedName>
    <definedName name="TABLE_FACTOR_TYPE_1" localSheetId="62">'x-501'!$B$9</definedName>
    <definedName name="TABLE_FACTOR_TYPE_1" localSheetId="63">'x-502'!$B$9</definedName>
    <definedName name="TABLE_FACTOR_TYPE_1" localSheetId="64">'x-503'!$B$9</definedName>
    <definedName name="TABLE_FACTOR_TYPE_1" localSheetId="65">'x-504'!$B$9</definedName>
    <definedName name="TABLE_FACTOR_TYPE_1" localSheetId="66">'x-505'!$B$9</definedName>
    <definedName name="TABLE_FACTOR_TYPE_1" localSheetId="67">'x-506'!$B$9</definedName>
    <definedName name="TABLE_FACTOR_TYPE_1" localSheetId="68">'x-601'!$B$9</definedName>
    <definedName name="TABLE_FACTOR_TYPE_1" localSheetId="69">'x-602'!$B$9</definedName>
    <definedName name="TABLE_FACTOR_TYPE_1" localSheetId="70">'x-603'!$B$9</definedName>
    <definedName name="TABLE_FACTOR_TYPE_1" localSheetId="71">'x-701'!$B$9</definedName>
    <definedName name="TABLE_FACTOR_TYPE_1" localSheetId="72">'x-702'!$B$9</definedName>
    <definedName name="TABLE_FACTOR_TYPE_1" localSheetId="73">'x-703'!$B$9</definedName>
    <definedName name="TABLE_FACTOR_TYPE_1" localSheetId="74">'x-704'!$B$9</definedName>
    <definedName name="TABLE_FACTOR_TYPE_1" localSheetId="75">'x-705'!$B$9</definedName>
    <definedName name="TABLE_FACTOR_TYPE_1" localSheetId="76">'x-706'!$B$9</definedName>
    <definedName name="TABLE_FACTOR_TYPE_1" localSheetId="77">'x-707'!$B$9</definedName>
    <definedName name="TABLE_FACTOR_TYPE_1" localSheetId="78">'x-708'!$B$9</definedName>
    <definedName name="TABLE_FACTOR_TYPE_1" localSheetId="79">'x-709'!$B$9</definedName>
    <definedName name="TABLE_FACTOR_TYPE_1" localSheetId="80">'x-710'!$B$9</definedName>
    <definedName name="TABLE_FACTOR_TYPE_1" localSheetId="81">'x-711'!$B$9</definedName>
    <definedName name="TABLE_FACTOR_TYPE_1" localSheetId="82">'x-712'!$B$9</definedName>
    <definedName name="TABLE_FACTOR_TYPE_1" localSheetId="83">'x-713'!$B$9</definedName>
    <definedName name="TABLE_FACTOR_TYPE_1" localSheetId="84">'x-714'!$B$9</definedName>
    <definedName name="TABLE_FACTOR_TYPE_1" localSheetId="85">'x-715'!$B$9</definedName>
    <definedName name="TABLE_FACTOR_TYPE_1" localSheetId="86">'x-716'!$B$9</definedName>
    <definedName name="TABLE_FACTOR_TYPE_1" localSheetId="87">'x-717'!$B$9</definedName>
    <definedName name="TABLE_FACTOR_TYPE_1" localSheetId="88">'x-718'!$B$9</definedName>
    <definedName name="TABLE_FACTOR_TYPE_1" localSheetId="89">'x-719'!$B$9</definedName>
    <definedName name="TABLE_FACTOR_TYPE_1" localSheetId="90">'x-720'!$B$9</definedName>
    <definedName name="TABLE_FACTOR_TYPE_1" localSheetId="91">'x-721'!$B$9</definedName>
    <definedName name="TABLE_FACTOR_TYPE_1" localSheetId="92">'x-730'!$B$9</definedName>
    <definedName name="TABLE_FACTOR_TYPE_1" localSheetId="93">'x-731'!$B$9</definedName>
    <definedName name="TABLE_FACTOR_TYPE_1" localSheetId="94">'x-732'!$B$9</definedName>
    <definedName name="TABLE_FACTOR_TYPE_1" localSheetId="95">'x-733'!$B$9</definedName>
    <definedName name="TABLE_FACTOR_TYPE_1" localSheetId="96">'x-801'!$B$9</definedName>
    <definedName name="TABLE_GENDER">'x-Series Number'!$B$11</definedName>
    <definedName name="TABLE_GENDER_1" localSheetId="8">'x-201'!$B$11</definedName>
    <definedName name="TABLE_GENDER_1" localSheetId="9">'x-202'!$B$11</definedName>
    <definedName name="TABLE_GENDER_1" localSheetId="10">'x-203'!$B$11</definedName>
    <definedName name="TABLE_GENDER_1" localSheetId="11">'x-204'!$B$11</definedName>
    <definedName name="TABLE_GENDER_1" localSheetId="12">'x-205'!$B$11</definedName>
    <definedName name="TABLE_GENDER_1" localSheetId="13">'x-206'!$B$11</definedName>
    <definedName name="TABLE_GENDER_1" localSheetId="14">'x-207'!$B$11</definedName>
    <definedName name="TABLE_GENDER_1" localSheetId="15">'x-208'!$B$11</definedName>
    <definedName name="TABLE_GENDER_1" localSheetId="16">'x-209'!$B$11</definedName>
    <definedName name="TABLE_GENDER_1" localSheetId="17">'x-210'!$B$11</definedName>
    <definedName name="TABLE_GENDER_1" localSheetId="18">'x-211'!$B$11</definedName>
    <definedName name="TABLE_GENDER_1" localSheetId="19">'x-212'!$B$11</definedName>
    <definedName name="TABLE_GENDER_1" localSheetId="20">'x-213'!$B$11</definedName>
    <definedName name="TABLE_GENDER_1" localSheetId="21">'x-214'!$B$11</definedName>
    <definedName name="TABLE_GENDER_1" localSheetId="22">'x-215'!$B$11</definedName>
    <definedName name="TABLE_GENDER_1" localSheetId="23">'x-216'!$B$11</definedName>
    <definedName name="TABLE_GENDER_1" localSheetId="24">'x-301'!$B$11</definedName>
    <definedName name="TABLE_GENDER_1" localSheetId="25">'x-302'!$B$11</definedName>
    <definedName name="TABLE_GENDER_1" localSheetId="26">'x-303'!$B$11</definedName>
    <definedName name="TABLE_GENDER_1" localSheetId="27">'x-304'!$B$11</definedName>
    <definedName name="TABLE_GENDER_1" localSheetId="28">'x-305'!$B$11</definedName>
    <definedName name="TABLE_GENDER_1" localSheetId="29">'x-306'!$B$11</definedName>
    <definedName name="TABLE_GENDER_1" localSheetId="30">'x-307'!$B$11</definedName>
    <definedName name="TABLE_GENDER_1" localSheetId="31">'x-308'!$B$11</definedName>
    <definedName name="TABLE_GENDER_1" localSheetId="32">'x-309'!$B$11</definedName>
    <definedName name="TABLE_GENDER_1" localSheetId="33">'x-401'!$B$11</definedName>
    <definedName name="TABLE_GENDER_1" localSheetId="34">'x-402'!$B$11</definedName>
    <definedName name="TABLE_GENDER_1" localSheetId="35">'x-403'!$B$11</definedName>
    <definedName name="TABLE_GENDER_1" localSheetId="36">'x-404'!$B$11</definedName>
    <definedName name="TABLE_GENDER_1" localSheetId="37">'x-405'!$B$11</definedName>
    <definedName name="TABLE_GENDER_1" localSheetId="38">'x-406'!$B$11</definedName>
    <definedName name="TABLE_GENDER_1" localSheetId="39">'x-407'!$B$11</definedName>
    <definedName name="TABLE_GENDER_1" localSheetId="40">'x-408'!$B$11</definedName>
    <definedName name="TABLE_GENDER_1" localSheetId="41">'x-409'!$B$11</definedName>
    <definedName name="TABLE_GENDER_1" localSheetId="42">'x-410'!$B$11</definedName>
    <definedName name="TABLE_GENDER_1" localSheetId="43">'x-411'!$B$11</definedName>
    <definedName name="TABLE_GENDER_1" localSheetId="44">'x-412'!$B$11</definedName>
    <definedName name="TABLE_GENDER_1" localSheetId="45">'x-413'!$B$11</definedName>
    <definedName name="TABLE_GENDER_1" localSheetId="46">'x-414'!$B$11</definedName>
    <definedName name="TABLE_GENDER_1" localSheetId="47">'x-415'!$B$11</definedName>
    <definedName name="TABLE_GENDER_1" localSheetId="48">'x-416'!$B$11</definedName>
    <definedName name="TABLE_GENDER_1" localSheetId="49">'x-417'!$B$11</definedName>
    <definedName name="TABLE_GENDER_1" localSheetId="50">'x-418'!$B$11</definedName>
    <definedName name="TABLE_GENDER_1" localSheetId="51">'x-419'!$B$11</definedName>
    <definedName name="TABLE_GENDER_1" localSheetId="52">'x-420'!$B$11</definedName>
    <definedName name="TABLE_GENDER_1" localSheetId="53">'x-421'!$B$11</definedName>
    <definedName name="TABLE_GENDER_1" localSheetId="54">'x-422'!$B$11</definedName>
    <definedName name="TABLE_GENDER_1" localSheetId="55">'x-423'!$B$11</definedName>
    <definedName name="TABLE_GENDER_1" localSheetId="56">'x-424'!$B$11</definedName>
    <definedName name="TABLE_GENDER_1" localSheetId="57">'x-425'!$B$11</definedName>
    <definedName name="TABLE_GENDER_1" localSheetId="58">'x-426'!$B$11</definedName>
    <definedName name="TABLE_GENDER_1" localSheetId="59">'x-427'!$B$11</definedName>
    <definedName name="TABLE_GENDER_1" localSheetId="60">'x-428'!$B$11</definedName>
    <definedName name="TABLE_GENDER_1" localSheetId="61">'x-429'!$B$11</definedName>
    <definedName name="TABLE_GENDER_1" localSheetId="62">'x-501'!$B$11</definedName>
    <definedName name="TABLE_GENDER_1" localSheetId="63">'x-502'!$B$11</definedName>
    <definedName name="TABLE_GENDER_1" localSheetId="64">'x-503'!$B$11</definedName>
    <definedName name="TABLE_GENDER_1" localSheetId="65">'x-504'!$B$11</definedName>
    <definedName name="TABLE_GENDER_1" localSheetId="66">'x-505'!$B$11</definedName>
    <definedName name="TABLE_GENDER_1" localSheetId="67">'x-506'!$B$11</definedName>
    <definedName name="TABLE_GENDER_1" localSheetId="68">'x-601'!$B$11</definedName>
    <definedName name="TABLE_GENDER_1" localSheetId="69">'x-602'!$B$11</definedName>
    <definedName name="TABLE_GENDER_1" localSheetId="70">'x-603'!$B$11</definedName>
    <definedName name="TABLE_GENDER_1" localSheetId="71">'x-701'!$B$11</definedName>
    <definedName name="TABLE_GENDER_1" localSheetId="72">'x-702'!$B$11</definedName>
    <definedName name="TABLE_GENDER_1" localSheetId="73">'x-703'!$B$11</definedName>
    <definedName name="TABLE_GENDER_1" localSheetId="74">'x-704'!$B$11</definedName>
    <definedName name="TABLE_GENDER_1" localSheetId="75">'x-705'!$B$11</definedName>
    <definedName name="TABLE_GENDER_1" localSheetId="76">'x-706'!$B$11</definedName>
    <definedName name="TABLE_GENDER_1" localSheetId="77">'x-707'!$B$11</definedName>
    <definedName name="TABLE_GENDER_1" localSheetId="78">'x-708'!$B$11</definedName>
    <definedName name="TABLE_GENDER_1" localSheetId="79">'x-709'!$B$11</definedName>
    <definedName name="TABLE_GENDER_1" localSheetId="80">'x-710'!$B$11</definedName>
    <definedName name="TABLE_GENDER_1" localSheetId="81">'x-711'!$B$11</definedName>
    <definedName name="TABLE_GENDER_1" localSheetId="82">'x-712'!$B$11</definedName>
    <definedName name="TABLE_GENDER_1" localSheetId="83">'x-713'!$B$11</definedName>
    <definedName name="TABLE_GENDER_1" localSheetId="84">'x-714'!$B$11</definedName>
    <definedName name="TABLE_GENDER_1" localSheetId="85">'x-715'!$B$11</definedName>
    <definedName name="TABLE_GENDER_1" localSheetId="86">'x-716'!$B$11</definedName>
    <definedName name="TABLE_GENDER_1" localSheetId="87">'x-717'!$B$11</definedName>
    <definedName name="TABLE_GENDER_1" localSheetId="88">'x-718'!$B$11</definedName>
    <definedName name="TABLE_GENDER_1" localSheetId="89">'x-719'!$B$11</definedName>
    <definedName name="TABLE_GENDER_1" localSheetId="90">'x-720'!$B$11</definedName>
    <definedName name="TABLE_GENDER_1" localSheetId="91">'x-721'!$B$11</definedName>
    <definedName name="TABLE_GENDER_1" localSheetId="92">'x-730'!$B$11</definedName>
    <definedName name="TABLE_GENDER_1" localSheetId="93">'x-731'!$B$11</definedName>
    <definedName name="TABLE_GENDER_1" localSheetId="94">'x-732'!$B$11</definedName>
    <definedName name="TABLE_GENDER_1" localSheetId="95">'x-733'!$B$11</definedName>
    <definedName name="TABLE_GENDER_1" localSheetId="96">'x-801'!$B$11</definedName>
    <definedName name="TABLE_INFO">'x-Series Number'!$A$6:$B$20</definedName>
    <definedName name="TABLE_INFO_1" localSheetId="8">'x-201'!$A$6:$B$21</definedName>
    <definedName name="TABLE_INFO_1" localSheetId="9">'x-202'!$A$6:$B$21</definedName>
    <definedName name="TABLE_INFO_1" localSheetId="10">'x-203'!$A$6:$B$21</definedName>
    <definedName name="TABLE_INFO_1" localSheetId="11">'x-204'!$A$6:$B$21</definedName>
    <definedName name="TABLE_INFO_1" localSheetId="12">'x-205'!$A$6:$B$21</definedName>
    <definedName name="TABLE_INFO_1" localSheetId="13">'x-206'!$A$6:$B$21</definedName>
    <definedName name="TABLE_INFO_1" localSheetId="14">'x-207'!$A$6:$B$21</definedName>
    <definedName name="TABLE_INFO_1" localSheetId="15">'x-208'!$A$6:$B$21</definedName>
    <definedName name="TABLE_INFO_1" localSheetId="16">'x-209'!$A$6:$B$21</definedName>
    <definedName name="TABLE_INFO_1" localSheetId="17">'x-210'!$A$6:$B$21</definedName>
    <definedName name="TABLE_INFO_1" localSheetId="18">'x-211'!$A$6:$B$21</definedName>
    <definedName name="TABLE_INFO_1" localSheetId="19">'x-212'!$A$6:$B$21</definedName>
    <definedName name="TABLE_INFO_1" localSheetId="20">'x-213'!$A$6:$B$21</definedName>
    <definedName name="TABLE_INFO_1" localSheetId="21">'x-214'!$A$6:$B$21</definedName>
    <definedName name="TABLE_INFO_1" localSheetId="22">'x-215'!$A$6:$B$21</definedName>
    <definedName name="TABLE_INFO_1" localSheetId="23">'x-216'!$A$6:$B$21</definedName>
    <definedName name="TABLE_INFO_1" localSheetId="24">'x-301'!$A$6:$B$21</definedName>
    <definedName name="TABLE_INFO_1" localSheetId="25">'x-302'!$A$6:$B$21</definedName>
    <definedName name="TABLE_INFO_1" localSheetId="26">'x-303'!$A$6:$B$21</definedName>
    <definedName name="TABLE_INFO_1" localSheetId="27">'x-304'!$A$6:$B$21</definedName>
    <definedName name="TABLE_INFO_1" localSheetId="28">'x-305'!$A$6:$B$21</definedName>
    <definedName name="TABLE_INFO_1" localSheetId="29">'x-306'!$A$6:$B$21</definedName>
    <definedName name="TABLE_INFO_1" localSheetId="30">'x-307'!$A$6:$B$21</definedName>
    <definedName name="TABLE_INFO_1" localSheetId="31">'x-308'!$A$6:$B$21</definedName>
    <definedName name="TABLE_INFO_1" localSheetId="32">'x-309'!$A$6:$B$21</definedName>
    <definedName name="TABLE_INFO_1" localSheetId="33">'x-401'!$A$6:$B$21</definedName>
    <definedName name="TABLE_INFO_1" localSheetId="34">'x-402'!$A$6:$B$21</definedName>
    <definedName name="TABLE_INFO_1" localSheetId="35">'x-403'!$A$6:$B$21</definedName>
    <definedName name="TABLE_INFO_1" localSheetId="36">'x-404'!$A$6:$B$21</definedName>
    <definedName name="TABLE_INFO_1" localSheetId="37">'x-405'!$A$6:$B$21</definedName>
    <definedName name="TABLE_INFO_1" localSheetId="38">'x-406'!$A$6:$B$21</definedName>
    <definedName name="TABLE_INFO_1" localSheetId="39">'x-407'!$A$6:$B$21</definedName>
    <definedName name="TABLE_INFO_1" localSheetId="40">'x-408'!$A$6:$B$21</definedName>
    <definedName name="TABLE_INFO_1" localSheetId="41">'x-409'!$A$6:$B$21</definedName>
    <definedName name="TABLE_INFO_1" localSheetId="42">'x-410'!$A$6:$B$21</definedName>
    <definedName name="TABLE_INFO_1" localSheetId="43">'x-411'!$A$6:$B$21</definedName>
    <definedName name="TABLE_INFO_1" localSheetId="44">'x-412'!$A$6:$B$21</definedName>
    <definedName name="TABLE_INFO_1" localSheetId="45">'x-413'!$A$6:$B$21</definedName>
    <definedName name="TABLE_INFO_1" localSheetId="46">'x-414'!$A$6:$B$21</definedName>
    <definedName name="TABLE_INFO_1" localSheetId="47">'x-415'!$A$6:$B$21</definedName>
    <definedName name="TABLE_INFO_1" localSheetId="48">'x-416'!$A$6:$B$21</definedName>
    <definedName name="TABLE_INFO_1" localSheetId="49">'x-417'!$A$6:$B$21</definedName>
    <definedName name="TABLE_INFO_1" localSheetId="50">'x-418'!$A$6:$B$21</definedName>
    <definedName name="TABLE_INFO_1" localSheetId="51">'x-419'!$A$6:$B$21</definedName>
    <definedName name="TABLE_INFO_1" localSheetId="52">'x-420'!$A$6:$B$21</definedName>
    <definedName name="TABLE_INFO_1" localSheetId="53">'x-421'!$A$6:$B$21</definedName>
    <definedName name="TABLE_INFO_1" localSheetId="54">'x-422'!$A$6:$B$21</definedName>
    <definedName name="TABLE_INFO_1" localSheetId="55">'x-423'!$A$6:$B$21</definedName>
    <definedName name="TABLE_INFO_1" localSheetId="56">'x-424'!$A$6:$B$21</definedName>
    <definedName name="TABLE_INFO_1" localSheetId="57">'x-425'!$A$6:$B$21</definedName>
    <definedName name="TABLE_INFO_1" localSheetId="58">'x-426'!$A$6:$B$21</definedName>
    <definedName name="TABLE_INFO_1" localSheetId="59">'x-427'!$A$6:$B$21</definedName>
    <definedName name="TABLE_INFO_1" localSheetId="60">'x-428'!$A$6:$B$21</definedName>
    <definedName name="TABLE_INFO_1" localSheetId="61">'x-429'!$A$6:$B$21</definedName>
    <definedName name="TABLE_INFO_1" localSheetId="62">'x-501'!$A$6:$B$21</definedName>
    <definedName name="TABLE_INFO_1" localSheetId="63">'x-502'!$A$6:$B$21</definedName>
    <definedName name="TABLE_INFO_1" localSheetId="64">'x-503'!$A$6:$B$21</definedName>
    <definedName name="TABLE_INFO_1" localSheetId="65">'x-504'!$A$6:$B$21</definedName>
    <definedName name="TABLE_INFO_1" localSheetId="66">'x-505'!$A$6:$B$21</definedName>
    <definedName name="TABLE_INFO_1" localSheetId="67">'x-506'!$A$6:$B$21</definedName>
    <definedName name="TABLE_INFO_1" localSheetId="68">'x-601'!$A$6:$B$21</definedName>
    <definedName name="TABLE_INFO_1" localSheetId="69">'x-602'!$A$6:$B$21</definedName>
    <definedName name="TABLE_INFO_1" localSheetId="70">'x-603'!$A$6:$B$21</definedName>
    <definedName name="TABLE_INFO_1" localSheetId="71">'x-701'!$A$6:$B$21</definedName>
    <definedName name="TABLE_INFO_1" localSheetId="72">'x-702'!$A$6:$B$21</definedName>
    <definedName name="TABLE_INFO_1" localSheetId="73">'x-703'!$A$6:$B$21</definedName>
    <definedName name="TABLE_INFO_1" localSheetId="74">'x-704'!$A$6:$B$21</definedName>
    <definedName name="TABLE_INFO_1" localSheetId="75">'x-705'!$A$6:$B$21</definedName>
    <definedName name="TABLE_INFO_1" localSheetId="76">'x-706'!$A$6:$B$21</definedName>
    <definedName name="TABLE_INFO_1" localSheetId="77">'x-707'!$A$6:$B$21</definedName>
    <definedName name="TABLE_INFO_1" localSheetId="78">'x-708'!$A$6:$B$21</definedName>
    <definedName name="TABLE_INFO_1" localSheetId="79">'x-709'!$A$6:$B$21</definedName>
    <definedName name="TABLE_INFO_1" localSheetId="80">'x-710'!$A$6:$B$21</definedName>
    <definedName name="TABLE_INFO_1" localSheetId="81">'x-711'!$A$6:$B$21</definedName>
    <definedName name="TABLE_INFO_1" localSheetId="82">'x-712'!$A$6:$B$21</definedName>
    <definedName name="TABLE_INFO_1" localSheetId="83">'x-713'!$A$6:$B$21</definedName>
    <definedName name="TABLE_INFO_1" localSheetId="84">'x-714'!$A$6:$B$21</definedName>
    <definedName name="TABLE_INFO_1" localSheetId="85">'x-715'!$A$6:$B$21</definedName>
    <definedName name="TABLE_INFO_1" localSheetId="86">'x-716'!$A$6:$B$21</definedName>
    <definedName name="TABLE_INFO_1" localSheetId="87">'x-717'!$A$6:$B$21</definedName>
    <definedName name="TABLE_INFO_1" localSheetId="88">'x-718'!$A$6:$B$21</definedName>
    <definedName name="TABLE_INFO_1" localSheetId="89">'x-719'!$A$6:$B$21</definedName>
    <definedName name="TABLE_INFO_1" localSheetId="90">'x-720'!$A$6:$B$21</definedName>
    <definedName name="TABLE_INFO_1" localSheetId="91">'x-721'!$A$6:$B$21</definedName>
    <definedName name="TABLE_INFO_1" localSheetId="92">'x-730'!$A$6:$B$21</definedName>
    <definedName name="TABLE_INFO_1" localSheetId="93">'x-731'!$A$6:$B$21</definedName>
    <definedName name="TABLE_INFO_1" localSheetId="94">'x-732'!$A$6:$B$21</definedName>
    <definedName name="TABLE_INFO_1" localSheetId="95">'x-733'!$A$6:$B$21</definedName>
    <definedName name="TABLE_INFO_1" localSheetId="96">'x-801'!$A$6:$B$21</definedName>
    <definedName name="TABLE_REFERENCE">'x-Series Number'!$B$15</definedName>
    <definedName name="TABLE_REFERENCE_1" localSheetId="8">'x-201'!$B$15</definedName>
    <definedName name="TABLE_REFERENCE_1" localSheetId="9">'x-202'!$B$15</definedName>
    <definedName name="TABLE_REFERENCE_1" localSheetId="10">'x-203'!$B$15</definedName>
    <definedName name="TABLE_REFERENCE_1" localSheetId="11">'x-204'!$B$15</definedName>
    <definedName name="TABLE_REFERENCE_1" localSheetId="12">'x-205'!$B$15</definedName>
    <definedName name="TABLE_REFERENCE_1" localSheetId="13">'x-206'!$B$15</definedName>
    <definedName name="TABLE_REFERENCE_1" localSheetId="14">'x-207'!$B$15</definedName>
    <definedName name="TABLE_REFERENCE_1" localSheetId="15">'x-208'!$B$15</definedName>
    <definedName name="TABLE_REFERENCE_1" localSheetId="16">'x-209'!$B$15</definedName>
    <definedName name="TABLE_REFERENCE_1" localSheetId="17">'x-210'!$B$15</definedName>
    <definedName name="TABLE_REFERENCE_1" localSheetId="18">'x-211'!$B$15</definedName>
    <definedName name="TABLE_REFERENCE_1" localSheetId="19">'x-212'!$B$15</definedName>
    <definedName name="TABLE_REFERENCE_1" localSheetId="20">'x-213'!$B$15</definedName>
    <definedName name="TABLE_REFERENCE_1" localSheetId="21">'x-214'!$B$15</definedName>
    <definedName name="TABLE_REFERENCE_1" localSheetId="22">'x-215'!$B$15</definedName>
    <definedName name="TABLE_REFERENCE_1" localSheetId="23">'x-216'!$B$15</definedName>
    <definedName name="TABLE_REFERENCE_1" localSheetId="24">'x-301'!$B$15</definedName>
    <definedName name="TABLE_REFERENCE_1" localSheetId="25">'x-302'!$B$15</definedName>
    <definedName name="TABLE_REFERENCE_1" localSheetId="26">'x-303'!$B$15</definedName>
    <definedName name="TABLE_REFERENCE_1" localSheetId="27">'x-304'!$B$15</definedName>
    <definedName name="TABLE_REFERENCE_1" localSheetId="28">'x-305'!$B$15</definedName>
    <definedName name="TABLE_REFERENCE_1" localSheetId="29">'x-306'!$B$15</definedName>
    <definedName name="TABLE_REFERENCE_1" localSheetId="30">'x-307'!$B$15</definedName>
    <definedName name="TABLE_REFERENCE_1" localSheetId="31">'x-308'!$B$15</definedName>
    <definedName name="TABLE_REFERENCE_1" localSheetId="32">'x-309'!$B$15</definedName>
    <definedName name="TABLE_REFERENCE_1" localSheetId="33">'x-401'!$B$15</definedName>
    <definedName name="TABLE_REFERENCE_1" localSheetId="34">'x-402'!$B$15</definedName>
    <definedName name="TABLE_REFERENCE_1" localSheetId="35">'x-403'!$B$15</definedName>
    <definedName name="TABLE_REFERENCE_1" localSheetId="36">'x-404'!$B$15</definedName>
    <definedName name="TABLE_REFERENCE_1" localSheetId="37">'x-405'!$B$15</definedName>
    <definedName name="TABLE_REFERENCE_1" localSheetId="38">'x-406'!$B$15</definedName>
    <definedName name="TABLE_REFERENCE_1" localSheetId="39">'x-407'!$B$15</definedName>
    <definedName name="TABLE_REFERENCE_1" localSheetId="40">'x-408'!$B$15</definedName>
    <definedName name="TABLE_REFERENCE_1" localSheetId="41">'x-409'!$B$15</definedName>
    <definedName name="TABLE_REFERENCE_1" localSheetId="42">'x-410'!$B$15</definedName>
    <definedName name="TABLE_REFERENCE_1" localSheetId="43">'x-411'!$B$15</definedName>
    <definedName name="TABLE_REFERENCE_1" localSheetId="44">'x-412'!$B$15</definedName>
    <definedName name="TABLE_REFERENCE_1" localSheetId="45">'x-413'!$B$15</definedName>
    <definedName name="TABLE_REFERENCE_1" localSheetId="46">'x-414'!$B$15</definedName>
    <definedName name="TABLE_REFERENCE_1" localSheetId="47">'x-415'!$B$15</definedName>
    <definedName name="TABLE_REFERENCE_1" localSheetId="48">'x-416'!$B$15</definedName>
    <definedName name="TABLE_REFERENCE_1" localSheetId="49">'x-417'!$B$15</definedName>
    <definedName name="TABLE_REFERENCE_1" localSheetId="50">'x-418'!$B$15</definedName>
    <definedName name="TABLE_REFERENCE_1" localSheetId="51">'x-419'!$B$15</definedName>
    <definedName name="TABLE_REFERENCE_1" localSheetId="52">'x-420'!$B$15</definedName>
    <definedName name="TABLE_REFERENCE_1" localSheetId="53">'x-421'!$B$15</definedName>
    <definedName name="TABLE_REFERENCE_1" localSheetId="54">'x-422'!$B$15</definedName>
    <definedName name="TABLE_REFERENCE_1" localSheetId="55">'x-423'!$B$15</definedName>
    <definedName name="TABLE_REFERENCE_1" localSheetId="56">'x-424'!$B$15</definedName>
    <definedName name="TABLE_REFERENCE_1" localSheetId="57">'x-425'!$B$15</definedName>
    <definedName name="TABLE_REFERENCE_1" localSheetId="58">'x-426'!$B$15</definedName>
    <definedName name="TABLE_REFERENCE_1" localSheetId="59">'x-427'!$B$15</definedName>
    <definedName name="TABLE_REFERENCE_1" localSheetId="60">'x-428'!$B$15</definedName>
    <definedName name="TABLE_REFERENCE_1" localSheetId="61">'x-429'!$B$15</definedName>
    <definedName name="TABLE_REFERENCE_1" localSheetId="62">'x-501'!$B$15</definedName>
    <definedName name="TABLE_REFERENCE_1" localSheetId="63">'x-502'!$B$15</definedName>
    <definedName name="TABLE_REFERENCE_1" localSheetId="64">'x-503'!$B$15</definedName>
    <definedName name="TABLE_REFERENCE_1" localSheetId="65">'x-504'!$B$15</definedName>
    <definedName name="TABLE_REFERENCE_1" localSheetId="66">'x-505'!$B$15</definedName>
    <definedName name="TABLE_REFERENCE_1" localSheetId="67">'x-506'!$B$15</definedName>
    <definedName name="TABLE_REFERENCE_1" localSheetId="68">'x-601'!$B$15</definedName>
    <definedName name="TABLE_REFERENCE_1" localSheetId="69">'x-602'!$B$15</definedName>
    <definedName name="TABLE_REFERENCE_1" localSheetId="70">'x-603'!$B$15</definedName>
    <definedName name="TABLE_REFERENCE_1" localSheetId="71">'x-701'!$B$15</definedName>
    <definedName name="TABLE_REFERENCE_1" localSheetId="72">'x-702'!$B$15</definedName>
    <definedName name="TABLE_REFERENCE_1" localSheetId="73">'x-703'!$B$15</definedName>
    <definedName name="TABLE_REFERENCE_1" localSheetId="74">'x-704'!$B$15</definedName>
    <definedName name="TABLE_REFERENCE_1" localSheetId="75">'x-705'!$B$15</definedName>
    <definedName name="TABLE_REFERENCE_1" localSheetId="76">'x-706'!$B$15</definedName>
    <definedName name="TABLE_REFERENCE_1" localSheetId="77">'x-707'!$B$15</definedName>
    <definedName name="TABLE_REFERENCE_1" localSheetId="78">'x-708'!$B$15</definedName>
    <definedName name="TABLE_REFERENCE_1" localSheetId="79">'x-709'!$B$15</definedName>
    <definedName name="TABLE_REFERENCE_1" localSheetId="80">'x-710'!$B$15</definedName>
    <definedName name="TABLE_REFERENCE_1" localSheetId="81">'x-711'!$B$15</definedName>
    <definedName name="TABLE_REFERENCE_1" localSheetId="82">'x-712'!$B$15</definedName>
    <definedName name="TABLE_REFERENCE_1" localSheetId="83">'x-713'!$B$15</definedName>
    <definedName name="TABLE_REFERENCE_1" localSheetId="84">'x-714'!$B$15</definedName>
    <definedName name="TABLE_REFERENCE_1" localSheetId="85">'x-715'!$B$15</definedName>
    <definedName name="TABLE_REFERENCE_1" localSheetId="86">'x-716'!$B$15</definedName>
    <definedName name="TABLE_REFERENCE_1" localSheetId="87">'x-717'!$B$15</definedName>
    <definedName name="TABLE_REFERENCE_1" localSheetId="88">'x-718'!$B$15</definedName>
    <definedName name="TABLE_REFERENCE_1" localSheetId="89">'x-719'!$B$15</definedName>
    <definedName name="TABLE_REFERENCE_1" localSheetId="90">'x-720'!$B$15</definedName>
    <definedName name="TABLE_REFERENCE_1" localSheetId="91">'x-721'!$B$15</definedName>
    <definedName name="TABLE_REFERENCE_1" localSheetId="92">'x-730'!$B$15</definedName>
    <definedName name="TABLE_REFERENCE_1" localSheetId="93">'x-731'!$B$15</definedName>
    <definedName name="TABLE_REFERENCE_1" localSheetId="94">'x-732'!$B$15</definedName>
    <definedName name="TABLE_REFERENCE_1" localSheetId="95">'x-733'!$B$15</definedName>
    <definedName name="TABLE_REFERENCE_1" localSheetId="96">'x-801'!$B$15</definedName>
    <definedName name="TABLE_REFERENCE_GUIDANCE">'x-Series Number'!$B$16</definedName>
    <definedName name="TABLE_REFERENCE_GUIDANCE_1" localSheetId="8">'x-201'!$B$16</definedName>
    <definedName name="TABLE_REFERENCE_GUIDANCE_1" localSheetId="9">'x-202'!$B$16</definedName>
    <definedName name="TABLE_REFERENCE_GUIDANCE_1" localSheetId="10">'x-203'!$B$16</definedName>
    <definedName name="TABLE_REFERENCE_GUIDANCE_1" localSheetId="11">'x-204'!$B$16</definedName>
    <definedName name="TABLE_REFERENCE_GUIDANCE_1" localSheetId="12">'x-205'!$B$16</definedName>
    <definedName name="TABLE_REFERENCE_GUIDANCE_1" localSheetId="13">'x-206'!$B$16</definedName>
    <definedName name="TABLE_REFERENCE_GUIDANCE_1" localSheetId="14">'x-207'!$B$16</definedName>
    <definedName name="TABLE_REFERENCE_GUIDANCE_1" localSheetId="15">'x-208'!$B$16</definedName>
    <definedName name="TABLE_REFERENCE_GUIDANCE_1" localSheetId="16">'x-209'!$B$16</definedName>
    <definedName name="TABLE_REFERENCE_GUIDANCE_1" localSheetId="17">'x-210'!$B$16</definedName>
    <definedName name="TABLE_REFERENCE_GUIDANCE_1" localSheetId="18">'x-211'!$B$16</definedName>
    <definedName name="TABLE_REFERENCE_GUIDANCE_1" localSheetId="19">'x-212'!$B$16</definedName>
    <definedName name="TABLE_REFERENCE_GUIDANCE_1" localSheetId="20">'x-213'!$B$16</definedName>
    <definedName name="TABLE_REFERENCE_GUIDANCE_1" localSheetId="21">'x-214'!$B$16</definedName>
    <definedName name="TABLE_REFERENCE_GUIDANCE_1" localSheetId="22">'x-215'!$B$16</definedName>
    <definedName name="TABLE_REFERENCE_GUIDANCE_1" localSheetId="23">'x-216'!$B$16</definedName>
    <definedName name="TABLE_REFERENCE_GUIDANCE_1" localSheetId="24">'x-301'!$B$16</definedName>
    <definedName name="TABLE_REFERENCE_GUIDANCE_1" localSheetId="25">'x-302'!$B$16</definedName>
    <definedName name="TABLE_REFERENCE_GUIDANCE_1" localSheetId="26">'x-303'!$B$16</definedName>
    <definedName name="TABLE_REFERENCE_GUIDANCE_1" localSheetId="27">'x-304'!$B$16</definedName>
    <definedName name="TABLE_REFERENCE_GUIDANCE_1" localSheetId="28">'x-305'!$B$16</definedName>
    <definedName name="TABLE_REFERENCE_GUIDANCE_1" localSheetId="29">'x-306'!$B$16</definedName>
    <definedName name="TABLE_REFERENCE_GUIDANCE_1" localSheetId="30">'x-307'!$B$16</definedName>
    <definedName name="TABLE_REFERENCE_GUIDANCE_1" localSheetId="31">'x-308'!$B$16</definedName>
    <definedName name="TABLE_REFERENCE_GUIDANCE_1" localSheetId="32">'x-309'!$B$16</definedName>
    <definedName name="TABLE_REFERENCE_GUIDANCE_1" localSheetId="33">'x-401'!$B$16</definedName>
    <definedName name="TABLE_REFERENCE_GUIDANCE_1" localSheetId="34">'x-402'!$B$16</definedName>
    <definedName name="TABLE_REFERENCE_GUIDANCE_1" localSheetId="35">'x-403'!$B$16</definedName>
    <definedName name="TABLE_REFERENCE_GUIDANCE_1" localSheetId="36">'x-404'!$B$16</definedName>
    <definedName name="TABLE_REFERENCE_GUIDANCE_1" localSheetId="37">'x-405'!$B$16</definedName>
    <definedName name="TABLE_REFERENCE_GUIDANCE_1" localSheetId="38">'x-406'!$B$16</definedName>
    <definedName name="TABLE_REFERENCE_GUIDANCE_1" localSheetId="39">'x-407'!$B$16</definedName>
    <definedName name="TABLE_REFERENCE_GUIDANCE_1" localSheetId="40">'x-408'!$B$16</definedName>
    <definedName name="TABLE_REFERENCE_GUIDANCE_1" localSheetId="41">'x-409'!$B$16</definedName>
    <definedName name="TABLE_REFERENCE_GUIDANCE_1" localSheetId="42">'x-410'!$B$16</definedName>
    <definedName name="TABLE_REFERENCE_GUIDANCE_1" localSheetId="43">'x-411'!$B$16</definedName>
    <definedName name="TABLE_REFERENCE_GUIDANCE_1" localSheetId="44">'x-412'!$B$16</definedName>
    <definedName name="TABLE_REFERENCE_GUIDANCE_1" localSheetId="45">'x-413'!$B$16</definedName>
    <definedName name="TABLE_REFERENCE_GUIDANCE_1" localSheetId="46">'x-414'!$B$16</definedName>
    <definedName name="TABLE_REFERENCE_GUIDANCE_1" localSheetId="47">'x-415'!$B$16</definedName>
    <definedName name="TABLE_REFERENCE_GUIDANCE_1" localSheetId="48">'x-416'!$B$16</definedName>
    <definedName name="TABLE_REFERENCE_GUIDANCE_1" localSheetId="49">'x-417'!$B$16</definedName>
    <definedName name="TABLE_REFERENCE_GUIDANCE_1" localSheetId="50">'x-418'!$B$16</definedName>
    <definedName name="TABLE_REFERENCE_GUIDANCE_1" localSheetId="51">'x-419'!$B$16</definedName>
    <definedName name="TABLE_REFERENCE_GUIDANCE_1" localSheetId="52">'x-420'!$B$16</definedName>
    <definedName name="TABLE_REFERENCE_GUIDANCE_1" localSheetId="53">'x-421'!$B$16</definedName>
    <definedName name="TABLE_REFERENCE_GUIDANCE_1" localSheetId="54">'x-422'!$B$16</definedName>
    <definedName name="TABLE_REFERENCE_GUIDANCE_1" localSheetId="55">'x-423'!$B$16</definedName>
    <definedName name="TABLE_REFERENCE_GUIDANCE_1" localSheetId="56">'x-424'!$B$16</definedName>
    <definedName name="TABLE_REFERENCE_GUIDANCE_1" localSheetId="57">'x-425'!$B$16</definedName>
    <definedName name="TABLE_REFERENCE_GUIDANCE_1" localSheetId="58">'x-426'!$B$16</definedName>
    <definedName name="TABLE_REFERENCE_GUIDANCE_1" localSheetId="59">'x-427'!$B$16</definedName>
    <definedName name="TABLE_REFERENCE_GUIDANCE_1" localSheetId="60">'x-428'!$B$16</definedName>
    <definedName name="TABLE_REFERENCE_GUIDANCE_1" localSheetId="61">'x-429'!$B$16</definedName>
    <definedName name="TABLE_REFERENCE_GUIDANCE_1" localSheetId="62">'x-501'!$B$16</definedName>
    <definedName name="TABLE_REFERENCE_GUIDANCE_1" localSheetId="63">'x-502'!$B$16</definedName>
    <definedName name="TABLE_REFERENCE_GUIDANCE_1" localSheetId="64">'x-503'!$B$16</definedName>
    <definedName name="TABLE_REFERENCE_GUIDANCE_1" localSheetId="65">'x-504'!$B$16</definedName>
    <definedName name="TABLE_REFERENCE_GUIDANCE_1" localSheetId="66">'x-505'!$B$16</definedName>
    <definedName name="TABLE_REFERENCE_GUIDANCE_1" localSheetId="67">'x-506'!$B$16</definedName>
    <definedName name="TABLE_REFERENCE_GUIDANCE_1" localSheetId="68">'x-601'!$B$16</definedName>
    <definedName name="TABLE_REFERENCE_GUIDANCE_1" localSheetId="69">'x-602'!$B$16</definedName>
    <definedName name="TABLE_REFERENCE_GUIDANCE_1" localSheetId="70">'x-603'!$B$16</definedName>
    <definedName name="TABLE_REFERENCE_GUIDANCE_1" localSheetId="71">'x-701'!$B$16</definedName>
    <definedName name="TABLE_REFERENCE_GUIDANCE_1" localSheetId="72">'x-702'!$B$16</definedName>
    <definedName name="TABLE_REFERENCE_GUIDANCE_1" localSheetId="73">'x-703'!$B$16</definedName>
    <definedName name="TABLE_REFERENCE_GUIDANCE_1" localSheetId="74">'x-704'!$B$16</definedName>
    <definedName name="TABLE_REFERENCE_GUIDANCE_1" localSheetId="75">'x-705'!$B$16</definedName>
    <definedName name="TABLE_REFERENCE_GUIDANCE_1" localSheetId="76">'x-706'!$B$16</definedName>
    <definedName name="TABLE_REFERENCE_GUIDANCE_1" localSheetId="77">'x-707'!$B$16</definedName>
    <definedName name="TABLE_REFERENCE_GUIDANCE_1" localSheetId="78">'x-708'!$B$16</definedName>
    <definedName name="TABLE_REFERENCE_GUIDANCE_1" localSheetId="79">'x-709'!$B$16</definedName>
    <definedName name="TABLE_REFERENCE_GUIDANCE_1" localSheetId="80">'x-710'!$B$16</definedName>
    <definedName name="TABLE_REFERENCE_GUIDANCE_1" localSheetId="81">'x-711'!$B$16</definedName>
    <definedName name="TABLE_REFERENCE_GUIDANCE_1" localSheetId="82">'x-712'!$B$16</definedName>
    <definedName name="TABLE_REFERENCE_GUIDANCE_1" localSheetId="83">'x-713'!$B$16</definedName>
    <definedName name="TABLE_REFERENCE_GUIDANCE_1" localSheetId="84">'x-714'!$B$16</definedName>
    <definedName name="TABLE_REFERENCE_GUIDANCE_1" localSheetId="85">'x-715'!$B$16</definedName>
    <definedName name="TABLE_REFERENCE_GUIDANCE_1" localSheetId="86">'x-716'!$B$16</definedName>
    <definedName name="TABLE_REFERENCE_GUIDANCE_1" localSheetId="87">'x-717'!$B$16</definedName>
    <definedName name="TABLE_REFERENCE_GUIDANCE_1" localSheetId="88">'x-718'!$B$16</definedName>
    <definedName name="TABLE_REFERENCE_GUIDANCE_1" localSheetId="89">'x-719'!$B$16</definedName>
    <definedName name="TABLE_REFERENCE_GUIDANCE_1" localSheetId="90">'x-720'!$B$16</definedName>
    <definedName name="TABLE_REFERENCE_GUIDANCE_1" localSheetId="91">'x-721'!$B$16</definedName>
    <definedName name="TABLE_REFERENCE_GUIDANCE_1" localSheetId="92">'x-730'!$B$16</definedName>
    <definedName name="TABLE_REFERENCE_GUIDANCE_1" localSheetId="93">'x-731'!$B$16</definedName>
    <definedName name="TABLE_REFERENCE_GUIDANCE_1" localSheetId="94">'x-732'!$B$16</definedName>
    <definedName name="TABLE_REFERENCE_GUIDANCE_1" localSheetId="95">'x-733'!$B$16</definedName>
    <definedName name="TABLE_REFERENCE_GUIDANCE_1" localSheetId="96">'x-801'!$B$16</definedName>
    <definedName name="TABLE_RELATED" localSheetId="13">'x-206'!#REF!</definedName>
    <definedName name="TABLE_RELATED" localSheetId="14">'x-207'!#REF!</definedName>
    <definedName name="TABLE_RELATED" localSheetId="15">'x-208'!#REF!</definedName>
    <definedName name="TABLE_RELATED" localSheetId="16">'x-209'!#REF!</definedName>
    <definedName name="TABLE_RELATED" localSheetId="18">'x-211'!#REF!</definedName>
    <definedName name="TABLE_RELATED" localSheetId="26">'x-303'!#REF!</definedName>
    <definedName name="TABLE_RELATED" localSheetId="27">'x-304'!#REF!</definedName>
    <definedName name="TABLE_RELATED" localSheetId="28">'x-305'!#REF!</definedName>
    <definedName name="TABLE_RELATED" localSheetId="29">'x-306'!#REF!</definedName>
    <definedName name="TABLE_RELATED" localSheetId="33">'x-401'!#REF!</definedName>
    <definedName name="TABLE_RELATED" localSheetId="34">'x-402'!#REF!</definedName>
    <definedName name="TABLE_RELATED" localSheetId="62">'x-501'!#REF!</definedName>
    <definedName name="TABLE_RELATED" localSheetId="63">'x-502'!#REF!</definedName>
    <definedName name="TABLE_RELATED" localSheetId="64">'x-503'!#REF!</definedName>
    <definedName name="TABLE_RELATED" localSheetId="68">'x-601'!#REF!</definedName>
    <definedName name="TABLE_RELATED" localSheetId="69">'x-602'!#REF!</definedName>
    <definedName name="TABLE_RELATED" localSheetId="75">'x-705'!#REF!</definedName>
    <definedName name="TABLE_RELATED" localSheetId="76">'x-706'!#REF!</definedName>
    <definedName name="TABLE_RELATED" localSheetId="77">'x-707'!#REF!</definedName>
    <definedName name="TABLE_RELATED" localSheetId="78">'x-708'!#REF!</definedName>
    <definedName name="TABLE_RELATED" localSheetId="83">'x-713'!#REF!</definedName>
    <definedName name="TABLE_RELATED" localSheetId="84">'x-714'!#REF!</definedName>
    <definedName name="TABLE_RELATED" localSheetId="85">'x-715'!#REF!</definedName>
    <definedName name="TABLE_RELATED" localSheetId="86">'x-716'!#REF!</definedName>
    <definedName name="TABLE_RELATED" localSheetId="87">'x-717'!#REF!</definedName>
    <definedName name="TABLE_RELATED" localSheetId="96">'x-801'!#REF!</definedName>
    <definedName name="TABLE_RELATED">'x-Series Number'!$B$17</definedName>
    <definedName name="TABLE_RELATED_1" localSheetId="8">'x-201'!$B$17</definedName>
    <definedName name="TABLE_RELATED_1" localSheetId="9">'x-202'!$B$17</definedName>
    <definedName name="TABLE_RELATED_1" localSheetId="10">'x-203'!$B$17</definedName>
    <definedName name="TABLE_RELATED_1" localSheetId="11">'x-204'!$B$17</definedName>
    <definedName name="TABLE_RELATED_1" localSheetId="12">'x-205'!$B$17</definedName>
    <definedName name="TABLE_RELATED_1" localSheetId="13">'x-206'!$B$17</definedName>
    <definedName name="TABLE_RELATED_1" localSheetId="14">'x-207'!$B$17</definedName>
    <definedName name="TABLE_RELATED_1" localSheetId="15">'x-208'!$B$17</definedName>
    <definedName name="TABLE_RELATED_1" localSheetId="16">'x-209'!$B$17</definedName>
    <definedName name="TABLE_RELATED_1" localSheetId="17">'x-210'!$B$17</definedName>
    <definedName name="TABLE_RELATED_1" localSheetId="18">'x-211'!$B$17</definedName>
    <definedName name="TABLE_RELATED_1" localSheetId="19">'x-212'!$B$17</definedName>
    <definedName name="TABLE_RELATED_1" localSheetId="20">'x-213'!$B$17</definedName>
    <definedName name="TABLE_RELATED_1" localSheetId="21">'x-214'!$B$17</definedName>
    <definedName name="TABLE_RELATED_1" localSheetId="22">'x-215'!$B$17</definedName>
    <definedName name="TABLE_RELATED_1" localSheetId="23">'x-216'!$B$17</definedName>
    <definedName name="TABLE_RELATED_1" localSheetId="24">'x-301'!$B$17</definedName>
    <definedName name="TABLE_RELATED_1" localSheetId="25">'x-302'!$B$17</definedName>
    <definedName name="TABLE_RELATED_1" localSheetId="26">'x-303'!$B$17</definedName>
    <definedName name="TABLE_RELATED_1" localSheetId="27">'x-304'!$B$17</definedName>
    <definedName name="TABLE_RELATED_1" localSheetId="28">'x-305'!$B$17</definedName>
    <definedName name="TABLE_RELATED_1" localSheetId="29">'x-306'!$B$17</definedName>
    <definedName name="TABLE_RELATED_1" localSheetId="30">'x-307'!$B$17</definedName>
    <definedName name="TABLE_RELATED_1" localSheetId="31">'x-308'!$B$17</definedName>
    <definedName name="TABLE_RELATED_1" localSheetId="32">'x-309'!$B$17</definedName>
    <definedName name="TABLE_RELATED_1" localSheetId="33">'x-401'!$B$17</definedName>
    <definedName name="TABLE_RELATED_1" localSheetId="34">'x-402'!$B$17</definedName>
    <definedName name="TABLE_RELATED_1" localSheetId="35">'x-403'!$B$17</definedName>
    <definedName name="TABLE_RELATED_1" localSheetId="36">'x-404'!$B$17</definedName>
    <definedName name="TABLE_RELATED_1" localSheetId="37">'x-405'!$B$17</definedName>
    <definedName name="TABLE_RELATED_1" localSheetId="38">'x-406'!$B$17</definedName>
    <definedName name="TABLE_RELATED_1" localSheetId="39">'x-407'!$B$17</definedName>
    <definedName name="TABLE_RELATED_1" localSheetId="40">'x-408'!$B$17</definedName>
    <definedName name="TABLE_RELATED_1" localSheetId="41">'x-409'!$B$17</definedName>
    <definedName name="TABLE_RELATED_1" localSheetId="42">'x-410'!$B$17</definedName>
    <definedName name="TABLE_RELATED_1" localSheetId="43">'x-411'!$B$17</definedName>
    <definedName name="TABLE_RELATED_1" localSheetId="44">'x-412'!$B$17</definedName>
    <definedName name="TABLE_RELATED_1" localSheetId="45">'x-413'!$B$17</definedName>
    <definedName name="TABLE_RELATED_1" localSheetId="46">'x-414'!$B$17</definedName>
    <definedName name="TABLE_RELATED_1" localSheetId="47">'x-415'!$B$17</definedName>
    <definedName name="TABLE_RELATED_1" localSheetId="48">'x-416'!$B$17</definedName>
    <definedName name="TABLE_RELATED_1" localSheetId="49">'x-417'!$B$17</definedName>
    <definedName name="TABLE_RELATED_1" localSheetId="50">'x-418'!$B$17</definedName>
    <definedName name="TABLE_RELATED_1" localSheetId="51">'x-419'!$B$17</definedName>
    <definedName name="TABLE_RELATED_1" localSheetId="52">'x-420'!$B$17</definedName>
    <definedName name="TABLE_RELATED_1" localSheetId="53">'x-421'!$B$17</definedName>
    <definedName name="TABLE_RELATED_1" localSheetId="54">'x-422'!$B$17</definedName>
    <definedName name="TABLE_RELATED_1" localSheetId="55">'x-423'!$B$17</definedName>
    <definedName name="TABLE_RELATED_1" localSheetId="56">'x-424'!$B$17</definedName>
    <definedName name="TABLE_RELATED_1" localSheetId="57">'x-425'!$B$17</definedName>
    <definedName name="TABLE_RELATED_1" localSheetId="58">'x-426'!$B$17</definedName>
    <definedName name="TABLE_RELATED_1" localSheetId="59">'x-427'!$B$17</definedName>
    <definedName name="TABLE_RELATED_1" localSheetId="60">'x-428'!$B$17</definedName>
    <definedName name="TABLE_RELATED_1" localSheetId="61">'x-429'!$B$17</definedName>
    <definedName name="TABLE_RELATED_1" localSheetId="62">'x-501'!$B$17</definedName>
    <definedName name="TABLE_RELATED_1" localSheetId="63">'x-502'!$B$17</definedName>
    <definedName name="TABLE_RELATED_1" localSheetId="64">'x-503'!$B$17</definedName>
    <definedName name="TABLE_RELATED_1" localSheetId="65">'x-504'!$B$17</definedName>
    <definedName name="TABLE_RELATED_1" localSheetId="66">'x-505'!$B$17</definedName>
    <definedName name="TABLE_RELATED_1" localSheetId="67">'x-506'!$B$17</definedName>
    <definedName name="TABLE_RELATED_1" localSheetId="68">'x-601'!$B$17</definedName>
    <definedName name="TABLE_RELATED_1" localSheetId="69">'x-602'!$B$17</definedName>
    <definedName name="TABLE_RELATED_1" localSheetId="70">'x-603'!$B$17</definedName>
    <definedName name="TABLE_RELATED_1" localSheetId="71">'x-701'!$B$17</definedName>
    <definedName name="TABLE_RELATED_1" localSheetId="72">'x-702'!$B$17</definedName>
    <definedName name="TABLE_RELATED_1" localSheetId="73">'x-703'!$B$17</definedName>
    <definedName name="TABLE_RELATED_1" localSheetId="74">'x-704'!$B$17</definedName>
    <definedName name="TABLE_RELATED_1" localSheetId="75">'x-705'!$B$17</definedName>
    <definedName name="TABLE_RELATED_1" localSheetId="76">'x-706'!$B$17</definedName>
    <definedName name="TABLE_RELATED_1" localSheetId="77">'x-707'!$B$17</definedName>
    <definedName name="TABLE_RELATED_1" localSheetId="78">'x-708'!$B$17</definedName>
    <definedName name="TABLE_RELATED_1" localSheetId="79">'x-709'!$B$17</definedName>
    <definedName name="TABLE_RELATED_1" localSheetId="80">'x-710'!$B$17</definedName>
    <definedName name="TABLE_RELATED_1" localSheetId="81">'x-711'!$B$17</definedName>
    <definedName name="TABLE_RELATED_1" localSheetId="82">'x-712'!$B$17</definedName>
    <definedName name="TABLE_RELATED_1" localSheetId="83">'x-713'!$B$17</definedName>
    <definedName name="TABLE_RELATED_1" localSheetId="84">'x-714'!$B$17</definedName>
    <definedName name="TABLE_RELATED_1" localSheetId="85">'x-715'!$B$17</definedName>
    <definedName name="TABLE_RELATED_1" localSheetId="86">'x-716'!$B$17</definedName>
    <definedName name="TABLE_RELATED_1" localSheetId="87">'x-717'!$B$17</definedName>
    <definedName name="TABLE_RELATED_1" localSheetId="88">'x-718'!$B$17</definedName>
    <definedName name="TABLE_RELATED_1" localSheetId="89">'x-719'!$B$17</definedName>
    <definedName name="TABLE_RELATED_1" localSheetId="90">'x-720'!$B$17</definedName>
    <definedName name="TABLE_RELATED_1" localSheetId="91">'x-721'!$B$17</definedName>
    <definedName name="TABLE_RELATED_1" localSheetId="92">'x-730'!$B$17</definedName>
    <definedName name="TABLE_RELATED_1" localSheetId="93">'x-731'!$B$17</definedName>
    <definedName name="TABLE_RELATED_1" localSheetId="94">'x-732'!$B$17</definedName>
    <definedName name="TABLE_RELATED_1" localSheetId="95">'x-733'!$B$17</definedName>
    <definedName name="TABLE_RELATED_1" localSheetId="96">'x-801'!$B$17</definedName>
    <definedName name="TABLE_SECTION">'x-Series Number'!$B$8</definedName>
    <definedName name="TABLE_SECTION_1" localSheetId="8">'x-201'!$B$8</definedName>
    <definedName name="TABLE_SECTION_1" localSheetId="9">'x-202'!$B$8</definedName>
    <definedName name="TABLE_SECTION_1" localSheetId="10">'x-203'!$B$8</definedName>
    <definedName name="TABLE_SECTION_1" localSheetId="11">'x-204'!$B$8</definedName>
    <definedName name="TABLE_SECTION_1" localSheetId="12">'x-205'!$B$8</definedName>
    <definedName name="TABLE_SECTION_1" localSheetId="13">'x-206'!$B$8</definedName>
    <definedName name="TABLE_SECTION_1" localSheetId="14">'x-207'!$B$8</definedName>
    <definedName name="TABLE_SECTION_1" localSheetId="15">'x-208'!$B$8</definedName>
    <definedName name="TABLE_SECTION_1" localSheetId="16">'x-209'!$B$8</definedName>
    <definedName name="TABLE_SECTION_1" localSheetId="17">'x-210'!$B$8</definedName>
    <definedName name="TABLE_SECTION_1" localSheetId="18">'x-211'!$B$8</definedName>
    <definedName name="TABLE_SECTION_1" localSheetId="19">'x-212'!$B$8</definedName>
    <definedName name="TABLE_SECTION_1" localSheetId="20">'x-213'!$B$8</definedName>
    <definedName name="TABLE_SECTION_1" localSheetId="21">'x-214'!$B$8</definedName>
    <definedName name="TABLE_SECTION_1" localSheetId="22">'x-215'!$B$8</definedName>
    <definedName name="TABLE_SECTION_1" localSheetId="23">'x-216'!$B$8</definedName>
    <definedName name="TABLE_SECTION_1" localSheetId="24">'x-301'!$B$8</definedName>
    <definedName name="TABLE_SECTION_1" localSheetId="25">'x-302'!$B$8</definedName>
    <definedName name="TABLE_SECTION_1" localSheetId="26">'x-303'!$B$8</definedName>
    <definedName name="TABLE_SECTION_1" localSheetId="27">'x-304'!$B$8</definedName>
    <definedName name="TABLE_SECTION_1" localSheetId="28">'x-305'!$B$8</definedName>
    <definedName name="TABLE_SECTION_1" localSheetId="29">'x-306'!$B$8</definedName>
    <definedName name="TABLE_SECTION_1" localSheetId="30">'x-307'!$B$8</definedName>
    <definedName name="TABLE_SECTION_1" localSheetId="31">'x-308'!$B$8</definedName>
    <definedName name="TABLE_SECTION_1" localSheetId="32">'x-309'!$B$8</definedName>
    <definedName name="TABLE_SECTION_1" localSheetId="33">'x-401'!$B$8</definedName>
    <definedName name="TABLE_SECTION_1" localSheetId="34">'x-402'!$B$8</definedName>
    <definedName name="TABLE_SECTION_1" localSheetId="35">'x-403'!$B$8</definedName>
    <definedName name="TABLE_SECTION_1" localSheetId="36">'x-404'!$B$8</definedName>
    <definedName name="TABLE_SECTION_1" localSheetId="37">'x-405'!$B$8</definedName>
    <definedName name="TABLE_SECTION_1" localSheetId="38">'x-406'!$B$8</definedName>
    <definedName name="TABLE_SECTION_1" localSheetId="39">'x-407'!$B$8</definedName>
    <definedName name="TABLE_SECTION_1" localSheetId="40">'x-408'!$B$8</definedName>
    <definedName name="TABLE_SECTION_1" localSheetId="41">'x-409'!$B$8</definedName>
    <definedName name="TABLE_SECTION_1" localSheetId="42">'x-410'!$B$8</definedName>
    <definedName name="TABLE_SECTION_1" localSheetId="43">'x-411'!$B$8</definedName>
    <definedName name="TABLE_SECTION_1" localSheetId="44">'x-412'!$B$8</definedName>
    <definedName name="TABLE_SECTION_1" localSheetId="45">'x-413'!$B$8</definedName>
    <definedName name="TABLE_SECTION_1" localSheetId="46">'x-414'!$B$8</definedName>
    <definedName name="TABLE_SECTION_1" localSheetId="47">'x-415'!$B$8</definedName>
    <definedName name="TABLE_SECTION_1" localSheetId="48">'x-416'!$B$8</definedName>
    <definedName name="TABLE_SECTION_1" localSheetId="49">'x-417'!$B$8</definedName>
    <definedName name="TABLE_SECTION_1" localSheetId="50">'x-418'!$B$8</definedName>
    <definedName name="TABLE_SECTION_1" localSheetId="51">'x-419'!$B$8</definedName>
    <definedName name="TABLE_SECTION_1" localSheetId="52">'x-420'!$B$8</definedName>
    <definedName name="TABLE_SECTION_1" localSheetId="53">'x-421'!$B$8</definedName>
    <definedName name="TABLE_SECTION_1" localSheetId="54">'x-422'!$B$8</definedName>
    <definedName name="TABLE_SECTION_1" localSheetId="55">'x-423'!$B$8</definedName>
    <definedName name="TABLE_SECTION_1" localSheetId="56">'x-424'!$B$8</definedName>
    <definedName name="TABLE_SECTION_1" localSheetId="57">'x-425'!$B$8</definedName>
    <definedName name="TABLE_SECTION_1" localSheetId="58">'x-426'!$B$8</definedName>
    <definedName name="TABLE_SECTION_1" localSheetId="59">'x-427'!$B$8</definedName>
    <definedName name="TABLE_SECTION_1" localSheetId="60">'x-428'!$B$8</definedName>
    <definedName name="TABLE_SECTION_1" localSheetId="61">'x-429'!$B$8</definedName>
    <definedName name="TABLE_SECTION_1" localSheetId="62">'x-501'!$B$8</definedName>
    <definedName name="TABLE_SECTION_1" localSheetId="63">'x-502'!$B$8</definedName>
    <definedName name="TABLE_SECTION_1" localSheetId="64">'x-503'!$B$8</definedName>
    <definedName name="TABLE_SECTION_1" localSheetId="65">'x-504'!$B$8</definedName>
    <definedName name="TABLE_SECTION_1" localSheetId="66">'x-505'!$B$8</definedName>
    <definedName name="TABLE_SECTION_1" localSheetId="67">'x-506'!$B$8</definedName>
    <definedName name="TABLE_SECTION_1" localSheetId="68">'x-601'!$B$8</definedName>
    <definedName name="TABLE_SECTION_1" localSheetId="69">'x-602'!$B$8</definedName>
    <definedName name="TABLE_SECTION_1" localSheetId="70">'x-603'!$B$8</definedName>
    <definedName name="TABLE_SECTION_1" localSheetId="71">'x-701'!$B$8</definedName>
    <definedName name="TABLE_SECTION_1" localSheetId="72">'x-702'!$B$8</definedName>
    <definedName name="TABLE_SECTION_1" localSheetId="73">'x-703'!$B$8</definedName>
    <definedName name="TABLE_SECTION_1" localSheetId="74">'x-704'!$B$8</definedName>
    <definedName name="TABLE_SECTION_1" localSheetId="75">'x-705'!$B$8</definedName>
    <definedName name="TABLE_SECTION_1" localSheetId="76">'x-706'!$B$8</definedName>
    <definedName name="TABLE_SECTION_1" localSheetId="77">'x-707'!$B$8</definedName>
    <definedName name="TABLE_SECTION_1" localSheetId="78">'x-708'!$B$8</definedName>
    <definedName name="TABLE_SECTION_1" localSheetId="79">'x-709'!$B$8</definedName>
    <definedName name="TABLE_SECTION_1" localSheetId="80">'x-710'!$B$8</definedName>
    <definedName name="TABLE_SECTION_1" localSheetId="81">'x-711'!$B$8</definedName>
    <definedName name="TABLE_SECTION_1" localSheetId="82">'x-712'!$B$8</definedName>
    <definedName name="TABLE_SECTION_1" localSheetId="83">'x-713'!$B$8</definedName>
    <definedName name="TABLE_SECTION_1" localSheetId="84">'x-714'!$B$8</definedName>
    <definedName name="TABLE_SECTION_1" localSheetId="85">'x-715'!$B$8</definedName>
    <definedName name="TABLE_SECTION_1" localSheetId="86">'x-716'!$B$8</definedName>
    <definedName name="TABLE_SECTION_1" localSheetId="87">'x-717'!$B$8</definedName>
    <definedName name="TABLE_SECTION_1" localSheetId="88">'x-718'!$B$8</definedName>
    <definedName name="TABLE_SECTION_1" localSheetId="89">'x-719'!$B$8</definedName>
    <definedName name="TABLE_SECTION_1" localSheetId="90">'x-720'!$B$8</definedName>
    <definedName name="TABLE_SECTION_1" localSheetId="91">'x-721'!$B$8</definedName>
    <definedName name="TABLE_SECTION_1" localSheetId="92">'x-730'!$B$8</definedName>
    <definedName name="TABLE_SECTION_1" localSheetId="93">'x-731'!$B$8</definedName>
    <definedName name="TABLE_SECTION_1" localSheetId="94">'x-732'!$B$8</definedName>
    <definedName name="TABLE_SECTION_1" localSheetId="95">'x-733'!$B$8</definedName>
    <definedName name="TABLE_SECTION_1" localSheetId="96">'x-801'!$B$8</definedName>
    <definedName name="TABLE_SECTION_NUMBER">'x-Series Number'!$B$13</definedName>
    <definedName name="TABLE_SECTION_NUMBER_1" localSheetId="8">'x-201'!$B$13</definedName>
    <definedName name="TABLE_SECTION_NUMBER_1" localSheetId="9">'x-202'!$B$13</definedName>
    <definedName name="TABLE_SECTION_NUMBER_1" localSheetId="10">'x-203'!$B$13</definedName>
    <definedName name="TABLE_SECTION_NUMBER_1" localSheetId="11">'x-204'!$B$13</definedName>
    <definedName name="TABLE_SECTION_NUMBER_1" localSheetId="12">'x-205'!$B$13</definedName>
    <definedName name="TABLE_SECTION_NUMBER_1" localSheetId="13">'x-206'!$B$13</definedName>
    <definedName name="TABLE_SECTION_NUMBER_1" localSheetId="14">'x-207'!$B$13</definedName>
    <definedName name="TABLE_SECTION_NUMBER_1" localSheetId="15">'x-208'!$B$13</definedName>
    <definedName name="TABLE_SECTION_NUMBER_1" localSheetId="16">'x-209'!$B$13</definedName>
    <definedName name="TABLE_SECTION_NUMBER_1" localSheetId="17">'x-210'!$B$13</definedName>
    <definedName name="TABLE_SECTION_NUMBER_1" localSheetId="18">'x-211'!$B$13</definedName>
    <definedName name="TABLE_SECTION_NUMBER_1" localSheetId="19">'x-212'!$B$13</definedName>
    <definedName name="TABLE_SECTION_NUMBER_1" localSheetId="20">'x-213'!$B$13</definedName>
    <definedName name="TABLE_SECTION_NUMBER_1" localSheetId="21">'x-214'!$B$13</definedName>
    <definedName name="TABLE_SECTION_NUMBER_1" localSheetId="22">'x-215'!$B$13</definedName>
    <definedName name="TABLE_SECTION_NUMBER_1" localSheetId="23">'x-216'!$B$13</definedName>
    <definedName name="TABLE_SECTION_NUMBER_1" localSheetId="24">'x-301'!$B$13</definedName>
    <definedName name="TABLE_SECTION_NUMBER_1" localSheetId="25">'x-302'!$B$13</definedName>
    <definedName name="TABLE_SECTION_NUMBER_1" localSheetId="26">'x-303'!$B$13</definedName>
    <definedName name="TABLE_SECTION_NUMBER_1" localSheetId="27">'x-304'!$B$13</definedName>
    <definedName name="TABLE_SECTION_NUMBER_1" localSheetId="28">'x-305'!$B$13</definedName>
    <definedName name="TABLE_SECTION_NUMBER_1" localSheetId="29">'x-306'!$B$13</definedName>
    <definedName name="TABLE_SECTION_NUMBER_1" localSheetId="30">'x-307'!$B$13</definedName>
    <definedName name="TABLE_SECTION_NUMBER_1" localSheetId="31">'x-308'!$B$13</definedName>
    <definedName name="TABLE_SECTION_NUMBER_1" localSheetId="32">'x-309'!$B$13</definedName>
    <definedName name="TABLE_SECTION_NUMBER_1" localSheetId="33">'x-401'!$B$13</definedName>
    <definedName name="TABLE_SECTION_NUMBER_1" localSheetId="34">'x-402'!$B$13</definedName>
    <definedName name="TABLE_SECTION_NUMBER_1" localSheetId="35">'x-403'!$B$13</definedName>
    <definedName name="TABLE_SECTION_NUMBER_1" localSheetId="36">'x-404'!$B$13</definedName>
    <definedName name="TABLE_SECTION_NUMBER_1" localSheetId="37">'x-405'!$B$13</definedName>
    <definedName name="TABLE_SECTION_NUMBER_1" localSheetId="38">'x-406'!$B$13</definedName>
    <definedName name="TABLE_SECTION_NUMBER_1" localSheetId="39">'x-407'!$B$13</definedName>
    <definedName name="TABLE_SECTION_NUMBER_1" localSheetId="40">'x-408'!$B$13</definedName>
    <definedName name="TABLE_SECTION_NUMBER_1" localSheetId="41">'x-409'!$B$13</definedName>
    <definedName name="TABLE_SECTION_NUMBER_1" localSheetId="42">'x-410'!$B$13</definedName>
    <definedName name="TABLE_SECTION_NUMBER_1" localSheetId="43">'x-411'!$B$13</definedName>
    <definedName name="TABLE_SECTION_NUMBER_1" localSheetId="44">'x-412'!$B$13</definedName>
    <definedName name="TABLE_SECTION_NUMBER_1" localSheetId="45">'x-413'!$B$13</definedName>
    <definedName name="TABLE_SECTION_NUMBER_1" localSheetId="46">'x-414'!$B$13</definedName>
    <definedName name="TABLE_SECTION_NUMBER_1" localSheetId="47">'x-415'!$B$13</definedName>
    <definedName name="TABLE_SECTION_NUMBER_1" localSheetId="48">'x-416'!$B$13</definedName>
    <definedName name="TABLE_SECTION_NUMBER_1" localSheetId="49">'x-417'!$B$13</definedName>
    <definedName name="TABLE_SECTION_NUMBER_1" localSheetId="50">'x-418'!$B$13</definedName>
    <definedName name="TABLE_SECTION_NUMBER_1" localSheetId="51">'x-419'!$B$13</definedName>
    <definedName name="TABLE_SECTION_NUMBER_1" localSheetId="52">'x-420'!$B$13</definedName>
    <definedName name="TABLE_SECTION_NUMBER_1" localSheetId="53">'x-421'!$B$13</definedName>
    <definedName name="TABLE_SECTION_NUMBER_1" localSheetId="54">'x-422'!$B$13</definedName>
    <definedName name="TABLE_SECTION_NUMBER_1" localSheetId="55">'x-423'!$B$13</definedName>
    <definedName name="TABLE_SECTION_NUMBER_1" localSheetId="56">'x-424'!$B$13</definedName>
    <definedName name="TABLE_SECTION_NUMBER_1" localSheetId="57">'x-425'!$B$13</definedName>
    <definedName name="TABLE_SECTION_NUMBER_1" localSheetId="58">'x-426'!$B$13</definedName>
    <definedName name="TABLE_SECTION_NUMBER_1" localSheetId="59">'x-427'!$B$13</definedName>
    <definedName name="TABLE_SECTION_NUMBER_1" localSheetId="60">'x-428'!$B$13</definedName>
    <definedName name="TABLE_SECTION_NUMBER_1" localSheetId="61">'x-429'!$B$13</definedName>
    <definedName name="TABLE_SECTION_NUMBER_1" localSheetId="62">'x-501'!$B$13</definedName>
    <definedName name="TABLE_SECTION_NUMBER_1" localSheetId="63">'x-502'!$B$13</definedName>
    <definedName name="TABLE_SECTION_NUMBER_1" localSheetId="64">'x-503'!$B$13</definedName>
    <definedName name="TABLE_SECTION_NUMBER_1" localSheetId="65">'x-504'!$B$13</definedName>
    <definedName name="TABLE_SECTION_NUMBER_1" localSheetId="66">'x-505'!$B$13</definedName>
    <definedName name="TABLE_SECTION_NUMBER_1" localSheetId="67">'x-506'!$B$13</definedName>
    <definedName name="TABLE_SECTION_NUMBER_1" localSheetId="68">'x-601'!$B$13</definedName>
    <definedName name="TABLE_SECTION_NUMBER_1" localSheetId="69">'x-602'!$B$13</definedName>
    <definedName name="TABLE_SECTION_NUMBER_1" localSheetId="70">'x-603'!$B$13</definedName>
    <definedName name="TABLE_SECTION_NUMBER_1" localSheetId="71">'x-701'!$B$13</definedName>
    <definedName name="TABLE_SECTION_NUMBER_1" localSheetId="72">'x-702'!$B$13</definedName>
    <definedName name="TABLE_SECTION_NUMBER_1" localSheetId="73">'x-703'!$B$13</definedName>
    <definedName name="TABLE_SECTION_NUMBER_1" localSheetId="74">'x-704'!$B$13</definedName>
    <definedName name="TABLE_SECTION_NUMBER_1" localSheetId="75">'x-705'!$B$13</definedName>
    <definedName name="TABLE_SECTION_NUMBER_1" localSheetId="76">'x-706'!$B$13</definedName>
    <definedName name="TABLE_SECTION_NUMBER_1" localSheetId="77">'x-707'!$B$13</definedName>
    <definedName name="TABLE_SECTION_NUMBER_1" localSheetId="78">'x-708'!$B$13</definedName>
    <definedName name="TABLE_SECTION_NUMBER_1" localSheetId="79">'x-709'!$B$13</definedName>
    <definedName name="TABLE_SECTION_NUMBER_1" localSheetId="80">'x-710'!$B$13</definedName>
    <definedName name="TABLE_SECTION_NUMBER_1" localSheetId="81">'x-711'!$B$13</definedName>
    <definedName name="TABLE_SECTION_NUMBER_1" localSheetId="82">'x-712'!$B$13</definedName>
    <definedName name="TABLE_SECTION_NUMBER_1" localSheetId="83">'x-713'!$B$13</definedName>
    <definedName name="TABLE_SECTION_NUMBER_1" localSheetId="84">'x-714'!$B$13</definedName>
    <definedName name="TABLE_SECTION_NUMBER_1" localSheetId="85">'x-715'!$B$13</definedName>
    <definedName name="TABLE_SECTION_NUMBER_1" localSheetId="86">'x-716'!$B$13</definedName>
    <definedName name="TABLE_SECTION_NUMBER_1" localSheetId="87">'x-717'!$B$13</definedName>
    <definedName name="TABLE_SECTION_NUMBER_1" localSheetId="88">'x-718'!$B$13</definedName>
    <definedName name="TABLE_SECTION_NUMBER_1" localSheetId="89">'x-719'!$B$13</definedName>
    <definedName name="TABLE_SECTION_NUMBER_1" localSheetId="90">'x-720'!$B$13</definedName>
    <definedName name="TABLE_SECTION_NUMBER_1" localSheetId="91">'x-721'!$B$13</definedName>
    <definedName name="TABLE_SECTION_NUMBER_1" localSheetId="92">'x-730'!$B$13</definedName>
    <definedName name="TABLE_SECTION_NUMBER_1" localSheetId="93">'x-731'!$B$13</definedName>
    <definedName name="TABLE_SECTION_NUMBER_1" localSheetId="94">'x-732'!$B$13</definedName>
    <definedName name="TABLE_SECTION_NUMBER_1" localSheetId="95">'x-733'!$B$13</definedName>
    <definedName name="TABLE_SECTION_NUMBER_1" localSheetId="96">'x-801'!$B$13</definedName>
    <definedName name="TABLE_SERIES_NUMBER" localSheetId="7">'[3]x-Series Number'!$B$14</definedName>
    <definedName name="TABLE_SERIES_NUMBER">'x-Series Number'!$B$14</definedName>
    <definedName name="TABLE_SERIES_NUMBER_1" localSheetId="8">'x-201'!$B$14</definedName>
    <definedName name="TABLE_SERIES_NUMBER_1" localSheetId="9">'x-202'!$B$14</definedName>
    <definedName name="TABLE_SERIES_NUMBER_1" localSheetId="10">'x-203'!$B$14</definedName>
    <definedName name="TABLE_SERIES_NUMBER_1" localSheetId="11">'x-204'!$B$14</definedName>
    <definedName name="TABLE_SERIES_NUMBER_1" localSheetId="12">'x-205'!$B$14</definedName>
    <definedName name="TABLE_SERIES_NUMBER_1" localSheetId="13">'x-206'!$B$14</definedName>
    <definedName name="TABLE_SERIES_NUMBER_1" localSheetId="14">'x-207'!$B$14</definedName>
    <definedName name="TABLE_SERIES_NUMBER_1" localSheetId="15">'x-208'!$B$14</definedName>
    <definedName name="TABLE_SERIES_NUMBER_1" localSheetId="16">'x-209'!$B$14</definedName>
    <definedName name="TABLE_SERIES_NUMBER_1" localSheetId="17">'x-210'!$B$14</definedName>
    <definedName name="TABLE_SERIES_NUMBER_1" localSheetId="18">'x-211'!$B$14</definedName>
    <definedName name="TABLE_SERIES_NUMBER_1" localSheetId="19">'x-212'!$B$14</definedName>
    <definedName name="TABLE_SERIES_NUMBER_1" localSheetId="20">'x-213'!$B$14</definedName>
    <definedName name="TABLE_SERIES_NUMBER_1" localSheetId="21">'x-214'!$B$14</definedName>
    <definedName name="TABLE_SERIES_NUMBER_1" localSheetId="22">'x-215'!$B$14</definedName>
    <definedName name="TABLE_SERIES_NUMBER_1" localSheetId="23">'x-216'!$B$14</definedName>
    <definedName name="TABLE_SERIES_NUMBER_1" localSheetId="24">'x-301'!$B$14</definedName>
    <definedName name="TABLE_SERIES_NUMBER_1" localSheetId="25">'x-302'!$B$14</definedName>
    <definedName name="TABLE_SERIES_NUMBER_1" localSheetId="26">'x-303'!$B$14</definedName>
    <definedName name="TABLE_SERIES_NUMBER_1" localSheetId="27">'x-304'!$B$14</definedName>
    <definedName name="TABLE_SERIES_NUMBER_1" localSheetId="28">'x-305'!$B$14</definedName>
    <definedName name="TABLE_SERIES_NUMBER_1" localSheetId="29">'x-306'!$B$14</definedName>
    <definedName name="TABLE_SERIES_NUMBER_1" localSheetId="30">'x-307'!$B$14</definedName>
    <definedName name="TABLE_SERIES_NUMBER_1" localSheetId="31">'x-308'!$B$14</definedName>
    <definedName name="TABLE_SERIES_NUMBER_1" localSheetId="32">'x-309'!$B$14</definedName>
    <definedName name="TABLE_SERIES_NUMBER_1" localSheetId="33">'x-401'!$B$14</definedName>
    <definedName name="TABLE_SERIES_NUMBER_1" localSheetId="34">'x-402'!$B$14</definedName>
    <definedName name="TABLE_SERIES_NUMBER_1" localSheetId="35">'x-403'!$B$14</definedName>
    <definedName name="TABLE_SERIES_NUMBER_1" localSheetId="36">'x-404'!$B$14</definedName>
    <definedName name="TABLE_SERIES_NUMBER_1" localSheetId="37">'x-405'!$B$14</definedName>
    <definedName name="TABLE_SERIES_NUMBER_1" localSheetId="38">'x-406'!$B$14</definedName>
    <definedName name="TABLE_SERIES_NUMBER_1" localSheetId="39">'x-407'!$B$14</definedName>
    <definedName name="TABLE_SERIES_NUMBER_1" localSheetId="40">'x-408'!$B$14</definedName>
    <definedName name="TABLE_SERIES_NUMBER_1" localSheetId="41">'x-409'!$B$14</definedName>
    <definedName name="TABLE_SERIES_NUMBER_1" localSheetId="42">'x-410'!$B$14</definedName>
    <definedName name="TABLE_SERIES_NUMBER_1" localSheetId="43">'x-411'!$B$14</definedName>
    <definedName name="TABLE_SERIES_NUMBER_1" localSheetId="44">'x-412'!$B$14</definedName>
    <definedName name="TABLE_SERIES_NUMBER_1" localSheetId="45">'x-413'!$B$14</definedName>
    <definedName name="TABLE_SERIES_NUMBER_1" localSheetId="46">'x-414'!$B$14</definedName>
    <definedName name="TABLE_SERIES_NUMBER_1" localSheetId="47">'x-415'!$B$14</definedName>
    <definedName name="TABLE_SERIES_NUMBER_1" localSheetId="48">'x-416'!$B$14</definedName>
    <definedName name="TABLE_SERIES_NUMBER_1" localSheetId="49">'x-417'!$B$14</definedName>
    <definedName name="TABLE_SERIES_NUMBER_1" localSheetId="50">'x-418'!$B$14</definedName>
    <definedName name="TABLE_SERIES_NUMBER_1" localSheetId="51">'x-419'!$B$14</definedName>
    <definedName name="TABLE_SERIES_NUMBER_1" localSheetId="52">'x-420'!$B$14</definedName>
    <definedName name="TABLE_SERIES_NUMBER_1" localSheetId="53">'x-421'!$B$14</definedName>
    <definedName name="TABLE_SERIES_NUMBER_1" localSheetId="54">'x-422'!$B$14</definedName>
    <definedName name="TABLE_SERIES_NUMBER_1" localSheetId="55">'x-423'!$B$14</definedName>
    <definedName name="TABLE_SERIES_NUMBER_1" localSheetId="56">'x-424'!$B$14</definedName>
    <definedName name="TABLE_SERIES_NUMBER_1" localSheetId="57">'x-425'!$B$14</definedName>
    <definedName name="TABLE_SERIES_NUMBER_1" localSheetId="58">'x-426'!$B$14</definedName>
    <definedName name="TABLE_SERIES_NUMBER_1" localSheetId="59">'x-427'!$B$14</definedName>
    <definedName name="TABLE_SERIES_NUMBER_1" localSheetId="60">'x-428'!$B$14</definedName>
    <definedName name="TABLE_SERIES_NUMBER_1" localSheetId="61">'x-429'!$B$14</definedName>
    <definedName name="TABLE_SERIES_NUMBER_1" localSheetId="62">'x-501'!$B$14</definedName>
    <definedName name="TABLE_SERIES_NUMBER_1" localSheetId="63">'x-502'!$B$14</definedName>
    <definedName name="TABLE_SERIES_NUMBER_1" localSheetId="64">'x-503'!$B$14</definedName>
    <definedName name="TABLE_SERIES_NUMBER_1" localSheetId="65">'x-504'!$B$14</definedName>
    <definedName name="TABLE_SERIES_NUMBER_1" localSheetId="66">'x-505'!$B$14</definedName>
    <definedName name="TABLE_SERIES_NUMBER_1" localSheetId="67">'x-506'!$B$14</definedName>
    <definedName name="TABLE_SERIES_NUMBER_1" localSheetId="68">'x-601'!$B$14</definedName>
    <definedName name="TABLE_SERIES_NUMBER_1" localSheetId="69">'x-602'!$B$14</definedName>
    <definedName name="TABLE_SERIES_NUMBER_1" localSheetId="70">'x-603'!$B$14</definedName>
    <definedName name="TABLE_SERIES_NUMBER_1" localSheetId="71">'x-701'!$B$14</definedName>
    <definedName name="TABLE_SERIES_NUMBER_1" localSheetId="72">'x-702'!$B$14</definedName>
    <definedName name="TABLE_SERIES_NUMBER_1" localSheetId="73">'x-703'!$B$14</definedName>
    <definedName name="TABLE_SERIES_NUMBER_1" localSheetId="74">'x-704'!$B$14</definedName>
    <definedName name="TABLE_SERIES_NUMBER_1" localSheetId="75">'x-705'!$B$14</definedName>
    <definedName name="TABLE_SERIES_NUMBER_1" localSheetId="76">'x-706'!$B$14</definedName>
    <definedName name="TABLE_SERIES_NUMBER_1" localSheetId="77">'x-707'!$B$14</definedName>
    <definedName name="TABLE_SERIES_NUMBER_1" localSheetId="78">'x-708'!$B$14</definedName>
    <definedName name="TABLE_SERIES_NUMBER_1" localSheetId="79">'x-709'!$B$14</definedName>
    <definedName name="TABLE_SERIES_NUMBER_1" localSheetId="80">'x-710'!$B$14</definedName>
    <definedName name="TABLE_SERIES_NUMBER_1" localSheetId="81">'x-711'!$B$14</definedName>
    <definedName name="TABLE_SERIES_NUMBER_1" localSheetId="82">'x-712'!$B$14</definedName>
    <definedName name="TABLE_SERIES_NUMBER_1" localSheetId="83">'x-713'!$B$14</definedName>
    <definedName name="TABLE_SERIES_NUMBER_1" localSheetId="84">'x-714'!$B$14</definedName>
    <definedName name="TABLE_SERIES_NUMBER_1" localSheetId="85">'x-715'!$B$14</definedName>
    <definedName name="TABLE_SERIES_NUMBER_1" localSheetId="86">'x-716'!$B$14</definedName>
    <definedName name="TABLE_SERIES_NUMBER_1" localSheetId="87">'x-717'!$B$14</definedName>
    <definedName name="TABLE_SERIES_NUMBER_1" localSheetId="88">'x-718'!$B$14</definedName>
    <definedName name="TABLE_SERIES_NUMBER_1" localSheetId="89">'x-719'!$B$14</definedName>
    <definedName name="TABLE_SERIES_NUMBER_1" localSheetId="90">'x-720'!$B$14</definedName>
    <definedName name="TABLE_SERIES_NUMBER_1" localSheetId="91">'x-721'!$B$14</definedName>
    <definedName name="TABLE_SERIES_NUMBER_1" localSheetId="92">'x-730'!$B$14</definedName>
    <definedName name="TABLE_SERIES_NUMBER_1" localSheetId="93">'x-731'!$B$14</definedName>
    <definedName name="TABLE_SERIES_NUMBER_1" localSheetId="94">'x-732'!$B$14</definedName>
    <definedName name="TABLE_SERIES_NUMBER_1" localSheetId="95">'x-733'!$B$14</definedName>
    <definedName name="TABLE_SERIES_NUMBER_1" localSheetId="96">'x-801'!$B$14</definedName>
    <definedName name="title">Cover!$A$2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05" l="1"/>
  <c r="A3" i="106"/>
  <c r="A3" i="107"/>
  <c r="A3" i="108"/>
  <c r="A3" i="112"/>
  <c r="A3" i="113"/>
  <c r="A3" i="114"/>
  <c r="A3" i="115"/>
  <c r="A3" i="111"/>
  <c r="A3" i="116"/>
  <c r="A3" i="166"/>
  <c r="A3" i="174"/>
  <c r="A3" i="168"/>
  <c r="A3" i="175"/>
  <c r="A3" i="170"/>
  <c r="A3" i="109"/>
  <c r="A3" i="110"/>
  <c r="A3" i="126"/>
  <c r="A3" i="127"/>
  <c r="A3" i="128"/>
  <c r="A3" i="129"/>
  <c r="A3" i="171"/>
  <c r="A3" i="172"/>
  <c r="A3" i="173"/>
  <c r="A3" i="117"/>
  <c r="A3" i="118"/>
  <c r="A3" i="119"/>
  <c r="A3" i="120"/>
  <c r="A3" i="121"/>
  <c r="A3" i="122"/>
  <c r="A3" i="123"/>
  <c r="A3" i="124"/>
  <c r="A3" i="125"/>
  <c r="A3" i="176"/>
  <c r="A3" i="177"/>
  <c r="A3" i="178"/>
  <c r="A3" i="179"/>
  <c r="A3" i="188"/>
  <c r="A3" i="189"/>
  <c r="A3" i="190"/>
  <c r="A3" i="191"/>
  <c r="A3" i="192"/>
  <c r="A3" i="193"/>
  <c r="A3" i="194"/>
  <c r="A3" i="195"/>
  <c r="A3" i="196"/>
  <c r="A3" i="197"/>
  <c r="A3" i="198"/>
  <c r="A3" i="199"/>
  <c r="A3" i="200"/>
  <c r="A3" i="201"/>
  <c r="A3" i="202"/>
  <c r="A3" i="203"/>
  <c r="A3" i="130"/>
  <c r="A3" i="131"/>
  <c r="A3" i="132"/>
  <c r="A3" i="181"/>
  <c r="A3" i="182"/>
  <c r="A3" i="183"/>
  <c r="A3" i="133"/>
  <c r="A3" i="134"/>
  <c r="A3" i="165"/>
  <c r="A3" i="204"/>
  <c r="A3" i="206"/>
  <c r="A3" i="207"/>
  <c r="A3" i="205"/>
  <c r="A3" i="140"/>
  <c r="A3" i="141"/>
  <c r="A3" i="142"/>
  <c r="A3" i="143"/>
  <c r="A3" i="208"/>
  <c r="A3" i="209"/>
  <c r="A3" i="210"/>
  <c r="A3" i="211"/>
  <c r="A3" i="148"/>
  <c r="A3" i="149"/>
  <c r="A3" i="150"/>
  <c r="A3" i="151"/>
  <c r="A3" i="152"/>
  <c r="A3" i="153"/>
  <c r="A3" i="154"/>
  <c r="A3" i="155"/>
  <c r="A3" i="156"/>
  <c r="A3" i="184"/>
  <c r="A3" i="185"/>
  <c r="A3" i="186"/>
  <c r="A3" i="187"/>
  <c r="A3" i="135"/>
  <c r="A3" i="104"/>
  <c r="A96" i="55" l="1"/>
  <c r="A95" i="55"/>
  <c r="A94" i="55"/>
  <c r="A93" i="55"/>
  <c r="A92" i="55"/>
  <c r="A91" i="55"/>
  <c r="A90" i="55"/>
  <c r="A89" i="55"/>
  <c r="A88" i="55"/>
  <c r="A87" i="55"/>
  <c r="A86" i="55"/>
  <c r="A85" i="55"/>
  <c r="A84" i="55"/>
  <c r="A83" i="55"/>
  <c r="A82" i="55"/>
  <c r="A81" i="55"/>
  <c r="A80" i="55"/>
  <c r="A79" i="55"/>
  <c r="A78" i="55"/>
  <c r="A77" i="55"/>
  <c r="A76" i="55"/>
  <c r="A75" i="55"/>
  <c r="A74" i="55"/>
  <c r="A73" i="55"/>
  <c r="A72" i="55"/>
  <c r="A71" i="55"/>
  <c r="A70" i="55"/>
  <c r="A69" i="55"/>
  <c r="A68" i="55"/>
  <c r="A67" i="55"/>
  <c r="A66" i="55"/>
  <c r="A65" i="55"/>
  <c r="A64" i="55"/>
  <c r="A63" i="55"/>
  <c r="A62" i="55"/>
  <c r="A61" i="55"/>
  <c r="A60" i="55"/>
  <c r="A59" i="55"/>
  <c r="A58" i="55"/>
  <c r="A57" i="55"/>
  <c r="A56" i="55"/>
  <c r="A55" i="55"/>
  <c r="A54" i="55"/>
  <c r="A53" i="55"/>
  <c r="A52" i="55"/>
  <c r="A51" i="55"/>
  <c r="A50" i="55"/>
  <c r="A49" i="55"/>
  <c r="A48" i="55"/>
  <c r="A47" i="55"/>
  <c r="A46" i="55"/>
  <c r="A45" i="55"/>
  <c r="A44" i="55"/>
  <c r="A43" i="55"/>
  <c r="A42" i="55"/>
  <c r="A41" i="55"/>
  <c r="A40" i="55"/>
  <c r="A39" i="55"/>
  <c r="A38" i="55"/>
  <c r="A37" i="55"/>
  <c r="A36" i="55"/>
  <c r="A35" i="55"/>
  <c r="A34" i="55"/>
  <c r="A33" i="55"/>
  <c r="A32" i="55"/>
  <c r="A31" i="55"/>
  <c r="A30" i="55"/>
  <c r="A29" i="55"/>
  <c r="A28" i="55"/>
  <c r="A27" i="55"/>
  <c r="A26" i="55"/>
  <c r="A25" i="55"/>
  <c r="A24" i="55"/>
  <c r="A23" i="55"/>
  <c r="A22" i="55"/>
  <c r="A21" i="55"/>
  <c r="A20" i="55"/>
  <c r="A19" i="55"/>
  <c r="A18" i="55"/>
  <c r="A17" i="55"/>
  <c r="A16" i="55"/>
  <c r="A15" i="55"/>
  <c r="A14" i="55"/>
  <c r="A13" i="55"/>
  <c r="A12" i="55"/>
  <c r="A11" i="55"/>
  <c r="A10" i="55"/>
  <c r="A9" i="55"/>
  <c r="A8" i="55"/>
  <c r="B24" i="106" l="1"/>
  <c r="B24" i="107"/>
  <c r="B24" i="108"/>
  <c r="B24" i="112"/>
  <c r="B24" i="113"/>
  <c r="B24" i="114"/>
  <c r="B24" i="115"/>
  <c r="B24" i="111"/>
  <c r="B24" i="116"/>
  <c r="B24" i="166"/>
  <c r="B24" i="174"/>
  <c r="B24" i="168"/>
  <c r="B24" i="175"/>
  <c r="B24" i="170"/>
  <c r="B24" i="109"/>
  <c r="B24" i="110"/>
  <c r="B24" i="126"/>
  <c r="B24" i="127"/>
  <c r="B24" i="128"/>
  <c r="B24" i="129"/>
  <c r="B24" i="171"/>
  <c r="B24" i="172"/>
  <c r="B24" i="173"/>
  <c r="B24" i="117"/>
  <c r="B24" i="118"/>
  <c r="B24" i="119"/>
  <c r="B24" i="120"/>
  <c r="B24" i="121"/>
  <c r="B24" i="122"/>
  <c r="B24" i="123"/>
  <c r="B24" i="124"/>
  <c r="B24" i="125"/>
  <c r="B24" i="176"/>
  <c r="B24" i="177"/>
  <c r="B24" i="178"/>
  <c r="B24" i="179"/>
  <c r="B24" i="188"/>
  <c r="B24" i="189"/>
  <c r="B24" i="190"/>
  <c r="B24" i="191"/>
  <c r="B24" i="192"/>
  <c r="B24" i="193"/>
  <c r="B24" i="194"/>
  <c r="B24" i="195"/>
  <c r="B24" i="196"/>
  <c r="B24" i="197"/>
  <c r="B24" i="198"/>
  <c r="B24" i="199"/>
  <c r="B24" i="200"/>
  <c r="B24" i="201"/>
  <c r="B24" i="202"/>
  <c r="B24" i="203"/>
  <c r="B24" i="130"/>
  <c r="B24" i="131"/>
  <c r="B24" i="132"/>
  <c r="B24" i="181"/>
  <c r="B24" i="182"/>
  <c r="B24" i="183"/>
  <c r="B24" i="133"/>
  <c r="B24" i="134"/>
  <c r="B24" i="165"/>
  <c r="B24" i="204"/>
  <c r="B24" i="206"/>
  <c r="B24" i="207"/>
  <c r="B24" i="205"/>
  <c r="B24" i="140"/>
  <c r="B24" i="141"/>
  <c r="B24" i="142"/>
  <c r="B24" i="143"/>
  <c r="B24" i="208"/>
  <c r="B24" i="209"/>
  <c r="B24" i="210"/>
  <c r="B24" i="211"/>
  <c r="B24" i="148"/>
  <c r="B24" i="149"/>
  <c r="B24" i="150"/>
  <c r="B24" i="151"/>
  <c r="B24" i="152"/>
  <c r="B24" i="153"/>
  <c r="B24" i="154"/>
  <c r="B24" i="155"/>
  <c r="B24" i="156"/>
  <c r="B24" i="184"/>
  <c r="B24" i="185"/>
  <c r="B24" i="186"/>
  <c r="B24" i="187"/>
  <c r="B24" i="135"/>
  <c r="B24" i="105"/>
  <c r="B24" i="104"/>
  <c r="B23" i="104"/>
  <c r="A2" i="212" l="1"/>
  <c r="A2" i="104"/>
  <c r="B23" i="211" l="1"/>
  <c r="B23" i="210"/>
  <c r="B23" i="209"/>
  <c r="B23" i="208"/>
  <c r="B23" i="205"/>
  <c r="B23" i="207"/>
  <c r="B23" i="206"/>
  <c r="B23" i="204"/>
  <c r="A2" i="211"/>
  <c r="A2" i="210"/>
  <c r="A2" i="209"/>
  <c r="A2" i="208"/>
  <c r="A2" i="205"/>
  <c r="A2" i="207"/>
  <c r="A2" i="206"/>
  <c r="A2" i="204"/>
  <c r="B23" i="135" l="1"/>
  <c r="B23" i="187"/>
  <c r="B23" i="186"/>
  <c r="B23" i="185"/>
  <c r="B23" i="184"/>
  <c r="B23" i="156"/>
  <c r="B23" i="155"/>
  <c r="B23" i="154"/>
  <c r="B23" i="153"/>
  <c r="B23" i="152"/>
  <c r="B23" i="151"/>
  <c r="B23" i="150"/>
  <c r="B23" i="149"/>
  <c r="B23" i="148"/>
  <c r="B23" i="143"/>
  <c r="B23" i="142"/>
  <c r="B23" i="141"/>
  <c r="B23" i="140"/>
  <c r="B23" i="165"/>
  <c r="B23" i="134"/>
  <c r="B23" i="133"/>
  <c r="B23" i="183"/>
  <c r="B23" i="182"/>
  <c r="B23" i="181"/>
  <c r="B23" i="132"/>
  <c r="B23" i="131"/>
  <c r="B23" i="130"/>
  <c r="B23" i="203"/>
  <c r="B23" i="202"/>
  <c r="B23" i="201"/>
  <c r="B23" i="200"/>
  <c r="B23" i="199"/>
  <c r="B23" i="198"/>
  <c r="B23" i="197"/>
  <c r="B23" i="196"/>
  <c r="B23" i="195"/>
  <c r="B23" i="194"/>
  <c r="B23" i="193"/>
  <c r="B23" i="192"/>
  <c r="B23" i="191"/>
  <c r="B23" i="190"/>
  <c r="B23" i="189"/>
  <c r="B23" i="188"/>
  <c r="B23" i="179"/>
  <c r="B23" i="178"/>
  <c r="B23" i="177"/>
  <c r="B23" i="176"/>
  <c r="B23" i="125"/>
  <c r="B23" i="124"/>
  <c r="B23" i="123"/>
  <c r="B23" i="122"/>
  <c r="B23" i="121"/>
  <c r="B23" i="120"/>
  <c r="B23" i="119"/>
  <c r="B23" i="118"/>
  <c r="B23" i="117"/>
  <c r="B23" i="173"/>
  <c r="B23" i="172"/>
  <c r="B23" i="171"/>
  <c r="B23" i="129"/>
  <c r="B23" i="128"/>
  <c r="B23" i="127"/>
  <c r="B23" i="126"/>
  <c r="B23" i="110"/>
  <c r="B23" i="109"/>
  <c r="B23" i="170"/>
  <c r="B23" i="168"/>
  <c r="B23" i="175"/>
  <c r="B23" i="174"/>
  <c r="B23" i="166"/>
  <c r="B23" i="116"/>
  <c r="B23" i="111"/>
  <c r="B23" i="115"/>
  <c r="B23" i="114"/>
  <c r="B23" i="113"/>
  <c r="B23" i="112"/>
  <c r="B23" i="108"/>
  <c r="B23" i="107"/>
  <c r="B23" i="106"/>
  <c r="B23" i="105"/>
  <c r="B22" i="102"/>
  <c r="A2" i="203" l="1"/>
  <c r="A2" i="202"/>
  <c r="A2" i="201"/>
  <c r="A2" i="200"/>
  <c r="A2" i="199"/>
  <c r="A2" i="198"/>
  <c r="A2" i="197"/>
  <c r="A2" i="196"/>
  <c r="A2" i="195"/>
  <c r="A2" i="194"/>
  <c r="A2" i="193"/>
  <c r="A2" i="192"/>
  <c r="A2" i="191"/>
  <c r="A2" i="190"/>
  <c r="A2" i="189"/>
  <c r="A2" i="188"/>
  <c r="A2" i="187" l="1"/>
  <c r="A2" i="186"/>
  <c r="A2" i="185"/>
  <c r="A2" i="184"/>
  <c r="A2" i="183"/>
  <c r="A2" i="182"/>
  <c r="A2" i="181" l="1"/>
  <c r="A2" i="179"/>
  <c r="A2" i="178"/>
  <c r="A2" i="177"/>
  <c r="A2" i="176"/>
  <c r="A2" i="156" l="1"/>
  <c r="A2" i="155"/>
  <c r="A2" i="154"/>
  <c r="A2" i="153"/>
  <c r="A2" i="152"/>
  <c r="A2" i="151"/>
  <c r="A2" i="150"/>
  <c r="A2" i="149"/>
  <c r="A2" i="148"/>
  <c r="A2" i="143"/>
  <c r="A2" i="142"/>
  <c r="A2" i="141"/>
  <c r="A2" i="140"/>
  <c r="A2" i="135"/>
  <c r="A2" i="134"/>
  <c r="A2" i="133"/>
  <c r="A2" i="132"/>
  <c r="A2" i="131"/>
  <c r="A2" i="130"/>
  <c r="A2" i="129"/>
  <c r="A2" i="128"/>
  <c r="A2" i="127"/>
  <c r="A2" i="126"/>
  <c r="A2" i="125"/>
  <c r="A2" i="124"/>
  <c r="A2" i="123"/>
  <c r="A2" i="122"/>
  <c r="A2" i="121"/>
  <c r="A2" i="120"/>
  <c r="A2" i="119"/>
  <c r="A2" i="118"/>
  <c r="A2" i="117"/>
  <c r="A2" i="116"/>
  <c r="A2" i="115"/>
  <c r="A2" i="114"/>
  <c r="A2" i="113"/>
  <c r="A2" i="112"/>
  <c r="A2" i="111" l="1"/>
  <c r="A2" i="110"/>
  <c r="A2" i="109"/>
  <c r="A2" i="108"/>
  <c r="A2" i="107"/>
  <c r="A2" i="106"/>
  <c r="A2" i="105"/>
  <c r="A3" i="102" l="1"/>
  <c r="A4" i="102" l="1"/>
  <c r="A2" i="102"/>
  <c r="A4" i="97" l="1"/>
  <c r="A2" i="97"/>
  <c r="A2" i="78"/>
  <c r="A4" i="77"/>
  <c r="A2" i="77"/>
  <c r="A2" i="55" l="1"/>
  <c r="A4" i="1" l="1"/>
</calcChain>
</file>

<file path=xl/sharedStrings.xml><?xml version="1.0" encoding="utf-8"?>
<sst xmlns="http://schemas.openxmlformats.org/spreadsheetml/2006/main" count="4213" uniqueCount="688">
  <si>
    <t>Government Actuary's Department</t>
  </si>
  <si>
    <t>JPS - Consolidated Factor Spreadsheet</t>
  </si>
  <si>
    <t>Cover</t>
  </si>
  <si>
    <t>Specification</t>
  </si>
  <si>
    <t>This spreadsheet contains the full suite of factors that are in force for the Judicial Pension Scheme.</t>
  </si>
  <si>
    <t>Sheet</t>
  </si>
  <si>
    <t>Description</t>
  </si>
  <si>
    <t>Purpose of spreadsheet</t>
  </si>
  <si>
    <t>This sheet sets out the purpose of the spreadsheet and includes caveats on the use of the spreadsheet.</t>
  </si>
  <si>
    <t xml:space="preserve">Version Control </t>
  </si>
  <si>
    <t>This sheet is used to show which factor tables have been updated since the last issued version of the consolidated factor spreadsheet.</t>
  </si>
  <si>
    <t>Factor List</t>
  </si>
  <si>
    <t xml:space="preserve">This sheet lists the full suite of factors that are in force together with the following information: </t>
  </si>
  <si>
    <t>Assumptions</t>
  </si>
  <si>
    <t>This sheet lists the suite of key assumptions underlying the factors set out in this speadsheet.</t>
  </si>
  <si>
    <t>x-101 and onwards</t>
  </si>
  <si>
    <t>The 100 series factors contain the club transfer factors. Each different type of club transfer factor is set out on a separate sheet starting with sheet x-101, where x relates to the scheme section (if applicable). Male and female factors for the same type of factor are shown on the same sheet.</t>
  </si>
  <si>
    <t>x-201 and onwards</t>
  </si>
  <si>
    <t>The 200 series factors contain the non club transfer factors. Each different type of non club transfer factor is set out on a separate sheet starting with sheet x-201, where x relates to the scheme section (if applicable). Male and female factors for the same type of factor are shown on the same sheet.</t>
  </si>
  <si>
    <t>x-301 and onwards</t>
  </si>
  <si>
    <t>The 300 series factors contain the pension sharing on divorce factors. Each different type of pension sharing on divorce factor is set out on a separate sheet starting with sheet x-301, where x relates to the scheme section (if applicable). Male and female factors for the same type of factor are shown on the same sheet.</t>
  </si>
  <si>
    <t>x-401 and onwards</t>
  </si>
  <si>
    <t>The 400 series factors contain the early of late retirement factors. Each different type of early or late retirement factor is set out on a separate sheet starting with sheet x-401, where x relates to the scheme section (if applicable). Male and female factors for the same type of factor are shown on the same sheet.</t>
  </si>
  <si>
    <t>x-501 and onwards</t>
  </si>
  <si>
    <t>The 500 series factors contain the commutation factors. Each different type of commutation factor is set out on a separate sheet starting with sheet x-501, where x relates to the scheme section (if applicable). Male and female factors for the same type of factor are shown on the same sheet.</t>
  </si>
  <si>
    <t>x-601 and onwards</t>
  </si>
  <si>
    <t>The 600 series factors contain the scheme pays factors. Each different type of scheme pays factor is set out on a separate sheet starting with sheet x-601, where x relates to the scheme section (if applicable). Male and female factors for the same type of factor are shown on the same sheet.</t>
  </si>
  <si>
    <t>x-701 and onwards</t>
  </si>
  <si>
    <t>The 700 series factors contain the additional benefit or additional contribution factors. Each different type of additional benefit or additional contribution factor is set out on a separate sheet starting with sheet x-701, where x relates to the scheme section (if applicable). Male and female factors for the same type of factor are shown on the same sheet.</t>
  </si>
  <si>
    <t>x-801 and onwards</t>
  </si>
  <si>
    <t>The 800 series factors contain the other scheme specific factors. Each different type of other scheme specific factor is set out on a separate sheet starting with sheet x-801, where x relates to the scheme section (if applicable). Male and female factors for the same type of factor are shown on the same sheet.</t>
  </si>
  <si>
    <t>Purpose of Spreadsheet</t>
  </si>
  <si>
    <t>Purpose of the Ministry of Justice ("MoJ") Consolidated Factor Spreadsheet</t>
  </si>
  <si>
    <t xml:space="preserve">This spreadsheet is provided by GAD at the request of MoJ.  Its purpose is to set out in one place for convenience the actuarial factors provided by GAD to MoJ from time to time in respect of Judicial Pension Schemes and related schemes, and the dates on which these factors have been sent to the client and implemented by the client.  Also, the key assumptions underlying the factors are set out in this spreadsheet. It should not be used or relied on for any other purpose and GAD has no liability for any act or omission taken on the basis of this spreadsheet.   In particular, it does not constitute an instruction or manual for plan administration purposes, and it does not cover the implementation or backdating of factors other than to specify the factor implementation date (if provided by Ministry of Justice ("MoJ"))].   
GAD has no liability for any changes made to this spreadsheet whilst being used by Ministry of Justice ("MoJ") or any other third party.
This spreadsheet should not be made available online without the express permission of GAD. 
This spreadsheet is password protected. 
</t>
  </si>
  <si>
    <t>Version Control</t>
  </si>
  <si>
    <t>Version control</t>
  </si>
  <si>
    <t xml:space="preserve">This sheet is intended to assist MoJ in understanding which factors have changed and when. </t>
  </si>
  <si>
    <t>Version control on this sheet commences with the 2017/18 factor review (version 2018-1)</t>
  </si>
  <si>
    <t>Version 2019 - 3 (May 2019)</t>
  </si>
  <si>
    <t>Provides the following new factor tables:</t>
  </si>
  <si>
    <t xml:space="preserve">x-603 </t>
  </si>
  <si>
    <t>Provides the following revised factors:</t>
  </si>
  <si>
    <t>x-405</t>
  </si>
  <si>
    <t>Confirms that the following factor table is no longer required by MoJ:</t>
  </si>
  <si>
    <t>None</t>
  </si>
  <si>
    <t>Factors still to follow:</t>
  </si>
  <si>
    <t>Methodology changes:</t>
  </si>
  <si>
    <t>Date modified:</t>
  </si>
  <si>
    <t>Version 2023-01</t>
  </si>
  <si>
    <t>x-212 to x-216 and x-307 to x-309 (2022 Scheme)</t>
  </si>
  <si>
    <t>Provides the following updated factor tables:</t>
  </si>
  <si>
    <t>x-201 to x-205, x-210, and x-301 to x-306</t>
  </si>
  <si>
    <t>Date Modified:</t>
  </si>
  <si>
    <t>Version 2023-02</t>
  </si>
  <si>
    <t>x-206 to x-209, x-211
x-401 to x-429
x-801</t>
  </si>
  <si>
    <t>Withdrawn factor sets:</t>
  </si>
  <si>
    <t>Version 2023-03</t>
  </si>
  <si>
    <t>x-501 to x-506
x-601 to x-603</t>
  </si>
  <si>
    <t>Version 2023-04</t>
  </si>
  <si>
    <t>x-705 to x-708, x-713 to x-717, x-718 to x-721, x-730 to x-733</t>
  </si>
  <si>
    <t>Withdrawn factor tables:</t>
  </si>
  <si>
    <t>x-701 to x-704, x-709 to x-712 (AP lump sum contribution tables)
x-722 to x-729 (EPA factors)</t>
  </si>
  <si>
    <t>Version 2023-05</t>
  </si>
  <si>
    <t>x-701 to x-704 , x-709 to x-712</t>
  </si>
  <si>
    <t>Version 2023-06</t>
  </si>
  <si>
    <t>x-801 (table extended to age 75)</t>
  </si>
  <si>
    <t>Version 2025-01</t>
  </si>
  <si>
    <t>Other changes:</t>
  </si>
  <si>
    <t>The key assumptions underlying the factors have been added on a separate tab called "Assumptions".</t>
  </si>
  <si>
    <t>Version 2025-02</t>
  </si>
  <si>
    <t>x-602</t>
  </si>
  <si>
    <t>Removed LTA tables and set to withdranwn</t>
  </si>
  <si>
    <t xml:space="preserve">Summary of Factors </t>
  </si>
  <si>
    <t>x=0</t>
  </si>
  <si>
    <t>x=1</t>
  </si>
  <si>
    <t>JPS_EW</t>
  </si>
  <si>
    <t>NJPS</t>
  </si>
  <si>
    <t>JPS</t>
  </si>
  <si>
    <t>100 Series - Club Transfer</t>
  </si>
  <si>
    <t>x-</t>
  </si>
  <si>
    <t>200 Series - Non Club Transfers</t>
  </si>
  <si>
    <t>300 Series - Pension Sharing on divorce</t>
  </si>
  <si>
    <t>400 Series - Early or Late Retirement</t>
  </si>
  <si>
    <t>500 Series - Commutation</t>
  </si>
  <si>
    <t>600 Series - Scheme Pays</t>
  </si>
  <si>
    <t>700 Series - Additional Benefits or Additional Contributions</t>
  </si>
  <si>
    <t>800 Series - Other Scheme Specific</t>
  </si>
  <si>
    <t>DO NOT REMOVE WORKSHEET</t>
  </si>
  <si>
    <t>BaseTablesList</t>
  </si>
  <si>
    <t>ImprovementsList</t>
  </si>
  <si>
    <t>PCFA00</t>
  </si>
  <si>
    <t>CMI2016F-07-1pt5</t>
  </si>
  <si>
    <t>PCMA00</t>
  </si>
  <si>
    <t>CMI2016M-07-1pt5</t>
  </si>
  <si>
    <t>PFA80</t>
  </si>
  <si>
    <t>Long Cohort</t>
  </si>
  <si>
    <t>PFA92</t>
  </si>
  <si>
    <t>Medium Cohort</t>
  </si>
  <si>
    <t>PFA92 - 08</t>
  </si>
  <si>
    <t>PFA80imp</t>
  </si>
  <si>
    <t>PFA92-10</t>
  </si>
  <si>
    <t>PMA80</t>
  </si>
  <si>
    <t>PMA80imp</t>
  </si>
  <si>
    <t>PMA92</t>
  </si>
  <si>
    <t>PMA92 - 08</t>
  </si>
  <si>
    <t>Short Cohort</t>
  </si>
  <si>
    <t>PMA92-10</t>
  </si>
  <si>
    <t>SMPI-2018imp</t>
  </si>
  <si>
    <t>PNFA00</t>
  </si>
  <si>
    <t>UKF2004imp</t>
  </si>
  <si>
    <t>PNFA00-06</t>
  </si>
  <si>
    <t>UKF2006imp</t>
  </si>
  <si>
    <t>PNFA00-08</t>
  </si>
  <si>
    <t>UKF2006imp_HLE</t>
  </si>
  <si>
    <t>PNFA00-10</t>
  </si>
  <si>
    <t>UKF2006imp_LLE</t>
  </si>
  <si>
    <t>PNMA00</t>
  </si>
  <si>
    <t>UKF2008imp</t>
  </si>
  <si>
    <t>PNMA00-06</t>
  </si>
  <si>
    <t>UKF2010imp</t>
  </si>
  <si>
    <t>PNMA00-08</t>
  </si>
  <si>
    <t>UKF2012imp</t>
  </si>
  <si>
    <t>PNMA00-10</t>
  </si>
  <si>
    <t>UKF2014imp</t>
  </si>
  <si>
    <t>S1DFA</t>
  </si>
  <si>
    <t>UKf2016HLEimp</t>
  </si>
  <si>
    <t>S1DFA-06</t>
  </si>
  <si>
    <t>UKF2016imp</t>
  </si>
  <si>
    <t>S1DFA-08</t>
  </si>
  <si>
    <t>UKf2016LLEimp</t>
  </si>
  <si>
    <t>S1DFA-10</t>
  </si>
  <si>
    <t>UKM2004imp</t>
  </si>
  <si>
    <t>S1DFA-12</t>
  </si>
  <si>
    <t>UKM2006imp</t>
  </si>
  <si>
    <t>S1DFA-14</t>
  </si>
  <si>
    <t>UKM2006imp_HLE</t>
  </si>
  <si>
    <t>S1DFA-16</t>
  </si>
  <si>
    <t>UKM2006imp_LLE</t>
  </si>
  <si>
    <t>S1DFA-L</t>
  </si>
  <si>
    <t>UKM2008imp</t>
  </si>
  <si>
    <t>S1DFA-L-06</t>
  </si>
  <si>
    <t>UKM2010imp</t>
  </si>
  <si>
    <t>S1DFA-L-08</t>
  </si>
  <si>
    <t>UKM2012imp</t>
  </si>
  <si>
    <t>S1DFA-L-10</t>
  </si>
  <si>
    <t>UKM2014imp</t>
  </si>
  <si>
    <t>S1DFA-L-12</t>
  </si>
  <si>
    <t>UKm2016HLEimp</t>
  </si>
  <si>
    <t>S1IFA</t>
  </si>
  <si>
    <t>UKM2016imp</t>
  </si>
  <si>
    <t>S1IFA-06</t>
  </si>
  <si>
    <t>UKm2016LLEimp</t>
  </si>
  <si>
    <t>S1IFA-08</t>
  </si>
  <si>
    <t>S1IFA-10</t>
  </si>
  <si>
    <t>S1IFA-12</t>
  </si>
  <si>
    <t>S1IFA-14</t>
  </si>
  <si>
    <t>S1IFA-16</t>
  </si>
  <si>
    <t>S1IFA-STSS-16</t>
  </si>
  <si>
    <t>S1IFA-TPS-16</t>
  </si>
  <si>
    <t>S1IMA</t>
  </si>
  <si>
    <t>S1IMA-06</t>
  </si>
  <si>
    <t>S1IMA-08</t>
  </si>
  <si>
    <t>S1IMA-10</t>
  </si>
  <si>
    <t>S1IMA-12</t>
  </si>
  <si>
    <t>S1IMA-14</t>
  </si>
  <si>
    <t>S1IMA-16</t>
  </si>
  <si>
    <t>S1IMA-STSS-16</t>
  </si>
  <si>
    <t>S1IMA-TPS-16</t>
  </si>
  <si>
    <t>S1NFA</t>
  </si>
  <si>
    <t>S1NFA-06</t>
  </si>
  <si>
    <t>S1NFA-08</t>
  </si>
  <si>
    <t>S1NFA-10</t>
  </si>
  <si>
    <t>S1NFA-12</t>
  </si>
  <si>
    <t>S1NFA-14</t>
  </si>
  <si>
    <t>S1NFA-16</t>
  </si>
  <si>
    <t>S1NFA-L</t>
  </si>
  <si>
    <t>S1NFA-L-06</t>
  </si>
  <si>
    <t>S1NFA-L-08</t>
  </si>
  <si>
    <t>S1NFA-L-10</t>
  </si>
  <si>
    <t>S1NFA-L-12</t>
  </si>
  <si>
    <t>S1NFA-L-14</t>
  </si>
  <si>
    <t>S1NFA-L-16</t>
  </si>
  <si>
    <t>S1NFA-L-STSS</t>
  </si>
  <si>
    <t>S1NFA-L-STSS-06</t>
  </si>
  <si>
    <t>S1NFA-L-STSS-08</t>
  </si>
  <si>
    <t>S1NFA-L-STSS-10</t>
  </si>
  <si>
    <t>S1NFA-L-STSS-12</t>
  </si>
  <si>
    <t>S1NFA-L-STSS-14</t>
  </si>
  <si>
    <t>S1NFA-L-STSS-16</t>
  </si>
  <si>
    <t>S1NFA-L-TPS</t>
  </si>
  <si>
    <t>S1NFA-L-TPS-06</t>
  </si>
  <si>
    <t>S1NFA-L-TPS-08</t>
  </si>
  <si>
    <t>S1NFA-L-TPS-10</t>
  </si>
  <si>
    <t>S1NFA-L-TPS-12</t>
  </si>
  <si>
    <t>S1NFA-L-TPS-14</t>
  </si>
  <si>
    <t>S1NFA-L-TPS-16</t>
  </si>
  <si>
    <t>S1NMA</t>
  </si>
  <si>
    <t>S1NMA-06</t>
  </si>
  <si>
    <t>S1NMA-08</t>
  </si>
  <si>
    <t>S1NMA-10</t>
  </si>
  <si>
    <t>S1NMA-12</t>
  </si>
  <si>
    <t>S1NMA-14</t>
  </si>
  <si>
    <t>S1NMA-16</t>
  </si>
  <si>
    <t>S1NMA-L</t>
  </si>
  <si>
    <t>S1NMA-L-06</t>
  </si>
  <si>
    <t>S1NMA-L-08</t>
  </si>
  <si>
    <t>S1NMA-L-10</t>
  </si>
  <si>
    <t>S1NMA-L-12</t>
  </si>
  <si>
    <t>S1NMA-L-14</t>
  </si>
  <si>
    <t>S1NMA-L-16</t>
  </si>
  <si>
    <t>S1PFA</t>
  </si>
  <si>
    <t>S1PFA-06</t>
  </si>
  <si>
    <t>S1PFA-08</t>
  </si>
  <si>
    <t>S1PFA-10</t>
  </si>
  <si>
    <t>S1PFA-12</t>
  </si>
  <si>
    <t>S1PFA-14</t>
  </si>
  <si>
    <t>S1PFA-16</t>
  </si>
  <si>
    <t>S1PMA</t>
  </si>
  <si>
    <t>S1PMA-06</t>
  </si>
  <si>
    <t>S1PMA-08</t>
  </si>
  <si>
    <t>S1PMA-10</t>
  </si>
  <si>
    <t>S1PMA-12</t>
  </si>
  <si>
    <t>S1PMA-14</t>
  </si>
  <si>
    <t>S1PMA-16</t>
  </si>
  <si>
    <t>S2DFA</t>
  </si>
  <si>
    <t>S2DFA-12</t>
  </si>
  <si>
    <t>S2DFA-14</t>
  </si>
  <si>
    <t>S2DFA-16</t>
  </si>
  <si>
    <t>S2DFL</t>
  </si>
  <si>
    <t>S2DFL-12</t>
  </si>
  <si>
    <t>S2DFL-16</t>
  </si>
  <si>
    <t>S2IFA</t>
  </si>
  <si>
    <t>S2IFA-12</t>
  </si>
  <si>
    <t>S2IFA-14</t>
  </si>
  <si>
    <t>S2IFA-16</t>
  </si>
  <si>
    <t>S2IMA</t>
  </si>
  <si>
    <t>S2IMA-12</t>
  </si>
  <si>
    <t>S2IMA-14</t>
  </si>
  <si>
    <t>S2IMA-16</t>
  </si>
  <si>
    <t>S2NFA</t>
  </si>
  <si>
    <t>S2NFA-12</t>
  </si>
  <si>
    <t>S2NFA-14</t>
  </si>
  <si>
    <t>S2NFA-16</t>
  </si>
  <si>
    <t>S2NFA-CMI</t>
  </si>
  <si>
    <t>S2NMA</t>
  </si>
  <si>
    <t>S2NMA_L-16</t>
  </si>
  <si>
    <t xml:space="preserve">S2NMA-12 </t>
  </si>
  <si>
    <t>S2NMA-14</t>
  </si>
  <si>
    <t>S2NMA-16</t>
  </si>
  <si>
    <t>S2NMA-CMI</t>
  </si>
  <si>
    <t>S2PFA</t>
  </si>
  <si>
    <t>S2PFA-12</t>
  </si>
  <si>
    <t>S2PFA-14</t>
  </si>
  <si>
    <t>S2PFA-16</t>
  </si>
  <si>
    <t>S2PFL</t>
  </si>
  <si>
    <t>S2PFL-12</t>
  </si>
  <si>
    <t>S2PFL-16</t>
  </si>
  <si>
    <t>S2PMA</t>
  </si>
  <si>
    <t>S2PMA-12</t>
  </si>
  <si>
    <t>S2PMA-14</t>
  </si>
  <si>
    <t>S2PMA-16</t>
  </si>
  <si>
    <t>S2PML</t>
  </si>
  <si>
    <t>S2PML-12</t>
  </si>
  <si>
    <t>S2PML-16</t>
  </si>
  <si>
    <t>SMPI-2018</t>
  </si>
  <si>
    <t>UKF</t>
  </si>
  <si>
    <t>UKF2004</t>
  </si>
  <si>
    <t>UKF2006</t>
  </si>
  <si>
    <t>UKF2008</t>
  </si>
  <si>
    <t>UKF2010</t>
  </si>
  <si>
    <t>UKF2012</t>
  </si>
  <si>
    <t>UKM</t>
  </si>
  <si>
    <t>UKM2004</t>
  </si>
  <si>
    <t>UKM2006</t>
  </si>
  <si>
    <t>UKM2008</t>
  </si>
  <si>
    <t>UKM2010</t>
  </si>
  <si>
    <t>UKM2012</t>
  </si>
  <si>
    <t>Table Location</t>
  </si>
  <si>
    <t>Client</t>
  </si>
  <si>
    <t>Section</t>
  </si>
  <si>
    <t>Factor Type</t>
  </si>
  <si>
    <t>Gender</t>
  </si>
  <si>
    <t>Factor Age/Period Definition</t>
  </si>
  <si>
    <t>Section Number (x)</t>
  </si>
  <si>
    <t>Series Number</t>
  </si>
  <si>
    <t>Table Reference (Section-Series Number)</t>
  </si>
  <si>
    <t>Table Reference in Guidance</t>
  </si>
  <si>
    <t>Related Factor Table Reference (where the factor uses the same table as another factor in this spreadsheet)</t>
  </si>
  <si>
    <t>Date Factors Issued to Client</t>
  </si>
  <si>
    <t>Date Factors Implemented (if known)</t>
  </si>
  <si>
    <t>Factor Status</t>
  </si>
  <si>
    <t>Assumption Set</t>
  </si>
  <si>
    <t>JUPRA</t>
  </si>
  <si>
    <t>CETV</t>
  </si>
  <si>
    <t>Judicial Pension Scheme: factors for calculating CETVs and cash equivalents on divorce for active and deferred members</t>
  </si>
  <si>
    <t>Unisex</t>
  </si>
  <si>
    <t>Age last birthday</t>
  </si>
  <si>
    <t>1-201</t>
  </si>
  <si>
    <t>Table 1</t>
  </si>
  <si>
    <t>Issued</t>
  </si>
  <si>
    <t>2023 factor review set</t>
  </si>
  <si>
    <t>New Judicial Pension Scheme: Factors for calculating CETVs for active or deferred members with NRA 65</t>
  </si>
  <si>
    <t>0-202</t>
  </si>
  <si>
    <t>New Judicial Pension Scheme: Factors for calculating CETVs for active or deferred members with NRA 66</t>
  </si>
  <si>
    <t>0-203</t>
  </si>
  <si>
    <t>Table 2</t>
  </si>
  <si>
    <t>New Judicial Pension Scheme: Factors for calculating CETVs for active or deferred members with NRA 67</t>
  </si>
  <si>
    <t>0-204</t>
  </si>
  <si>
    <t>Table 3</t>
  </si>
  <si>
    <t>New Judicial Pension Scheme: Factors for calculating CETVs for active or deferred members with NRA 68</t>
  </si>
  <si>
    <t>0-205</t>
  </si>
  <si>
    <t>Table 4</t>
  </si>
  <si>
    <t>TV In (non-club)</t>
  </si>
  <si>
    <t>Transfers in factors for NPA of 65</t>
  </si>
  <si>
    <t>Age</t>
  </si>
  <si>
    <t>0-206</t>
  </si>
  <si>
    <t>Table 1: TVIN65</t>
  </si>
  <si>
    <t>Transfers in factors for NPA of 66</t>
  </si>
  <si>
    <t>0-207</t>
  </si>
  <si>
    <t>Table 2: TVIN66</t>
  </si>
  <si>
    <t>Transfers in factors for NPA of 67</t>
  </si>
  <si>
    <t>0-208</t>
  </si>
  <si>
    <t>Table 3: TVIN67</t>
  </si>
  <si>
    <t>Transfers in factors for NPA of 68</t>
  </si>
  <si>
    <t>0-209</t>
  </si>
  <si>
    <t>Table 4: TVIN68</t>
  </si>
  <si>
    <t>New Judicial Pension Scheme: Pension Revaluation factors</t>
  </si>
  <si>
    <t>Number of 1 Aprils before NRA</t>
  </si>
  <si>
    <t>0-210</t>
  </si>
  <si>
    <t>Table 5: Pension Revaluation factors</t>
  </si>
  <si>
    <t>Revaluation factors</t>
  </si>
  <si>
    <t>Number of 1 Aprils</t>
  </si>
  <si>
    <t>0-211</t>
  </si>
  <si>
    <t>Table 5: TVINREVAL</t>
  </si>
  <si>
    <t>JPS 2022</t>
  </si>
  <si>
    <t>Factors for calculating CETVs for active or deferred members with NRA 65</t>
  </si>
  <si>
    <t>2-212</t>
  </si>
  <si>
    <t>Table 1C</t>
  </si>
  <si>
    <t>Factors for calculating CETVs for active or deferred members with NRA 66</t>
  </si>
  <si>
    <t>2-213</t>
  </si>
  <si>
    <t>Table 2C</t>
  </si>
  <si>
    <t>Factors for calculating CETVs for active or deferred members with NRA 67</t>
  </si>
  <si>
    <t>2-214</t>
  </si>
  <si>
    <t>Table 3C</t>
  </si>
  <si>
    <t>Factors for calculating CETVs for active or deferred members with NRA 68</t>
  </si>
  <si>
    <t>2-215</t>
  </si>
  <si>
    <t>Table 4C</t>
  </si>
  <si>
    <t xml:space="preserve">JPS </t>
  </si>
  <si>
    <t>JPS 2022 - Pension Revaluation factors</t>
  </si>
  <si>
    <t>2-216</t>
  </si>
  <si>
    <t>Table 5C: Pension Revaluation factors</t>
  </si>
  <si>
    <t>PenCE</t>
  </si>
  <si>
    <t>Judicial Pension Scheme: factors for calculating cash equivalents on divorce for normal and ill health pensioner members</t>
  </si>
  <si>
    <t>1-301</t>
  </si>
  <si>
    <t>New Judicial Pension Scheme: Factors for calculating pensioner CETVs for divorce</t>
  </si>
  <si>
    <t>0-302</t>
  </si>
  <si>
    <t>Table 6</t>
  </si>
  <si>
    <t>Pension Credit</t>
  </si>
  <si>
    <t>Judicial Pension Scheme: factors for calculating pension credits where the pension debit member has not received a lump sum</t>
  </si>
  <si>
    <t>1-303</t>
  </si>
  <si>
    <t>Judicial Pension Scheme: factors for calculating pension credits where the pension debit member has received a lump sum</t>
  </si>
  <si>
    <t>1-304</t>
  </si>
  <si>
    <t>New Judicial Pension Scheme: factors for calculating pension credits for pension credit members below normal pension age</t>
  </si>
  <si>
    <t>0-305</t>
  </si>
  <si>
    <t>Table 7</t>
  </si>
  <si>
    <t>New Judicial Pension Scheme: factors for calculating pension credits for pension credit members above normal pension age</t>
  </si>
  <si>
    <t>0-306</t>
  </si>
  <si>
    <t>Table 8</t>
  </si>
  <si>
    <t>Factors for calculating pensioner CETVs for divorce</t>
  </si>
  <si>
    <t>2-307</t>
  </si>
  <si>
    <t>Table 6C</t>
  </si>
  <si>
    <t xml:space="preserve">Factors for calculating pension credits for active or deferred pension credit members </t>
  </si>
  <si>
    <t>2-308</t>
  </si>
  <si>
    <t>Table 7C</t>
  </si>
  <si>
    <t xml:space="preserve">Factors for calculating pension credits for pensioner pension credit members </t>
  </si>
  <si>
    <t>2-309</t>
  </si>
  <si>
    <t>Table 8C</t>
  </si>
  <si>
    <t>ERF</t>
  </si>
  <si>
    <t>Early payment reduction factors in respect of benefits linked to NPA/EPA of 65</t>
  </si>
  <si>
    <t>Age at early retirement (complete years and months, ignoring part months)</t>
  </si>
  <si>
    <t>0-401</t>
  </si>
  <si>
    <t>Table A1</t>
  </si>
  <si>
    <t>Early payment reduction factors in respect of benefits linked to NPA/EPA of 66</t>
  </si>
  <si>
    <t>0-402</t>
  </si>
  <si>
    <t>Table A2</t>
  </si>
  <si>
    <t>Early payment reduction factors in respect of benefits linked to NPA/EPA of 67</t>
  </si>
  <si>
    <t>0-403</t>
  </si>
  <si>
    <t>Table A3</t>
  </si>
  <si>
    <t>Early payment reduction factors in respect of benefits linked to NPA/EPA of 68</t>
  </si>
  <si>
    <t>0-404</t>
  </si>
  <si>
    <t>Table A4</t>
  </si>
  <si>
    <t>Proposed early retirement factors</t>
  </si>
  <si>
    <t>Age exact</t>
  </si>
  <si>
    <t>1-405</t>
  </si>
  <si>
    <t>Appendix A</t>
  </si>
  <si>
    <t>Issued - to be incoporated in regulations</t>
  </si>
  <si>
    <t>LRF</t>
  </si>
  <si>
    <t>NJPS 2015 - age addition factors for NPA 65</t>
  </si>
  <si>
    <t>Time after NPA (Years/Months)</t>
  </si>
  <si>
    <t>0-406</t>
  </si>
  <si>
    <t>Table AA65</t>
  </si>
  <si>
    <t>NJPS 2015 - age addition factors for NPA 66</t>
  </si>
  <si>
    <t>0-407</t>
  </si>
  <si>
    <t>Table AA66</t>
  </si>
  <si>
    <t>NJPS 2015 - age addition factors for NPA 67</t>
  </si>
  <si>
    <t>0-408</t>
  </si>
  <si>
    <t>Table AA67</t>
  </si>
  <si>
    <t>NJPS 2015 - age addition factors for NPA 68</t>
  </si>
  <si>
    <t>0-409</t>
  </si>
  <si>
    <t>Table AA68</t>
  </si>
  <si>
    <t>Early payment reduction factors in respect of benefits linked to NPA 65</t>
  </si>
  <si>
    <t>2-410</t>
  </si>
  <si>
    <t>A5</t>
  </si>
  <si>
    <t>Early payment reduction factors in respect of benefits linked to NPA 66</t>
  </si>
  <si>
    <t>2-411</t>
  </si>
  <si>
    <t>A6</t>
  </si>
  <si>
    <t>Early payment reduction factors in respect of benefits linked to NPA 67</t>
  </si>
  <si>
    <t>2-412</t>
  </si>
  <si>
    <t>A7</t>
  </si>
  <si>
    <t>Early payment reduction factors in respect of benefits linked to NPA 68</t>
  </si>
  <si>
    <t>2-413</t>
  </si>
  <si>
    <t>A8</t>
  </si>
  <si>
    <t>JPS22</t>
  </si>
  <si>
    <t>Age addition factors for NPA 65</t>
  </si>
  <si>
    <t>2-414</t>
  </si>
  <si>
    <t>Age addition factors for NPA 66</t>
  </si>
  <si>
    <t>2-415</t>
  </si>
  <si>
    <t>Age addition factors for NPA 67</t>
  </si>
  <si>
    <t>2-416</t>
  </si>
  <si>
    <t xml:space="preserve">Issued </t>
  </si>
  <si>
    <t>Age addition factors for NPA 68</t>
  </si>
  <si>
    <t>2-417</t>
  </si>
  <si>
    <t>Late payment supplement factors for NPA65</t>
  </si>
  <si>
    <t>2-418</t>
  </si>
  <si>
    <t>Table LP65A</t>
  </si>
  <si>
    <t>Late payment supplement factors for NPA66</t>
  </si>
  <si>
    <t>2-419</t>
  </si>
  <si>
    <t>Table LP66A</t>
  </si>
  <si>
    <t>Late payment supplement factors for NPA67</t>
  </si>
  <si>
    <t>2-420</t>
  </si>
  <si>
    <t>Table LP67A</t>
  </si>
  <si>
    <t>Late payment supplement factors for NPA68</t>
  </si>
  <si>
    <t>2-421</t>
  </si>
  <si>
    <t>Table LP68A</t>
  </si>
  <si>
    <t>Early payment reduction factors in respect of benefits linked to NPA 65 for pension credit members who do not have the option of commutation at retirement</t>
  </si>
  <si>
    <t>2-422</t>
  </si>
  <si>
    <t>Table A9</t>
  </si>
  <si>
    <t>Early payment reduction factors in respect of benefits linked to NPA 66 for pension credit members who do not have the option of commutation at retirement</t>
  </si>
  <si>
    <t>2-423</t>
  </si>
  <si>
    <t>Table A10</t>
  </si>
  <si>
    <t>Early payment reduction factors in respect of benefits linked to NPA 67 for pension credit members who do not have the option of commutation at retirement</t>
  </si>
  <si>
    <t>2-424</t>
  </si>
  <si>
    <t>Table A11</t>
  </si>
  <si>
    <t>Early payment reduction factors in respect of benefits linked to NPA 68 for pension credit members who do not have the option of commutation at retirement</t>
  </si>
  <si>
    <t>2-425</t>
  </si>
  <si>
    <t>Table A12</t>
  </si>
  <si>
    <t>Late payment supplement factors for NPA65 for pension credit members where commutation is not an option</t>
  </si>
  <si>
    <t>2-426</t>
  </si>
  <si>
    <t>Table LP65B</t>
  </si>
  <si>
    <t>Late payment supplement factors for NPA66 for pension credit members where commutation is not an option</t>
  </si>
  <si>
    <t>2-427</t>
  </si>
  <si>
    <t>Table LP66B</t>
  </si>
  <si>
    <t>Late payment supplement factors for NPA67 for pension credit members where commutation is not an option</t>
  </si>
  <si>
    <t>2-428</t>
  </si>
  <si>
    <t>Table LP67B</t>
  </si>
  <si>
    <t>Late payment supplement factors for NPA68 for pension credit members where commutation is not an option</t>
  </si>
  <si>
    <t>2-429</t>
  </si>
  <si>
    <t>Table LP68B</t>
  </si>
  <si>
    <t>Triv Comm</t>
  </si>
  <si>
    <t>Trivial commutation factors for member's pension</t>
  </si>
  <si>
    <t>Age last birthday at effective capitalisation date</t>
  </si>
  <si>
    <t>0-501</t>
  </si>
  <si>
    <t>Table A</t>
  </si>
  <si>
    <t>Trivial commutation factors for surviving adult dependant's pension</t>
  </si>
  <si>
    <t>0-502</t>
  </si>
  <si>
    <t>Table B</t>
  </si>
  <si>
    <t>Trivial commutation factors for children's pension</t>
  </si>
  <si>
    <t>0-503</t>
  </si>
  <si>
    <t>Table C</t>
  </si>
  <si>
    <t>2-504</t>
  </si>
  <si>
    <t>Table D</t>
  </si>
  <si>
    <t>2-505</t>
  </si>
  <si>
    <t>Table E</t>
  </si>
  <si>
    <t>2-506</t>
  </si>
  <si>
    <t>Table F</t>
  </si>
  <si>
    <t>Scheme pays AA</t>
  </si>
  <si>
    <t>Scheme pays factors based on normal pension age (NPA)</t>
  </si>
  <si>
    <t>Age last birthday at relevant date</t>
  </si>
  <si>
    <t>0-601</t>
  </si>
  <si>
    <t>Scheme pays LTA</t>
  </si>
  <si>
    <t>Factors for calculating LTA debit</t>
  </si>
  <si>
    <t>0-602</t>
  </si>
  <si>
    <t>Withdrawn</t>
  </si>
  <si>
    <t>Scheme Pays AA</t>
  </si>
  <si>
    <t>Pension Revaluation Factors</t>
  </si>
  <si>
    <t>Number of 6 Aprils before NRA</t>
  </si>
  <si>
    <t>0-603</t>
  </si>
  <si>
    <t>Table B1: REVAL</t>
  </si>
  <si>
    <t>Added pension</t>
  </si>
  <si>
    <t>Added pension by lump sum factors for males with normal pension age of 65 (cost for buying £1 pa added pension)</t>
  </si>
  <si>
    <t>Male</t>
  </si>
  <si>
    <t>Age when notice of election given</t>
  </si>
  <si>
    <t>0-701</t>
  </si>
  <si>
    <t>Table 1: SM65</t>
  </si>
  <si>
    <t>Added pension by lump sum factors for males with normal pension age of 66 (cost for buying £1 pa added pension)</t>
  </si>
  <si>
    <t>0-702</t>
  </si>
  <si>
    <t>Table 2: SM66</t>
  </si>
  <si>
    <t>Added pension by lump sum factors for males with normal pension age of 67 (cost for buying £1 pa added pension)</t>
  </si>
  <si>
    <t>0-703</t>
  </si>
  <si>
    <t>Table 3: SM67</t>
  </si>
  <si>
    <t>Added pension by lump sum factors for males with normal pension age of 68 (cost for buying £1 pa added pension)</t>
  </si>
  <si>
    <t>0-704</t>
  </si>
  <si>
    <t>Table 4: SM68</t>
  </si>
  <si>
    <t>Added pension by periodical contribution for males with normal pension age of 65 (cost for buying £1 pa added pension)</t>
  </si>
  <si>
    <t>0-705</t>
  </si>
  <si>
    <t>Table 5: RM65</t>
  </si>
  <si>
    <t>Added pension by periodical contribution for males with normal pension age of 66 (cost for buying £1 pa added pension)</t>
  </si>
  <si>
    <t>0-706</t>
  </si>
  <si>
    <t>Table 6: RM66</t>
  </si>
  <si>
    <t>Added pension by periodical contribution factors for males with normal pension age of 67 (cost for buying £1 pa added pension)</t>
  </si>
  <si>
    <t>0-707</t>
  </si>
  <si>
    <t>Table 7: RM67</t>
  </si>
  <si>
    <t>Added pension by periodical contribution for males with normal pension age of 68 (cost for buying £1 pa added pension)</t>
  </si>
  <si>
    <t>0-708</t>
  </si>
  <si>
    <t>Table 8: RM68</t>
  </si>
  <si>
    <t>Added pension by lump sum factors for females with normal pension age of 65 (cost for buying £1 pa added pension)</t>
  </si>
  <si>
    <t>Female</t>
  </si>
  <si>
    <t>0-709</t>
  </si>
  <si>
    <t>Table 9: SF65</t>
  </si>
  <si>
    <t>Added pension by lump sum factors for females with normal pension age of 66 (cost for buying £1 pa added pension)</t>
  </si>
  <si>
    <t>0-710</t>
  </si>
  <si>
    <t>Table 10: SF66</t>
  </si>
  <si>
    <t>Added pension by lump sum factors for females with normal pension age of 67 (cost for buying £1 pa added pension)</t>
  </si>
  <si>
    <t>0-711</t>
  </si>
  <si>
    <t>Table 11: SF67</t>
  </si>
  <si>
    <t>Added pension by lump sum factors for females with normal pension age of 68 (cost for buying £1 pa added pension )</t>
  </si>
  <si>
    <t>0-712</t>
  </si>
  <si>
    <t>Table 12: SF68</t>
  </si>
  <si>
    <t>Added pension by periodical contribution factors for females with normal pension age of 65 (cost for buying £1 pa added pension)</t>
  </si>
  <si>
    <t>0-713</t>
  </si>
  <si>
    <t>Table 13: RF65</t>
  </si>
  <si>
    <t>Added pension by periodical contribution factors for females with normal pension age of 66 (cost of buying £1 pa added pension)</t>
  </si>
  <si>
    <t>0-714</t>
  </si>
  <si>
    <t>Table 14: RF66</t>
  </si>
  <si>
    <t>Added pension by periodical contribution factors for females with normal pension age of 67 (cost of buying £1 pa added pension)</t>
  </si>
  <si>
    <t>0-715</t>
  </si>
  <si>
    <t>Table 15: RF67</t>
  </si>
  <si>
    <t>Added pension by periodical contribution factors for females with normal pension age of 68 (cost of buying £1 pa added pension)</t>
  </si>
  <si>
    <t>0-716</t>
  </si>
  <si>
    <t>Table 16: RF68</t>
  </si>
  <si>
    <t>Added pension revaluation factors</t>
  </si>
  <si>
    <t>0-717</t>
  </si>
  <si>
    <t>Table 17: REVAL</t>
  </si>
  <si>
    <t>Allocation</t>
  </si>
  <si>
    <t>Additional benefits payable to the dependant per £1 pension allocated by the member</t>
  </si>
  <si>
    <t>Male member / Female beneficiary</t>
  </si>
  <si>
    <t>Age of member/Age of beneficiary</t>
  </si>
  <si>
    <t>0-718</t>
  </si>
  <si>
    <t>Table M (member) F (beneficiary)</t>
  </si>
  <si>
    <t>Female member / Male beneficiary</t>
  </si>
  <si>
    <t>0-719</t>
  </si>
  <si>
    <t>Table F (member) M (beneficiary)</t>
  </si>
  <si>
    <t>Male member / Male beneficiary</t>
  </si>
  <si>
    <t>0-720</t>
  </si>
  <si>
    <t>Table M (member) M (beneficiary)</t>
  </si>
  <si>
    <t>Female member / Female beneficiary</t>
  </si>
  <si>
    <t>0-721</t>
  </si>
  <si>
    <t>Table F (member) F (beneficiary)</t>
  </si>
  <si>
    <t>2-730</t>
  </si>
  <si>
    <t>2-731</t>
  </si>
  <si>
    <t>2-732</t>
  </si>
  <si>
    <t>2-733</t>
  </si>
  <si>
    <t>Scheme Pays</t>
  </si>
  <si>
    <t>Late payment supplement factors</t>
  </si>
  <si>
    <t>0-801</t>
  </si>
  <si>
    <t>Table C1</t>
  </si>
  <si>
    <t>29/06/2023 (extension to this table issued 08/05/2024)</t>
  </si>
  <si>
    <t>Data Item</t>
  </si>
  <si>
    <t>Factor Table Information</t>
  </si>
  <si>
    <t>Enter the client name eg NHSPS_EW</t>
  </si>
  <si>
    <t>Enter the section name eg NHSPS 2015</t>
  </si>
  <si>
    <t>Enter the factor type (which should be consistent with the series header types found on the summary sheet (eg early or late retirement)</t>
  </si>
  <si>
    <t>Enter a description of the factor (eg use description from factor table in guidance)</t>
  </si>
  <si>
    <t>Enter either "unisex" or "m and f"</t>
  </si>
  <si>
    <t>Enter in age definition</t>
  </si>
  <si>
    <t>Section Number</t>
  </si>
  <si>
    <t>Enter section number (this relates to the number used to identify the scheme section - see top of summary tab for section number)</t>
  </si>
  <si>
    <t>Enter series number (this reflects the number in the relevant series eg if it’s the first ER/LR factor then it would be "401")</t>
  </si>
  <si>
    <t>Table Reference</t>
  </si>
  <si>
    <t>Enter table number (this is the section number plus the series number so we can identify the section and factor type eg if the section number for NHSPS 2015 was 0 and the factor was the first in the ER/LR factor series then this would be "0-401" entered here.</t>
  </si>
  <si>
    <t>Enter the table reference from the guidance notes</t>
  </si>
  <si>
    <t>If the factor table on this sheet is the same as another factor in the spreadsheet. Then enter that table reference here eg 0-.201. If this factor table is unique then put "n/a".</t>
  </si>
  <si>
    <t>Enter the date the factors are issued to the client</t>
  </si>
  <si>
    <t xml:space="preserve">Enter the date the factors are implemented </t>
  </si>
  <si>
    <t>Enter whether table is inforce, withdrawn, refer to gad etc</t>
  </si>
  <si>
    <t>Copy the relevant factor table and foot notes here. Unisex or male factor table in this grey box.</t>
  </si>
  <si>
    <t>Assumptions underlying factors (Note 1 &amp; 2)</t>
  </si>
  <si>
    <t>Financial assumptions</t>
  </si>
  <si>
    <t>Nominal discount rate p.a.</t>
  </si>
  <si>
    <t>Consumer Price Indexation (CPI) p.a.</t>
  </si>
  <si>
    <t>Retail Price Indexation (RPI) - pre 2030 p.a.</t>
  </si>
  <si>
    <t>N/A</t>
  </si>
  <si>
    <t>Retail Price Indexation (RPI) - post 2030 p.a.</t>
  </si>
  <si>
    <t>Post 88 GMP increases p.a.</t>
  </si>
  <si>
    <t>Long term general earnings growth p.a.</t>
  </si>
  <si>
    <t>CARE scheme in service revaluation p.a.</t>
  </si>
  <si>
    <t>Discount rate net of CPI p.a.</t>
  </si>
  <si>
    <t>Discount rate net of post 88 GMP increases p.a.</t>
  </si>
  <si>
    <t>Allowance for short term salary increases</t>
  </si>
  <si>
    <t>Nil</t>
  </si>
  <si>
    <t>Pension increases in payment</t>
  </si>
  <si>
    <t>In line with the Pensions (Increase) Act 1971, currently CPI.</t>
  </si>
  <si>
    <t>Mortality after retirement assumptions</t>
  </si>
  <si>
    <t>Normal health pensioner - male</t>
  </si>
  <si>
    <t>97% of S3NMA _L</t>
  </si>
  <si>
    <t>Normal health pensioner - female</t>
  </si>
  <si>
    <t xml:space="preserve">93% of S3NFA_L </t>
  </si>
  <si>
    <t>Ill health pensioner - male</t>
  </si>
  <si>
    <t xml:space="preserve">97% of S3NMA_L </t>
  </si>
  <si>
    <t>Ill health pensioner - female</t>
  </si>
  <si>
    <t>Dependant - male</t>
  </si>
  <si>
    <t>Dependant - female</t>
  </si>
  <si>
    <t>Future mortality improvement tables</t>
  </si>
  <si>
    <t>ONS 2020 principal UK population projections.</t>
  </si>
  <si>
    <t>Year of use</t>
  </si>
  <si>
    <t>Age adjustments</t>
  </si>
  <si>
    <t>Other demographic assumptions</t>
  </si>
  <si>
    <t>Proportion of male members for unisex factors</t>
  </si>
  <si>
    <t>Proportion of male dependants for unisex factors</t>
  </si>
  <si>
    <t>Age difference between member and spouse/dependant/partner, where member is male</t>
  </si>
  <si>
    <t>3 years older than partner.</t>
  </si>
  <si>
    <t>Age difference between member and spouse/dependant/partner, where member is female</t>
  </si>
  <si>
    <t>2 years younger than partner.</t>
  </si>
  <si>
    <t>Proportion married or partnered</t>
  </si>
  <si>
    <t>Generally in line with proposed 2020 valuation assumptions (Note 3): 90% (male) and 80% (female) assumed married or partnered on retirement.
100% for options where the member can purchase additional dependant benefits.</t>
  </si>
  <si>
    <t>Allowance for commutation</t>
  </si>
  <si>
    <t>Expense loading</t>
  </si>
  <si>
    <t>Allowance for short-term dependants pension</t>
  </si>
  <si>
    <t>Normal pension age in the 2015 scheme</t>
  </si>
  <si>
    <t>In line with HMT valuation directions.</t>
  </si>
  <si>
    <t>Rates of ill health retirement</t>
  </si>
  <si>
    <t>Ill health benefit enhancements</t>
  </si>
  <si>
    <t>Mortality before retirement</t>
  </si>
  <si>
    <t>In line with proposed 2020 valuation assumptions (Note 3).</t>
  </si>
  <si>
    <t>Rates of leaving service</t>
  </si>
  <si>
    <t>Retirement ages</t>
  </si>
  <si>
    <t>All retirements take place at normal pension age.</t>
  </si>
  <si>
    <t>Salary scales</t>
  </si>
  <si>
    <t>Not applicable.</t>
  </si>
  <si>
    <t>Guarantee periods</t>
  </si>
  <si>
    <t>For active and deferred members, full guarantee periods.
For existing normal health pensioners, full guarantee periods for members under normal pension age and reducing guarantee periods by a year for each year over normal pension age (to a minimum of zero).
For existing ill-health pensioners, no guarantee periods.</t>
  </si>
  <si>
    <t>Notes to the assumptions</t>
  </si>
  <si>
    <t>1. Advice underlying these assumptions</t>
  </si>
  <si>
    <t>Assumptions bulletin to MOJ dated 31 March 2023.</t>
  </si>
  <si>
    <t xml:space="preserve">2. Assumption summary </t>
  </si>
  <si>
    <t>The above assumptions were provided in the note dated 21 September 2023.</t>
  </si>
  <si>
    <t>3. 2020 valuation assumptions</t>
  </si>
  <si>
    <t>The 2020 valuation assumption report dated 7 February 2024.</t>
  </si>
  <si>
    <t>Pension of £1 per annum</t>
  </si>
  <si>
    <t>Survivor's pension of £1 per annum</t>
  </si>
  <si>
    <t>Lump sum of £1</t>
  </si>
  <si>
    <t>Member's pension factor</t>
  </si>
  <si>
    <t>Partner's pension factor</t>
  </si>
  <si>
    <t>Factor</t>
  </si>
  <si>
    <t>Revaluation Factor</t>
  </si>
  <si>
    <t>Member pension</t>
  </si>
  <si>
    <t>Spouse pension</t>
  </si>
  <si>
    <t>NRA 65 Pension of £1 per annum</t>
  </si>
  <si>
    <t>NRA 66 Pension of £1 per annum</t>
  </si>
  <si>
    <t>NRA 67 Pension of £1 per annum</t>
  </si>
  <si>
    <t>NRA 68 Pension of £1 per annum</t>
  </si>
  <si>
    <t>Survivor's Pension of £1 per annum</t>
  </si>
  <si>
    <t>Scheme</t>
  </si>
  <si>
    <t>Months/Age</t>
  </si>
  <si>
    <t>Years/Months Late</t>
  </si>
  <si>
    <t>Factor to apply to member's pension (FacA1)</t>
  </si>
  <si>
    <t>Factor to apply to dependant's pension (FacA2)</t>
  </si>
  <si>
    <t>Factor to apply to whole of pension (FacB)</t>
  </si>
  <si>
    <t>Factor to apply to child's pension (FacC)</t>
  </si>
  <si>
    <t>NPA 65</t>
  </si>
  <si>
    <t>NPA 66</t>
  </si>
  <si>
    <t>NPA 67</t>
  </si>
  <si>
    <t>NPA 68</t>
  </si>
  <si>
    <t>Revaluation factor</t>
  </si>
  <si>
    <t>Periodical contribution factors - Member benefits only</t>
  </si>
  <si>
    <t>Periodical contribution factors - Member and dependant benefits</t>
  </si>
  <si>
    <t/>
  </si>
  <si>
    <t>Related Factor Guidance note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</si>
</sst>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
    <numFmt numFmtId="165" formatCode="0.0%"/>
    <numFmt numFmtId="166" formatCode="0.000%"/>
    <numFmt numFmtId="167" formatCode="[$-F800]dddd\,\ mmmm\ dd\,\ yyyy"/>
  </numFmts>
  <fonts count="25" x14ac:knownFonts="1">
    <font>
      <sz val="10"/>
      <name val="Arial"/>
    </font>
    <font>
      <sz val="11"/>
      <color theme="1"/>
      <name val="Calibri"/>
      <family val="2"/>
      <scheme val="minor"/>
    </font>
    <font>
      <sz val="10"/>
      <name val="Arial"/>
      <family val="2"/>
    </font>
    <font>
      <sz val="8"/>
      <name val="Arial"/>
      <family val="2"/>
    </font>
    <font>
      <b/>
      <sz val="10"/>
      <name val="Arial"/>
      <family val="2"/>
    </font>
    <font>
      <b/>
      <sz val="16"/>
      <color indexed="9"/>
      <name val="Arial"/>
      <family val="2"/>
    </font>
    <font>
      <b/>
      <sz val="12"/>
      <color indexed="9"/>
      <name val="Arial"/>
      <family val="2"/>
    </font>
    <font>
      <b/>
      <sz val="12"/>
      <color indexed="56"/>
      <name val="Arial"/>
      <family val="2"/>
    </font>
    <font>
      <b/>
      <u/>
      <sz val="10"/>
      <name val="Arial"/>
      <family val="2"/>
    </font>
    <font>
      <b/>
      <sz val="11"/>
      <name val="Calibri"/>
      <family val="2"/>
    </font>
    <font>
      <sz val="10"/>
      <color rgb="FFFF0000"/>
      <name val="Arial"/>
      <family val="2"/>
    </font>
    <font>
      <b/>
      <sz val="10"/>
      <color rgb="FFFF0000"/>
      <name val="Arial"/>
      <family val="2"/>
    </font>
    <font>
      <b/>
      <sz val="8"/>
      <color rgb="FFFF0000"/>
      <name val="Arial"/>
      <family val="2"/>
    </font>
    <font>
      <sz val="10"/>
      <color rgb="FF000000"/>
      <name val="Arial"/>
      <family val="2"/>
    </font>
    <font>
      <b/>
      <sz val="10"/>
      <color rgb="FF000000"/>
      <name val="Arial"/>
      <family val="2"/>
    </font>
    <font>
      <u/>
      <sz val="10"/>
      <color theme="10"/>
      <name val="Arial"/>
      <family val="2"/>
    </font>
    <font>
      <b/>
      <sz val="10"/>
      <color rgb="FF808080"/>
      <name val="Arial"/>
      <family val="2"/>
    </font>
    <font>
      <sz val="10"/>
      <color rgb="FF808080"/>
      <name val="Arial"/>
      <family val="2"/>
    </font>
    <font>
      <i/>
      <sz val="10"/>
      <color rgb="FF808080"/>
      <name val="Arial"/>
      <family val="2"/>
    </font>
    <font>
      <b/>
      <sz val="12"/>
      <color rgb="FF000000"/>
      <name val="Arial"/>
      <family val="2"/>
    </font>
    <font>
      <b/>
      <sz val="10"/>
      <color theme="1" tint="0.499984740745262"/>
      <name val="Arial"/>
      <family val="2"/>
    </font>
    <font>
      <sz val="10"/>
      <color theme="1" tint="0.499984740745262"/>
      <name val="Arial"/>
      <family val="2"/>
    </font>
    <font>
      <b/>
      <sz val="12"/>
      <color rgb="FFFF0000"/>
      <name val="Arial"/>
      <family val="2"/>
    </font>
    <font>
      <sz val="12"/>
      <color rgb="FF000000"/>
      <name val="Arial"/>
      <family val="2"/>
    </font>
    <font>
      <sz val="12"/>
      <name val="Arial"/>
      <family val="2"/>
    </font>
  </fonts>
  <fills count="10">
    <fill>
      <patternFill patternType="none"/>
    </fill>
    <fill>
      <patternFill patternType="gray125"/>
    </fill>
    <fill>
      <patternFill patternType="solid">
        <fgColor indexed="62"/>
        <bgColor indexed="64"/>
      </patternFill>
    </fill>
    <fill>
      <patternFill patternType="solid">
        <fgColor indexed="18"/>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FFC000"/>
        <bgColor indexed="64"/>
      </patternFill>
    </fill>
    <fill>
      <patternFill patternType="solid">
        <fgColor theme="3" tint="0.39997558519241921"/>
        <bgColor indexed="64"/>
      </patternFill>
    </fill>
    <fill>
      <patternFill patternType="solid">
        <fgColor theme="4"/>
        <bgColor indexed="64"/>
      </patternFill>
    </fill>
    <fill>
      <patternFill patternType="solid">
        <fgColor rgb="FFFFFF00"/>
        <bgColor indexed="64"/>
      </patternFill>
    </fill>
  </fills>
  <borders count="17">
    <border>
      <left/>
      <right/>
      <top/>
      <bottom/>
      <diagonal/>
    </border>
    <border>
      <left/>
      <right/>
      <top/>
      <bottom style="thin">
        <color indexed="9"/>
      </bottom>
      <diagonal/>
    </border>
    <border>
      <left/>
      <right/>
      <top style="thin">
        <color indexed="9"/>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s>
  <cellStyleXfs count="5">
    <xf numFmtId="0" fontId="0" fillId="0" borderId="0"/>
    <xf numFmtId="0" fontId="1" fillId="0" borderId="0"/>
    <xf numFmtId="0" fontId="2" fillId="0" borderId="0"/>
    <xf numFmtId="9" fontId="2" fillId="0" borderId="0" applyFont="0" applyFill="0" applyBorder="0" applyAlignment="0" applyProtection="0"/>
    <xf numFmtId="0" fontId="15" fillId="0" borderId="0" applyNumberFormat="0" applyFill="0" applyBorder="0" applyAlignment="0" applyProtection="0"/>
  </cellStyleXfs>
  <cellXfs count="155">
    <xf numFmtId="0" fontId="0" fillId="0" borderId="0" xfId="0"/>
    <xf numFmtId="0" fontId="4" fillId="0" borderId="0" xfId="0" applyFont="1"/>
    <xf numFmtId="0" fontId="2" fillId="0" borderId="0" xfId="0" applyFont="1" applyAlignment="1">
      <alignment vertical="top" wrapText="1"/>
    </xf>
    <xf numFmtId="0" fontId="0" fillId="0" borderId="0" xfId="0" applyAlignment="1">
      <alignment vertical="top"/>
    </xf>
    <xf numFmtId="0" fontId="5" fillId="2" borderId="1" xfId="0" applyFont="1" applyFill="1" applyBorder="1"/>
    <xf numFmtId="0" fontId="6" fillId="3" borderId="2" xfId="0" applyFont="1" applyFill="1" applyBorder="1"/>
    <xf numFmtId="0" fontId="7" fillId="3" borderId="0" xfId="0" applyFont="1" applyFill="1"/>
    <xf numFmtId="0" fontId="3" fillId="0" borderId="0" xfId="0" applyFont="1"/>
    <xf numFmtId="14" fontId="0" fillId="0" borderId="0" xfId="0" applyNumberFormat="1"/>
    <xf numFmtId="0" fontId="0" fillId="3" borderId="0" xfId="0" applyFill="1"/>
    <xf numFmtId="0" fontId="0" fillId="2" borderId="1" xfId="0" applyFill="1" applyBorder="1"/>
    <xf numFmtId="0" fontId="6" fillId="3" borderId="0" xfId="0" applyFont="1" applyFill="1"/>
    <xf numFmtId="0" fontId="0" fillId="0" borderId="0" xfId="0" applyAlignment="1">
      <alignment horizontal="center"/>
    </xf>
    <xf numFmtId="0" fontId="0" fillId="2" borderId="1" xfId="0" applyFill="1" applyBorder="1" applyAlignment="1">
      <alignment horizontal="center"/>
    </xf>
    <xf numFmtId="0" fontId="0" fillId="3" borderId="0" xfId="0" applyFill="1" applyAlignment="1">
      <alignment horizontal="center"/>
    </xf>
    <xf numFmtId="0" fontId="0" fillId="0" borderId="5" xfId="0" applyBorder="1"/>
    <xf numFmtId="0" fontId="0" fillId="0" borderId="6" xfId="0" applyBorder="1" applyAlignment="1">
      <alignment horizontal="center"/>
    </xf>
    <xf numFmtId="0" fontId="0" fillId="0" borderId="10" xfId="0" applyBorder="1"/>
    <xf numFmtId="0" fontId="0" fillId="0" borderId="12" xfId="0" applyBorder="1"/>
    <xf numFmtId="0" fontId="0" fillId="0" borderId="13" xfId="0" applyBorder="1"/>
    <xf numFmtId="0" fontId="0" fillId="0" borderId="5" xfId="0" applyBorder="1" applyAlignment="1">
      <alignment horizontal="center"/>
    </xf>
    <xf numFmtId="0" fontId="0" fillId="0" borderId="9" xfId="0" applyBorder="1" applyAlignment="1">
      <alignment horizontal="center"/>
    </xf>
    <xf numFmtId="0" fontId="0" fillId="0" borderId="8" xfId="0" applyBorder="1" applyAlignment="1">
      <alignment horizontal="center"/>
    </xf>
    <xf numFmtId="0" fontId="2" fillId="0" borderId="11" xfId="0" applyFont="1" applyBorder="1" applyAlignment="1">
      <alignment horizontal="center"/>
    </xf>
    <xf numFmtId="0" fontId="2" fillId="0" borderId="8" xfId="0" applyFont="1" applyBorder="1" applyAlignment="1">
      <alignment horizontal="center"/>
    </xf>
    <xf numFmtId="0" fontId="2" fillId="0" borderId="0" xfId="0" applyFont="1"/>
    <xf numFmtId="0" fontId="0" fillId="0" borderId="0" xfId="0" applyAlignment="1">
      <alignment wrapText="1"/>
    </xf>
    <xf numFmtId="0" fontId="2" fillId="0" borderId="0" xfId="2"/>
    <xf numFmtId="0" fontId="0" fillId="0" borderId="11" xfId="0" applyBorder="1"/>
    <xf numFmtId="0" fontId="0" fillId="0" borderId="14" xfId="0" applyBorder="1"/>
    <xf numFmtId="0" fontId="4" fillId="0" borderId="6" xfId="0" applyFont="1" applyBorder="1" applyAlignment="1">
      <alignment horizontal="center"/>
    </xf>
    <xf numFmtId="0" fontId="4" fillId="0" borderId="7" xfId="0" applyFont="1" applyBorder="1" applyAlignment="1">
      <alignment horizontal="center"/>
    </xf>
    <xf numFmtId="0" fontId="4" fillId="0" borderId="4" xfId="0" applyFont="1" applyBorder="1" applyAlignment="1">
      <alignment horizontal="left"/>
    </xf>
    <xf numFmtId="0" fontId="4" fillId="0" borderId="11" xfId="0" applyFont="1" applyBorder="1" applyAlignment="1">
      <alignment horizontal="left"/>
    </xf>
    <xf numFmtId="0" fontId="4" fillId="0" borderId="7" xfId="0" applyFont="1" applyBorder="1" applyAlignment="1">
      <alignment horizontal="center" wrapText="1"/>
    </xf>
    <xf numFmtId="14" fontId="0" fillId="0" borderId="14" xfId="0" applyNumberFormat="1" applyBorder="1" applyAlignment="1">
      <alignment horizontal="center"/>
    </xf>
    <xf numFmtId="14" fontId="0" fillId="0" borderId="11" xfId="0" applyNumberFormat="1" applyBorder="1" applyAlignment="1">
      <alignment horizontal="center"/>
    </xf>
    <xf numFmtId="14" fontId="0" fillId="0" borderId="6" xfId="0" applyNumberFormat="1" applyBorder="1" applyAlignment="1">
      <alignment horizontal="center"/>
    </xf>
    <xf numFmtId="14" fontId="0" fillId="0" borderId="7" xfId="0" applyNumberFormat="1" applyBorder="1" applyAlignment="1">
      <alignment horizontal="center"/>
    </xf>
    <xf numFmtId="0" fontId="5" fillId="2" borderId="1" xfId="2" applyFont="1" applyFill="1" applyBorder="1"/>
    <xf numFmtId="0" fontId="2" fillId="2" borderId="1" xfId="2" applyFill="1" applyBorder="1"/>
    <xf numFmtId="0" fontId="6" fillId="3" borderId="2" xfId="2" applyFont="1" applyFill="1" applyBorder="1"/>
    <xf numFmtId="0" fontId="2" fillId="3" borderId="0" xfId="2" applyFill="1"/>
    <xf numFmtId="0" fontId="7" fillId="3" borderId="0" xfId="2" applyFont="1" applyFill="1"/>
    <xf numFmtId="0" fontId="3" fillId="0" borderId="0" xfId="2" applyFont="1"/>
    <xf numFmtId="0" fontId="4" fillId="4" borderId="15" xfId="2" applyFont="1" applyFill="1" applyBorder="1" applyAlignment="1">
      <alignment vertical="top"/>
    </xf>
    <xf numFmtId="0" fontId="4" fillId="4" borderId="15" xfId="2" applyFont="1" applyFill="1" applyBorder="1" applyAlignment="1">
      <alignment vertical="top" wrapText="1"/>
    </xf>
    <xf numFmtId="0" fontId="2" fillId="4" borderId="15" xfId="2" applyFill="1" applyBorder="1" applyAlignment="1">
      <alignment horizontal="left" vertical="top"/>
    </xf>
    <xf numFmtId="0" fontId="10" fillId="4" borderId="6" xfId="2" applyFont="1" applyFill="1" applyBorder="1" applyAlignment="1">
      <alignment vertical="top" wrapText="1"/>
    </xf>
    <xf numFmtId="0" fontId="10" fillId="4" borderId="6" xfId="2" applyFont="1" applyFill="1" applyBorder="1" applyAlignment="1">
      <alignment horizontal="left" vertical="top" wrapText="1"/>
    </xf>
    <xf numFmtId="0" fontId="10" fillId="4" borderId="15" xfId="2" applyFont="1" applyFill="1" applyBorder="1" applyAlignment="1">
      <alignment vertical="top" wrapText="1"/>
    </xf>
    <xf numFmtId="0" fontId="2" fillId="4" borderId="4" xfId="2" applyFill="1" applyBorder="1" applyAlignment="1">
      <alignment horizontal="left" vertical="top"/>
    </xf>
    <xf numFmtId="0" fontId="10" fillId="4" borderId="15" xfId="2" applyFont="1" applyFill="1" applyBorder="1" applyAlignment="1">
      <alignment horizontal="left" vertical="top" wrapText="1"/>
    </xf>
    <xf numFmtId="0" fontId="2" fillId="4" borderId="15" xfId="2" applyFill="1" applyBorder="1" applyAlignment="1">
      <alignment horizontal="left" vertical="top" wrapText="1"/>
    </xf>
    <xf numFmtId="0" fontId="2" fillId="4" borderId="4" xfId="2" applyFill="1" applyBorder="1" applyAlignment="1">
      <alignment horizontal="left" vertical="top" wrapText="1"/>
    </xf>
    <xf numFmtId="14" fontId="10" fillId="4" borderId="15" xfId="2" applyNumberFormat="1" applyFont="1" applyFill="1" applyBorder="1" applyAlignment="1">
      <alignment horizontal="left" vertical="top" wrapText="1"/>
    </xf>
    <xf numFmtId="0" fontId="11" fillId="4" borderId="8" xfId="2" applyFont="1" applyFill="1" applyBorder="1"/>
    <xf numFmtId="0" fontId="11" fillId="4" borderId="10" xfId="2" applyFont="1" applyFill="1" applyBorder="1"/>
    <xf numFmtId="0" fontId="11" fillId="4" borderId="11" xfId="2" applyFont="1" applyFill="1" applyBorder="1"/>
    <xf numFmtId="0" fontId="11" fillId="4" borderId="12" xfId="2" applyFont="1" applyFill="1" applyBorder="1"/>
    <xf numFmtId="0" fontId="11" fillId="4" borderId="11" xfId="2" applyFont="1" applyFill="1" applyBorder="1" applyAlignment="1">
      <alignment horizontal="left"/>
    </xf>
    <xf numFmtId="0" fontId="11" fillId="4" borderId="12" xfId="2" applyFont="1" applyFill="1" applyBorder="1" applyAlignment="1">
      <alignment horizontal="left"/>
    </xf>
    <xf numFmtId="0" fontId="10" fillId="4" borderId="11" xfId="2" applyFont="1" applyFill="1" applyBorder="1"/>
    <xf numFmtId="0" fontId="10" fillId="4" borderId="12" xfId="2" applyFont="1" applyFill="1" applyBorder="1"/>
    <xf numFmtId="164" fontId="12" fillId="4" borderId="11" xfId="2" applyNumberFormat="1" applyFont="1" applyFill="1" applyBorder="1" applyAlignment="1">
      <alignment horizontal="right"/>
    </xf>
    <xf numFmtId="164" fontId="12" fillId="4" borderId="12" xfId="2" applyNumberFormat="1" applyFont="1" applyFill="1" applyBorder="1" applyAlignment="1">
      <alignment horizontal="right"/>
    </xf>
    <xf numFmtId="1" fontId="10" fillId="4" borderId="11" xfId="2" applyNumberFormat="1" applyFont="1" applyFill="1" applyBorder="1" applyAlignment="1">
      <alignment horizontal="right"/>
    </xf>
    <xf numFmtId="1" fontId="10" fillId="4" borderId="12" xfId="2" applyNumberFormat="1" applyFont="1" applyFill="1" applyBorder="1" applyAlignment="1">
      <alignment horizontal="right"/>
    </xf>
    <xf numFmtId="0" fontId="10" fillId="4" borderId="11" xfId="2" applyFont="1" applyFill="1" applyBorder="1" applyAlignment="1">
      <alignment vertical="top"/>
    </xf>
    <xf numFmtId="0" fontId="10" fillId="4" borderId="12" xfId="2" applyFont="1" applyFill="1" applyBorder="1" applyAlignment="1">
      <alignment vertical="top"/>
    </xf>
    <xf numFmtId="0" fontId="10" fillId="4" borderId="16" xfId="2" applyFont="1" applyFill="1" applyBorder="1"/>
    <xf numFmtId="0" fontId="10" fillId="4" borderId="13" xfId="2" applyFont="1" applyFill="1" applyBorder="1"/>
    <xf numFmtId="0" fontId="0" fillId="2" borderId="0" xfId="0" applyFill="1"/>
    <xf numFmtId="0" fontId="14" fillId="0" borderId="0" xfId="2" applyFont="1" applyAlignment="1">
      <alignment horizontal="left" wrapText="1"/>
    </xf>
    <xf numFmtId="0" fontId="13" fillId="0" borderId="0" xfId="2" applyFont="1" applyAlignment="1">
      <alignment horizontal="left" wrapText="1"/>
    </xf>
    <xf numFmtId="1" fontId="14" fillId="0" borderId="0" xfId="2" applyNumberFormat="1" applyFont="1" applyAlignment="1">
      <alignment vertical="top" wrapText="1"/>
    </xf>
    <xf numFmtId="0" fontId="13" fillId="0" borderId="0" xfId="2" applyFont="1"/>
    <xf numFmtId="164" fontId="13" fillId="0" borderId="0" xfId="2" applyNumberFormat="1" applyFont="1"/>
    <xf numFmtId="2" fontId="13" fillId="0" borderId="0" xfId="2" applyNumberFormat="1" applyFont="1"/>
    <xf numFmtId="1" fontId="14" fillId="0" borderId="0" xfId="0" applyNumberFormat="1" applyFont="1" applyAlignment="1">
      <alignment horizontal="center" vertical="center" wrapText="1"/>
    </xf>
    <xf numFmtId="0" fontId="13" fillId="0" borderId="0" xfId="0" applyFont="1" applyAlignment="1">
      <alignment horizontal="center" vertical="center"/>
    </xf>
    <xf numFmtId="2" fontId="13" fillId="0" borderId="0" xfId="0" applyNumberFormat="1" applyFont="1" applyAlignment="1">
      <alignment horizontal="center" vertical="center"/>
    </xf>
    <xf numFmtId="164" fontId="13" fillId="0" borderId="0" xfId="0" applyNumberFormat="1" applyFont="1" applyAlignment="1">
      <alignment horizontal="center" vertical="center"/>
    </xf>
    <xf numFmtId="0" fontId="15" fillId="0" borderId="0" xfId="4"/>
    <xf numFmtId="0" fontId="0" fillId="2" borderId="1" xfId="0" applyFill="1" applyBorder="1" applyAlignment="1">
      <alignment wrapText="1"/>
    </xf>
    <xf numFmtId="0" fontId="0" fillId="3" borderId="0" xfId="0" applyFill="1" applyAlignment="1">
      <alignment wrapText="1"/>
    </xf>
    <xf numFmtId="0" fontId="19" fillId="0" borderId="0" xfId="0" applyFont="1" applyAlignment="1">
      <alignment horizontal="left" vertical="center" wrapText="1"/>
    </xf>
    <xf numFmtId="0" fontId="14" fillId="0" borderId="0" xfId="0" applyFont="1" applyAlignment="1">
      <alignment horizontal="left" vertical="center" wrapText="1"/>
    </xf>
    <xf numFmtId="0" fontId="19" fillId="0" borderId="0" xfId="0" applyFont="1" applyAlignment="1">
      <alignment vertical="center" wrapText="1"/>
    </xf>
    <xf numFmtId="0" fontId="0" fillId="5" borderId="0" xfId="0" applyFill="1" applyAlignment="1">
      <alignment vertical="center"/>
    </xf>
    <xf numFmtId="0" fontId="13" fillId="0" borderId="0" xfId="0" applyFont="1" applyAlignment="1">
      <alignment vertical="center" wrapText="1"/>
    </xf>
    <xf numFmtId="0" fontId="0" fillId="6" borderId="0" xfId="0" applyFill="1" applyAlignment="1">
      <alignment vertical="center"/>
    </xf>
    <xf numFmtId="0" fontId="2" fillId="7" borderId="0" xfId="0" applyFont="1" applyFill="1" applyAlignment="1">
      <alignment vertical="center"/>
    </xf>
    <xf numFmtId="0" fontId="2" fillId="0" borderId="0" xfId="0" applyFont="1" applyAlignment="1">
      <alignment vertical="center" wrapText="1"/>
    </xf>
    <xf numFmtId="164" fontId="2" fillId="0" borderId="0" xfId="2" applyNumberFormat="1"/>
    <xf numFmtId="1" fontId="14" fillId="0" borderId="0" xfId="2" applyNumberFormat="1" applyFont="1" applyAlignment="1">
      <alignment horizontal="center" vertical="center" wrapText="1"/>
    </xf>
    <xf numFmtId="0" fontId="13" fillId="0" borderId="0" xfId="2" applyFont="1" applyAlignment="1">
      <alignment horizontal="center" vertical="center"/>
    </xf>
    <xf numFmtId="165" fontId="13" fillId="0" borderId="0" xfId="3" applyNumberFormat="1" applyFont="1" applyAlignment="1">
      <alignment horizontal="center" vertical="center"/>
    </xf>
    <xf numFmtId="0" fontId="4" fillId="0" borderId="0" xfId="0" applyFont="1" applyAlignment="1">
      <alignment wrapText="1"/>
    </xf>
    <xf numFmtId="0" fontId="2" fillId="0" borderId="0" xfId="0" applyFont="1" applyAlignment="1">
      <alignment horizontal="left"/>
    </xf>
    <xf numFmtId="0" fontId="16" fillId="0" borderId="0" xfId="0" applyFont="1"/>
    <xf numFmtId="0" fontId="17" fillId="0" borderId="0" xfId="0" applyFont="1" applyAlignment="1">
      <alignment vertical="top" wrapText="1"/>
    </xf>
    <xf numFmtId="0" fontId="17" fillId="0" borderId="0" xfId="0" applyFont="1"/>
    <xf numFmtId="0" fontId="17" fillId="0" borderId="0" xfId="0" applyFont="1" applyAlignment="1">
      <alignment wrapText="1"/>
    </xf>
    <xf numFmtId="0" fontId="18" fillId="0" borderId="0" xfId="0" applyFont="1" applyAlignment="1">
      <alignment vertical="top" wrapText="1"/>
    </xf>
    <xf numFmtId="0" fontId="18" fillId="0" borderId="0" xfId="0" applyFont="1" applyAlignment="1">
      <alignment horizontal="left" vertical="top" wrapText="1"/>
    </xf>
    <xf numFmtId="22" fontId="18" fillId="0" borderId="0" xfId="0" applyNumberFormat="1" applyFont="1"/>
    <xf numFmtId="14" fontId="17" fillId="0" borderId="0" xfId="0" applyNumberFormat="1" applyFont="1"/>
    <xf numFmtId="0" fontId="13" fillId="0" borderId="0" xfId="2" applyFont="1" applyAlignment="1">
      <alignment horizontal="center"/>
    </xf>
    <xf numFmtId="1" fontId="14" fillId="0" borderId="0" xfId="2" applyNumberFormat="1" applyFont="1" applyAlignment="1">
      <alignment horizontal="center" vertical="top" wrapText="1"/>
    </xf>
    <xf numFmtId="1" fontId="14" fillId="0" borderId="0" xfId="2" applyNumberFormat="1" applyFont="1" applyAlignment="1">
      <alignment horizontal="center" wrapText="1"/>
    </xf>
    <xf numFmtId="0" fontId="2" fillId="0" borderId="0" xfId="0" applyFont="1" applyAlignment="1">
      <alignment wrapText="1"/>
    </xf>
    <xf numFmtId="0" fontId="13" fillId="0" borderId="0" xfId="2" applyFont="1" applyAlignment="1">
      <alignment horizontal="left"/>
    </xf>
    <xf numFmtId="0" fontId="14" fillId="0" borderId="0" xfId="2" applyFont="1" applyAlignment="1">
      <alignment horizontal="left"/>
    </xf>
    <xf numFmtId="0" fontId="2" fillId="8" borderId="0" xfId="0" applyFont="1" applyFill="1" applyAlignment="1">
      <alignment vertical="center"/>
    </xf>
    <xf numFmtId="0" fontId="20" fillId="0" borderId="0" xfId="0" applyFont="1"/>
    <xf numFmtId="0" fontId="21" fillId="0" borderId="0" xfId="0" applyFont="1"/>
    <xf numFmtId="0" fontId="21" fillId="0" borderId="0" xfId="0" applyFont="1" applyAlignment="1">
      <alignment wrapText="1"/>
    </xf>
    <xf numFmtId="14" fontId="21" fillId="0" borderId="0" xfId="0" applyNumberFormat="1" applyFont="1"/>
    <xf numFmtId="0" fontId="2" fillId="0" borderId="0" xfId="2" applyAlignment="1">
      <alignment horizontal="center"/>
    </xf>
    <xf numFmtId="0" fontId="11" fillId="0" borderId="0" xfId="2" applyFont="1" applyAlignment="1">
      <alignment horizontal="left"/>
    </xf>
    <xf numFmtId="0" fontId="22" fillId="0" borderId="0" xfId="2" applyFont="1" applyAlignment="1">
      <alignment horizontal="left"/>
    </xf>
    <xf numFmtId="10" fontId="23" fillId="0" borderId="0" xfId="2" applyNumberFormat="1" applyFont="1" applyAlignment="1">
      <alignment horizontal="left" wrapText="1"/>
    </xf>
    <xf numFmtId="166" fontId="23" fillId="0" borderId="0" xfId="2" applyNumberFormat="1" applyFont="1" applyAlignment="1">
      <alignment horizontal="left" wrapText="1"/>
    </xf>
    <xf numFmtId="10" fontId="19" fillId="0" borderId="0" xfId="2" applyNumberFormat="1" applyFont="1" applyAlignment="1">
      <alignment horizontal="left" wrapText="1"/>
    </xf>
    <xf numFmtId="166" fontId="24" fillId="9" borderId="0" xfId="2" applyNumberFormat="1" applyFont="1" applyFill="1" applyAlignment="1">
      <alignment horizontal="left" wrapText="1"/>
    </xf>
    <xf numFmtId="166" fontId="24" fillId="0" borderId="0" xfId="2" applyNumberFormat="1" applyFont="1" applyAlignment="1">
      <alignment horizontal="left" wrapText="1"/>
    </xf>
    <xf numFmtId="10" fontId="24" fillId="0" borderId="0" xfId="2" applyNumberFormat="1" applyFont="1" applyAlignment="1">
      <alignment horizontal="left" wrapText="1"/>
    </xf>
    <xf numFmtId="9" fontId="23" fillId="0" borderId="0" xfId="2" applyNumberFormat="1" applyFont="1" applyAlignment="1">
      <alignment horizontal="left" wrapText="1"/>
    </xf>
    <xf numFmtId="9" fontId="24" fillId="0" borderId="0" xfId="2" applyNumberFormat="1" applyFont="1" applyAlignment="1">
      <alignment horizontal="left" wrapText="1"/>
    </xf>
    <xf numFmtId="166" fontId="19" fillId="0" borderId="0" xfId="2" applyNumberFormat="1" applyFont="1" applyAlignment="1">
      <alignment horizontal="left" wrapText="1"/>
    </xf>
    <xf numFmtId="10" fontId="23" fillId="0" borderId="0" xfId="2" applyNumberFormat="1" applyFont="1" applyAlignment="1">
      <alignment horizontal="left"/>
    </xf>
    <xf numFmtId="166" fontId="19" fillId="0" borderId="0" xfId="2" applyNumberFormat="1" applyFont="1" applyAlignment="1">
      <alignment wrapText="1"/>
    </xf>
    <xf numFmtId="0" fontId="15" fillId="0" borderId="0" xfId="4" applyFill="1" applyAlignment="1">
      <alignment vertical="center"/>
    </xf>
    <xf numFmtId="0" fontId="6" fillId="3" borderId="0" xfId="2" applyFont="1" applyFill="1"/>
    <xf numFmtId="0" fontId="23" fillId="0" borderId="0" xfId="2" applyFont="1" applyAlignment="1">
      <alignment horizontal="left" wrapText="1"/>
    </xf>
    <xf numFmtId="0" fontId="13" fillId="0" borderId="0" xfId="0" applyFont="1" applyAlignment="1">
      <alignment horizontal="left"/>
    </xf>
    <xf numFmtId="0" fontId="14" fillId="0" borderId="0" xfId="0" applyFont="1" applyAlignment="1">
      <alignment horizontal="left" wrapText="1"/>
    </xf>
    <xf numFmtId="0" fontId="13" fillId="0" borderId="0" xfId="0" applyFont="1" applyAlignment="1">
      <alignment horizontal="left" wrapText="1"/>
    </xf>
    <xf numFmtId="14" fontId="13" fillId="0" borderId="0" xfId="0" applyNumberFormat="1" applyFont="1" applyAlignment="1">
      <alignment horizontal="left"/>
    </xf>
    <xf numFmtId="14" fontId="13" fillId="0" borderId="0" xfId="2" applyNumberFormat="1" applyFont="1" applyAlignment="1">
      <alignment horizontal="left"/>
    </xf>
    <xf numFmtId="0" fontId="15" fillId="0" borderId="0" xfId="4" applyFill="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wrapText="1"/>
    </xf>
    <xf numFmtId="167" fontId="13" fillId="0" borderId="0" xfId="0" applyNumberFormat="1" applyFont="1" applyAlignment="1">
      <alignment horizontal="left" vertical="center" wrapText="1"/>
    </xf>
    <xf numFmtId="0" fontId="8" fillId="0" borderId="8" xfId="0" applyFont="1" applyBorder="1" applyAlignment="1">
      <alignment wrapText="1"/>
    </xf>
    <xf numFmtId="0" fontId="8" fillId="0" borderId="9" xfId="0" applyFont="1" applyBorder="1" applyAlignment="1">
      <alignment wrapText="1"/>
    </xf>
    <xf numFmtId="0" fontId="8" fillId="0" borderId="10" xfId="0" applyFont="1" applyBorder="1" applyAlignment="1">
      <alignment wrapText="1"/>
    </xf>
    <xf numFmtId="0" fontId="9" fillId="0" borderId="11" xfId="0" applyFont="1" applyBorder="1" applyAlignment="1">
      <alignment vertical="center" wrapText="1"/>
    </xf>
    <xf numFmtId="0" fontId="4" fillId="0" borderId="0" xfId="0" applyFont="1" applyAlignment="1">
      <alignment vertical="center" wrapText="1"/>
    </xf>
    <xf numFmtId="0" fontId="4" fillId="0" borderId="12" xfId="0" applyFont="1" applyBorder="1" applyAlignment="1">
      <alignment vertical="center" wrapText="1"/>
    </xf>
    <xf numFmtId="0" fontId="4" fillId="0" borderId="11" xfId="0" applyFont="1" applyBorder="1" applyAlignment="1">
      <alignment vertical="center" wrapText="1"/>
    </xf>
    <xf numFmtId="0" fontId="4" fillId="0" borderId="16" xfId="0" applyFont="1" applyBorder="1" applyAlignment="1">
      <alignment vertical="center" wrapText="1"/>
    </xf>
    <xf numFmtId="0" fontId="4" fillId="0" borderId="3" xfId="0" applyFont="1" applyBorder="1" applyAlignment="1">
      <alignment vertical="center" wrapText="1"/>
    </xf>
    <xf numFmtId="0" fontId="4" fillId="0" borderId="13" xfId="0" applyFont="1" applyBorder="1" applyAlignment="1">
      <alignment vertical="center" wrapText="1"/>
    </xf>
  </cellXfs>
  <cellStyles count="5">
    <cellStyle name="Hyperlink" xfId="4" builtinId="8"/>
    <cellStyle name="Normal" xfId="0" builtinId="0"/>
    <cellStyle name="Normal 2" xfId="1" xr:uid="{00000000-0005-0000-0000-000001000000}"/>
    <cellStyle name="Normal 2 2" xfId="2" xr:uid="{00000000-0005-0000-0000-000002000000}"/>
    <cellStyle name="Percent 2" xfId="3" xr:uid="{00000000-0005-0000-0000-000003000000}"/>
  </cellStyles>
  <dxfs count="1750">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F7F7F7"/>
        </patternFill>
      </fill>
    </dxf>
    <dxf>
      <fill>
        <patternFill>
          <bgColor rgb="FFEDEDED"/>
        </patternFill>
      </fill>
    </dxf>
    <dxf>
      <fill>
        <patternFill>
          <bgColor rgb="FFF7F7F7"/>
        </patternFill>
      </fill>
    </dxf>
    <dxf>
      <fill>
        <patternFill>
          <bgColor rgb="FFEDEDED"/>
        </patternFill>
      </fill>
    </dxf>
    <dxf>
      <fill>
        <patternFill>
          <bgColor rgb="FFE3E3E3"/>
        </patternFill>
      </fill>
    </dxf>
    <dxf>
      <fill>
        <patternFill>
          <bgColor rgb="FFD9D9D9"/>
        </patternFill>
      </fill>
    </dxf>
    <dxf>
      <fill>
        <patternFill>
          <bgColor rgb="FFE3E3E3"/>
        </patternFill>
      </fill>
    </dxf>
    <dxf>
      <fill>
        <patternFill>
          <bgColor rgb="FFD9D9D9"/>
        </patternFill>
      </fill>
    </dxf>
    <dxf>
      <fill>
        <patternFill>
          <bgColor rgb="FFF7F7F7"/>
        </patternFill>
      </fill>
    </dxf>
    <dxf>
      <fill>
        <patternFill>
          <bgColor rgb="FFEDEDED"/>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2469"/>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8AADB0"/>
      <rgbColor rgb="00339966"/>
      <rgbColor rgb="00BA9E66"/>
      <rgbColor rgb="00C2B3A1"/>
      <rgbColor rgb="00A8AD70"/>
      <rgbColor rgb="00993366"/>
      <rgbColor rgb="009C1F2E"/>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07" Type="http://schemas.openxmlformats.org/officeDocument/2006/relationships/customXml" Target="../customXml/item3.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styles" Target="styles.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sharedStrings" Target="sharedStrings.xml"/><Relationship Id="rId108" Type="http://schemas.openxmlformats.org/officeDocument/2006/relationships/customXml" Target="../customXml/item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customXml" Target="../customXml/item2.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2.xml"/><Relationship Id="rId10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externalLink" Target="externalLinks/externalLink3.xml"/><Relationship Id="rId105"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externalLink" Target="externalLinks/externalLink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d-ast\ast\Factors\2017\2012\Tranche%201\TPS\TPS%20EW\SCAPE%202.4%25\CETV%20bespoke%20outputs%20TPS%20EW%20-%20A%20+%20B%20-%20C%20v0.11_SCAPE%202.4%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ad-ast\ast\Factors\2017\JPS\Client%20output\Tranche%201_2.4%25\CETV%20bespoke%20outputs%20-%20A%20+%20B%20-%20C%20v0.09%20JPS%20GB_SCAPE%202.4%25.xlsm"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tris42.sharepoint.com/sites/gad_wrkgrp_actuarial/pspsactuarialwork/Central/Factors%20&amp;%20Guidance/2024%20Guidance%20Review/1.%20Project%20management/2.%20Planning/5.%20Assumption%20considerations/TPS%20EW%20Consolidated%20Factors%202023-04%20-%20%20Assumption%20Template.xlsm" TargetMode="External"/><Relationship Id="rId2" Type="http://schemas.microsoft.com/office/2019/04/relationships/externalLinkLongPath" Target="/sites/gad_wrkgrp_actuarial/pspsactuarialwork/Central/Factors%20&amp;%20Guidance/2024%20Guidance%20Review/1.%20Project%20management/2.%20Planning/5.%20Assumption%20considerations/TPS%20EW%20Consolidated%20Factors%202023-04%20-%20%20Assumption%20Template.xlsm?F576D6AF" TargetMode="External"/><Relationship Id="rId1" Type="http://schemas.openxmlformats.org/officeDocument/2006/relationships/externalLinkPath" Target="file:///\\F576D6AF\TPS%20EW%20Consolidated%20Factors%202023-04%20-%20%20Assumption%20Template.xlsm" TargetMode="External"/><Relationship Id="rId4" Type="http://schemas.openxmlformats.org/officeDocument/2006/relationships/externalLinkPath" Target="../../../../../../1.%20Project%20management/2.%20Planning/5.%20Assumption%20considerations/TPS%20EW%20Consolidated%20Factors%202023-04%20-%20%20Assumption%20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Version control"/>
      <sheetName val="Assumptions"/>
      <sheetName val="Inputs"/>
      <sheetName val="Scaling Factors"/>
      <sheetName val="AnnGenHiddenLists"/>
      <sheetName val="Table 911"/>
      <sheetName val="A + B - C"/>
      <sheetName val="Table TA1a"/>
      <sheetName val="Individual Factor"/>
      <sheetName val="Replication report"/>
      <sheetName val="Updated Factors"/>
      <sheetName val="Lis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AnnGenHiddenLists"/>
      <sheetName val="Assumptions"/>
      <sheetName val="Version control"/>
      <sheetName val="Inputs"/>
      <sheetName val="A + B - C"/>
      <sheetName val="Revaluation Factors"/>
      <sheetName val="Triv Comm for Childrens Pension"/>
      <sheetName val="Individual Factor"/>
      <sheetName val="Replication report"/>
      <sheetName val="Updated Factors"/>
      <sheetName val="Scaling Factors"/>
      <sheetName val="List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relativeUrl r:id="rId4"/>
    </xxl21:alternateUrls>
    <sheetNames>
      <sheetName val="Cover"/>
      <sheetName val="Purpose of spreadsheet"/>
      <sheetName val="Version Control"/>
      <sheetName val="Summary - TPS_EW"/>
      <sheetName val="AnnGenHiddenLists"/>
      <sheetName val="Factor List"/>
      <sheetName val="x-Series Number"/>
      <sheetName val="Assumptions"/>
      <sheetName val="x-101"/>
      <sheetName val="x-202"/>
      <sheetName val="x-203"/>
      <sheetName val="x-204"/>
      <sheetName val="x-205"/>
      <sheetName val="x-206"/>
      <sheetName val="x-207"/>
      <sheetName val="x-208"/>
      <sheetName val="x-209"/>
      <sheetName val="x-210"/>
      <sheetName val="x-211"/>
      <sheetName val="x-212"/>
      <sheetName val="x-213"/>
      <sheetName val="x-214"/>
      <sheetName val="x-215"/>
      <sheetName val="x-216"/>
      <sheetName val="x-217"/>
      <sheetName val="x-218"/>
      <sheetName val="x-219"/>
      <sheetName val="x-220"/>
      <sheetName val="x-221"/>
      <sheetName val="x-222"/>
      <sheetName val="x-224"/>
      <sheetName val="x-225"/>
      <sheetName val="x-226"/>
      <sheetName val="x-231"/>
      <sheetName val="x-232"/>
      <sheetName val="x-233"/>
      <sheetName val="x-234"/>
      <sheetName val="x-235"/>
      <sheetName val="x-236"/>
      <sheetName val="x-237"/>
      <sheetName val="x-238"/>
      <sheetName val="x-239"/>
      <sheetName val="x-240"/>
      <sheetName val="x-301"/>
      <sheetName val="x-302"/>
      <sheetName val="x-303"/>
      <sheetName val="x-304"/>
      <sheetName val="x-305"/>
      <sheetName val="x-306"/>
      <sheetName val="x-307"/>
      <sheetName val="x-308"/>
      <sheetName val="x-309"/>
      <sheetName val="x-310"/>
      <sheetName val="x-311"/>
      <sheetName val="x-312"/>
      <sheetName val="x-313"/>
      <sheetName val="x-314"/>
      <sheetName val="x-315"/>
      <sheetName val="x-316"/>
      <sheetName val="x-317"/>
      <sheetName val="x-318"/>
      <sheetName val="x-319"/>
      <sheetName val="x-320"/>
      <sheetName val="x-321"/>
      <sheetName val="x-322"/>
      <sheetName val="x-323"/>
      <sheetName val="x-324"/>
      <sheetName val="x-401"/>
      <sheetName val="x-402"/>
      <sheetName val="x-403"/>
      <sheetName val="x-404"/>
      <sheetName val="x-405"/>
      <sheetName val="x-406"/>
      <sheetName val="x-407"/>
      <sheetName val="x-408"/>
      <sheetName val="x-409"/>
      <sheetName val="x-410"/>
      <sheetName val="x-411"/>
      <sheetName val="x-412"/>
      <sheetName val="x-413"/>
      <sheetName val="x-414"/>
      <sheetName val="x-501"/>
      <sheetName val="x-502"/>
      <sheetName val="x-503"/>
      <sheetName val="x-504"/>
      <sheetName val="x-505"/>
      <sheetName val="x-601"/>
      <sheetName val="x-602"/>
      <sheetName val="x-603"/>
      <sheetName val="x-604"/>
      <sheetName val="x-605"/>
      <sheetName val="x-606"/>
      <sheetName val="x-607"/>
      <sheetName val="x-608"/>
      <sheetName val="x-609"/>
      <sheetName val="x-610"/>
      <sheetName val="x-611"/>
      <sheetName val="x-702"/>
      <sheetName val="x-703"/>
      <sheetName val="x-704"/>
      <sheetName val="x-705"/>
      <sheetName val="x-706"/>
      <sheetName val="x-707"/>
      <sheetName val="x-708"/>
      <sheetName val="x-709"/>
      <sheetName val="x-710"/>
      <sheetName val="x-711"/>
      <sheetName val="x-712"/>
      <sheetName val="x-713"/>
      <sheetName val="x-714"/>
      <sheetName val="x-715"/>
      <sheetName val="x-716"/>
      <sheetName val="x-717"/>
      <sheetName val="x-718"/>
      <sheetName val="x-719"/>
      <sheetName val="x-720"/>
      <sheetName val="x-721"/>
      <sheetName val="x-722"/>
      <sheetName val="x-723"/>
      <sheetName val="x-724"/>
      <sheetName val="x-725"/>
      <sheetName val="x-726"/>
      <sheetName val="x-727"/>
      <sheetName val="x-728"/>
      <sheetName val="x-729"/>
      <sheetName val="x-801"/>
      <sheetName val="x-802"/>
      <sheetName val="x-803"/>
      <sheetName val="x-804"/>
      <sheetName val="x-805"/>
    </sheetNames>
    <sheetDataSet>
      <sheetData sheetId="0">
        <row r="2">
          <cell r="A2" t="str">
            <v>TPS (England &amp; Wales) - Consolidated Factor Spreadsheet</v>
          </cell>
        </row>
      </sheetData>
      <sheetData sheetId="1"/>
      <sheetData sheetId="2"/>
      <sheetData sheetId="3"/>
      <sheetData sheetId="4"/>
      <sheetData sheetId="5"/>
      <sheetData sheetId="6">
        <row r="9">
          <cell r="B9" t="str">
            <v>Enter the factor type (which should be consistent with the series header types found on the summary sheet (eg early or late retirement)</v>
          </cell>
        </row>
        <row r="14">
          <cell r="B14" t="str">
            <v>Enter series number (this reflects the number in the relevant series eg if it’s the first ER/LR factor then it would be "401")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0" row="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323AB4FB-A4F8-412A-9F33-6036FD58BE69}">
  <we:reference id="81ae7f57-2760-4043-a9cb-e0d36209e808" version="1.3.0.0" store="EXCatalog" storeType="EXCatalog"/>
  <we:alternateReferences>
    <we:reference id="WA200003696" version="1.3.0.0" store=""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_xldudf_LABS_GENERATIVEAI</we:customFunctionIds>
      </we:customFunctionIdList>
    </a:ext>
  </we:extLst>
</we:webextension>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D25"/>
  <sheetViews>
    <sheetView showGridLines="0" workbookViewId="0">
      <selection activeCell="B6" sqref="B6:D21"/>
    </sheetView>
  </sheetViews>
  <sheetFormatPr defaultRowHeight="12.5" x14ac:dyDescent="0.25"/>
  <cols>
    <col min="1" max="1" width="20" customWidth="1"/>
    <col min="2" max="2" width="130.54296875" style="2" customWidth="1"/>
    <col min="4" max="4" width="10.26953125" bestFit="1" customWidth="1"/>
    <col min="8" max="8" width="10.26953125" customWidth="1"/>
    <col min="9" max="9" width="11.453125" customWidth="1"/>
    <col min="12" max="12" width="15.453125" bestFit="1" customWidth="1"/>
    <col min="13" max="13" width="21" bestFit="1" customWidth="1"/>
    <col min="14" max="14" width="9.453125" customWidth="1"/>
    <col min="15" max="15" width="9.54296875" customWidth="1"/>
    <col min="16" max="20" width="13.26953125" customWidth="1"/>
    <col min="27" max="27" width="11.453125" customWidth="1"/>
    <col min="28" max="28" width="10.26953125" customWidth="1"/>
    <col min="31" max="31" width="15.453125" bestFit="1" customWidth="1"/>
    <col min="32" max="32" width="21" bestFit="1" customWidth="1"/>
    <col min="33" max="34" width="9.54296875" bestFit="1" customWidth="1"/>
    <col min="35" max="35" width="9.54296875" customWidth="1"/>
    <col min="39" max="39" width="12.453125" bestFit="1" customWidth="1"/>
  </cols>
  <sheetData>
    <row r="1" spans="1:4" ht="20" x14ac:dyDescent="0.4">
      <c r="A1" s="4" t="s">
        <v>0</v>
      </c>
      <c r="B1" s="4"/>
    </row>
    <row r="2" spans="1:4" ht="15.5" x14ac:dyDescent="0.35">
      <c r="A2" s="5" t="s">
        <v>1</v>
      </c>
      <c r="B2" s="5"/>
    </row>
    <row r="3" spans="1:4" ht="15.5" x14ac:dyDescent="0.35">
      <c r="A3" s="6" t="s">
        <v>2</v>
      </c>
      <c r="B3" s="6"/>
    </row>
    <row r="4" spans="1:4" x14ac:dyDescent="0.25">
      <c r="A4" s="7" t="str">
        <f ca="1">CELL("filename",A1)</f>
        <v>https://tris42.sharepoint.com/sites/gad_wrkgrp_actuarial/pspsactuarialwork/Central/Factors &amp; Guidance/2024 Guidance Review/4. Online portal/3. Import data/3. Factor tables/0_client_friendly/Ready to be uploaded/2025-03/[JPS GB Consolidated Factors 2025-02.xlsm]Cover</v>
      </c>
    </row>
    <row r="5" spans="1:4" x14ac:dyDescent="0.25">
      <c r="D5" s="8"/>
    </row>
    <row r="6" spans="1:4" ht="13" x14ac:dyDescent="0.3">
      <c r="A6" s="1"/>
    </row>
    <row r="7" spans="1:4" ht="15.5" x14ac:dyDescent="0.25">
      <c r="A7" s="86" t="s">
        <v>3</v>
      </c>
      <c r="B7" s="87" t="s">
        <v>4</v>
      </c>
    </row>
    <row r="11" spans="1:4" ht="15.5" x14ac:dyDescent="0.25">
      <c r="A11" s="88" t="s">
        <v>5</v>
      </c>
      <c r="B11" s="88" t="s">
        <v>6</v>
      </c>
    </row>
    <row r="12" spans="1:4" x14ac:dyDescent="0.25">
      <c r="A12" s="89" t="s">
        <v>7</v>
      </c>
      <c r="B12" s="90" t="s">
        <v>8</v>
      </c>
    </row>
    <row r="13" spans="1:4" x14ac:dyDescent="0.25">
      <c r="A13" s="91" t="s">
        <v>9</v>
      </c>
      <c r="B13" s="90" t="s">
        <v>10</v>
      </c>
    </row>
    <row r="14" spans="1:4" x14ac:dyDescent="0.25">
      <c r="A14" s="92" t="s">
        <v>11</v>
      </c>
      <c r="B14" s="90" t="s">
        <v>12</v>
      </c>
    </row>
    <row r="15" spans="1:4" x14ac:dyDescent="0.25">
      <c r="A15" s="114" t="s">
        <v>13</v>
      </c>
      <c r="B15" s="90" t="s">
        <v>14</v>
      </c>
    </row>
    <row r="16" spans="1:4" ht="25" x14ac:dyDescent="0.25">
      <c r="A16" s="93" t="s">
        <v>15</v>
      </c>
      <c r="B16" s="93" t="s">
        <v>16</v>
      </c>
    </row>
    <row r="17" spans="1:2" ht="25" x14ac:dyDescent="0.25">
      <c r="A17" s="90" t="s">
        <v>17</v>
      </c>
      <c r="B17" s="90" t="s">
        <v>18</v>
      </c>
    </row>
    <row r="18" spans="1:2" ht="37.5" x14ac:dyDescent="0.25">
      <c r="A18" s="90" t="s">
        <v>19</v>
      </c>
      <c r="B18" s="90" t="s">
        <v>20</v>
      </c>
    </row>
    <row r="19" spans="1:2" ht="25" x14ac:dyDescent="0.25">
      <c r="A19" s="93" t="s">
        <v>21</v>
      </c>
      <c r="B19" s="93" t="s">
        <v>22</v>
      </c>
    </row>
    <row r="20" spans="1:2" ht="25" x14ac:dyDescent="0.25">
      <c r="A20" s="93" t="s">
        <v>23</v>
      </c>
      <c r="B20" s="93" t="s">
        <v>24</v>
      </c>
    </row>
    <row r="21" spans="1:2" ht="25" x14ac:dyDescent="0.25">
      <c r="A21" s="93" t="s">
        <v>25</v>
      </c>
      <c r="B21" s="93" t="s">
        <v>26</v>
      </c>
    </row>
    <row r="22" spans="1:2" ht="37.5" x14ac:dyDescent="0.25">
      <c r="A22" s="93" t="s">
        <v>27</v>
      </c>
      <c r="B22" s="93" t="s">
        <v>28</v>
      </c>
    </row>
    <row r="23" spans="1:2" ht="25" x14ac:dyDescent="0.25">
      <c r="A23" s="93" t="s">
        <v>29</v>
      </c>
      <c r="B23" s="93" t="s">
        <v>30</v>
      </c>
    </row>
    <row r="24" spans="1:2" x14ac:dyDescent="0.25">
      <c r="A24" s="3"/>
    </row>
    <row r="25" spans="1:2" x14ac:dyDescent="0.25">
      <c r="A25" s="3"/>
    </row>
  </sheetData>
  <sheetProtection algorithmName="SHA-512" hashValue="7l79A5rAmrMA1Y0hPenG5ter3rFkbMGlfYIcKAY6gefZW/o9fgoIYr8up+pFWFCrX8nYzNE+FkyTM0/6QJ76EQ==" saltValue="RfAPWY5so3PAaA6toYNO6A==" spinCount="100000" sheet="1" objects="1" scenarios="1"/>
  <phoneticPr fontId="3" type="noConversion"/>
  <conditionalFormatting sqref="B7">
    <cfRule type="expression" dxfId="1749" priority="3" stopIfTrue="1">
      <formula>MOD(ROW(),2)=0</formula>
    </cfRule>
    <cfRule type="expression" dxfId="1748" priority="4" stopIfTrue="1">
      <formula>MOD(ROW(),2)&lt;&gt;0</formula>
    </cfRule>
  </conditionalFormatting>
  <conditionalFormatting sqref="A7">
    <cfRule type="expression" dxfId="1747" priority="5" stopIfTrue="1">
      <formula>MOD(ROW(),2)=0</formula>
    </cfRule>
    <cfRule type="expression" dxfId="1746" priority="6" stopIfTrue="1">
      <formula>MOD(ROW(),2)&lt;&gt;0</formula>
    </cfRule>
  </conditionalFormatting>
  <conditionalFormatting sqref="A16:A23">
    <cfRule type="expression" dxfId="1745" priority="11" stopIfTrue="1">
      <formula>MOD(ROW(),2)=0</formula>
    </cfRule>
    <cfRule type="expression" dxfId="1744" priority="12" stopIfTrue="1">
      <formula>MOD(ROW(),2)&lt;&gt;0</formula>
    </cfRule>
  </conditionalFormatting>
  <conditionalFormatting sqref="B16:B23">
    <cfRule type="expression" dxfId="1743" priority="13" stopIfTrue="1">
      <formula>MOD(ROW(),2)=0</formula>
    </cfRule>
    <cfRule type="expression" dxfId="1742" priority="14" stopIfTrue="1">
      <formula>MOD(ROW(),2)&lt;&gt;0</formula>
    </cfRule>
  </conditionalFormatting>
  <conditionalFormatting sqref="B11:B14">
    <cfRule type="expression" dxfId="1741" priority="9" stopIfTrue="1">
      <formula>MOD(ROW(),2)=0</formula>
    </cfRule>
    <cfRule type="expression" dxfId="1740" priority="10" stopIfTrue="1">
      <formula>MOD(ROW(),2)&lt;&gt;0</formula>
    </cfRule>
  </conditionalFormatting>
  <conditionalFormatting sqref="A11">
    <cfRule type="expression" dxfId="1739" priority="7" stopIfTrue="1">
      <formula>MOD(ROW(),2)=0</formula>
    </cfRule>
    <cfRule type="expression" dxfId="1738" priority="8" stopIfTrue="1">
      <formula>MOD(ROW(),2)&lt;&gt;0</formula>
    </cfRule>
  </conditionalFormatting>
  <conditionalFormatting sqref="B15">
    <cfRule type="expression" dxfId="1737" priority="1" stopIfTrue="1">
      <formula>MOD(ROW(),2)=0</formula>
    </cfRule>
    <cfRule type="expression" dxfId="1736" priority="2" stopIfTrue="1">
      <formula>MOD(ROW(),2)&lt;&gt;0</formula>
    </cfRule>
  </conditionalFormatting>
  <pageMargins left="0.75" right="0.75" top="1" bottom="1" header="0.5" footer="0.5"/>
  <pageSetup paperSize="9" scale="84" orientation="landscape" r:id="rId1"/>
  <headerFooter alignWithMargins="0">
    <oddHeader>&amp;L&amp;Z&amp;F  [&amp;A]</oddHeader>
    <oddFooter>&amp;LPage &amp;P of &amp;N&amp;R&amp;T &amp;D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0"/>
  <dimension ref="A1:I65"/>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CETV - x-202</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293</v>
      </c>
      <c r="C9" s="136"/>
    </row>
    <row r="10" spans="1:9" ht="30.65" customHeight="1" x14ac:dyDescent="0.25">
      <c r="A10" s="138" t="s">
        <v>6</v>
      </c>
      <c r="B10" s="136" t="s">
        <v>301</v>
      </c>
      <c r="C10" s="136"/>
    </row>
    <row r="11" spans="1:9" x14ac:dyDescent="0.25">
      <c r="A11" s="138" t="s">
        <v>281</v>
      </c>
      <c r="B11" s="136" t="s">
        <v>295</v>
      </c>
      <c r="C11" s="136"/>
    </row>
    <row r="12" spans="1:9" x14ac:dyDescent="0.25">
      <c r="A12" s="138" t="s">
        <v>282</v>
      </c>
      <c r="B12" s="136" t="s">
        <v>296</v>
      </c>
      <c r="C12" s="136"/>
    </row>
    <row r="13" spans="1:9" x14ac:dyDescent="0.25">
      <c r="A13" s="138" t="s">
        <v>585</v>
      </c>
      <c r="B13" s="136">
        <v>0</v>
      </c>
      <c r="C13" s="136"/>
    </row>
    <row r="14" spans="1:9" x14ac:dyDescent="0.25">
      <c r="A14" s="138" t="s">
        <v>284</v>
      </c>
      <c r="B14" s="136">
        <v>202</v>
      </c>
      <c r="C14" s="136"/>
    </row>
    <row r="15" spans="1:9" x14ac:dyDescent="0.25">
      <c r="A15" s="138" t="s">
        <v>588</v>
      </c>
      <c r="B15" s="136" t="s">
        <v>302</v>
      </c>
      <c r="C15" s="136"/>
    </row>
    <row r="16" spans="1:9" x14ac:dyDescent="0.25">
      <c r="A16" s="138" t="s">
        <v>286</v>
      </c>
      <c r="B16" s="136" t="s">
        <v>298</v>
      </c>
      <c r="C16" s="136"/>
    </row>
    <row r="17" spans="1:3" x14ac:dyDescent="0.25">
      <c r="A17" s="138" t="s">
        <v>687</v>
      </c>
      <c r="B17" s="136"/>
      <c r="C17" s="136"/>
    </row>
    <row r="18" spans="1:3" x14ac:dyDescent="0.25">
      <c r="A18" s="138" t="s">
        <v>288</v>
      </c>
      <c r="B18" s="139">
        <v>45071</v>
      </c>
      <c r="C18" s="136"/>
    </row>
    <row r="19" spans="1:3" x14ac:dyDescent="0.25">
      <c r="A19" s="138" t="s">
        <v>289</v>
      </c>
      <c r="B19" s="139">
        <v>45014</v>
      </c>
      <c r="C19" s="136"/>
    </row>
    <row r="20" spans="1:3" x14ac:dyDescent="0.25">
      <c r="A20" s="138" t="s">
        <v>290</v>
      </c>
      <c r="B20" s="136" t="s">
        <v>299</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9" t="s">
        <v>314</v>
      </c>
      <c r="B26" s="79" t="s">
        <v>658</v>
      </c>
      <c r="C26" s="79" t="s">
        <v>659</v>
      </c>
    </row>
    <row r="27" spans="1:3" x14ac:dyDescent="0.25">
      <c r="A27" s="80">
        <v>60</v>
      </c>
      <c r="B27" s="82">
        <v>16.571999999999999</v>
      </c>
      <c r="C27" s="82">
        <v>3.181</v>
      </c>
    </row>
    <row r="28" spans="1:3" x14ac:dyDescent="0.25">
      <c r="A28" s="80">
        <v>61</v>
      </c>
      <c r="B28" s="82">
        <v>17.190999999999999</v>
      </c>
      <c r="C28" s="82">
        <v>3.2610000000000001</v>
      </c>
    </row>
    <row r="29" spans="1:3" x14ac:dyDescent="0.25">
      <c r="A29" s="80">
        <v>62</v>
      </c>
      <c r="B29" s="82">
        <v>17.838000000000001</v>
      </c>
      <c r="C29" s="82">
        <v>3.3410000000000002</v>
      </c>
    </row>
    <row r="30" spans="1:3" x14ac:dyDescent="0.25">
      <c r="A30" s="80">
        <v>63</v>
      </c>
      <c r="B30" s="82">
        <v>18.515000000000001</v>
      </c>
      <c r="C30" s="82">
        <v>3.42</v>
      </c>
    </row>
    <row r="31" spans="1:3" x14ac:dyDescent="0.25">
      <c r="A31" s="80">
        <v>64</v>
      </c>
      <c r="B31" s="82">
        <v>19.225000000000001</v>
      </c>
      <c r="C31" s="82">
        <v>3.4969999999999999</v>
      </c>
    </row>
    <row r="32" spans="1:3" x14ac:dyDescent="0.25">
      <c r="A32" s="80">
        <v>65</v>
      </c>
      <c r="B32" s="82">
        <v>19.257000000000001</v>
      </c>
      <c r="C32" s="82">
        <v>3.5419999999999998</v>
      </c>
    </row>
    <row r="33" spans="1:3" x14ac:dyDescent="0.25">
      <c r="A33" s="80">
        <v>66</v>
      </c>
      <c r="B33" s="82">
        <v>18.591999999999999</v>
      </c>
      <c r="C33" s="82">
        <v>3.5539999999999998</v>
      </c>
    </row>
    <row r="34" spans="1:3" x14ac:dyDescent="0.25">
      <c r="A34" s="80">
        <v>67</v>
      </c>
      <c r="B34" s="82">
        <v>17.923999999999999</v>
      </c>
      <c r="C34" s="82">
        <v>3.5619999999999998</v>
      </c>
    </row>
    <row r="35" spans="1:3" x14ac:dyDescent="0.25">
      <c r="A35" s="80">
        <v>68</v>
      </c>
      <c r="B35" s="82">
        <v>17.254000000000001</v>
      </c>
      <c r="C35" s="82">
        <v>3.5670000000000002</v>
      </c>
    </row>
    <row r="36" spans="1:3" x14ac:dyDescent="0.25">
      <c r="A36" s="80">
        <v>69</v>
      </c>
      <c r="B36" s="82">
        <v>16.585000000000001</v>
      </c>
      <c r="C36" s="82">
        <v>3.569</v>
      </c>
    </row>
    <row r="37" spans="1:3" x14ac:dyDescent="0.25">
      <c r="A37" s="80">
        <v>70</v>
      </c>
      <c r="B37" s="82">
        <v>15.917</v>
      </c>
      <c r="C37" s="82">
        <v>3.5659999999999998</v>
      </c>
    </row>
    <row r="38" spans="1:3" x14ac:dyDescent="0.25">
      <c r="A38" s="80">
        <v>71</v>
      </c>
      <c r="B38" s="82">
        <v>15.249000000000001</v>
      </c>
      <c r="C38" s="82">
        <v>3.5590000000000002</v>
      </c>
    </row>
    <row r="39" spans="1:3" x14ac:dyDescent="0.25">
      <c r="A39" s="80">
        <v>72</v>
      </c>
      <c r="B39" s="82">
        <v>14.581</v>
      </c>
      <c r="C39" s="82">
        <v>3.5449999999999999</v>
      </c>
    </row>
    <row r="40" spans="1:3" x14ac:dyDescent="0.25">
      <c r="A40" s="80">
        <v>73</v>
      </c>
      <c r="B40" s="82">
        <v>13.914</v>
      </c>
      <c r="C40" s="82">
        <v>3.5259999999999998</v>
      </c>
    </row>
    <row r="41" spans="1:3" x14ac:dyDescent="0.25">
      <c r="A41" s="80">
        <v>74</v>
      </c>
      <c r="B41" s="82">
        <v>13.247999999999999</v>
      </c>
      <c r="C41" s="82">
        <v>3.5019999999999998</v>
      </c>
    </row>
    <row r="42" spans="1:3" x14ac:dyDescent="0.25">
      <c r="A42"/>
      <c r="B42"/>
    </row>
    <row r="43" spans="1:3" x14ac:dyDescent="0.25">
      <c r="A43"/>
      <c r="B43"/>
    </row>
    <row r="44" spans="1:3" ht="39.65" customHeight="1" x14ac:dyDescent="0.25">
      <c r="A44"/>
      <c r="B44"/>
    </row>
    <row r="45" spans="1:3" x14ac:dyDescent="0.25">
      <c r="A45"/>
      <c r="B45"/>
    </row>
    <row r="46" spans="1:3" ht="27.65" customHeight="1" x14ac:dyDescent="0.25">
      <c r="A46"/>
      <c r="B46"/>
    </row>
    <row r="47" spans="1:3" x14ac:dyDescent="0.25">
      <c r="A47"/>
      <c r="B47"/>
    </row>
    <row r="48" spans="1:3" x14ac:dyDescent="0.25">
      <c r="A48"/>
      <c r="B48"/>
    </row>
    <row r="49" spans="1:2" x14ac:dyDescent="0.25">
      <c r="A49"/>
      <c r="B49"/>
    </row>
    <row r="50" spans="1:2" x14ac:dyDescent="0.25">
      <c r="A50"/>
      <c r="B50"/>
    </row>
    <row r="51" spans="1:2" x14ac:dyDescent="0.25">
      <c r="A51"/>
      <c r="B51"/>
    </row>
    <row r="52" spans="1:2" x14ac:dyDescent="0.25">
      <c r="A52"/>
      <c r="B52"/>
    </row>
    <row r="53" spans="1:2" x14ac:dyDescent="0.25">
      <c r="A53"/>
      <c r="B53"/>
    </row>
    <row r="54" spans="1:2" x14ac:dyDescent="0.25">
      <c r="A54"/>
      <c r="B54"/>
    </row>
    <row r="55" spans="1:2" x14ac:dyDescent="0.25">
      <c r="A55"/>
      <c r="B55"/>
    </row>
    <row r="56" spans="1:2" x14ac:dyDescent="0.25">
      <c r="A56"/>
      <c r="B56"/>
    </row>
    <row r="57" spans="1:2" x14ac:dyDescent="0.25">
      <c r="A57"/>
      <c r="B57"/>
    </row>
    <row r="58" spans="1:2" x14ac:dyDescent="0.25">
      <c r="A58"/>
      <c r="B58"/>
    </row>
    <row r="59" spans="1:2" x14ac:dyDescent="0.25">
      <c r="A59"/>
      <c r="B59"/>
    </row>
    <row r="60" spans="1:2" x14ac:dyDescent="0.25">
      <c r="A60"/>
      <c r="B60"/>
    </row>
    <row r="61" spans="1:2" x14ac:dyDescent="0.25">
      <c r="A61"/>
      <c r="B61"/>
    </row>
    <row r="62" spans="1:2" x14ac:dyDescent="0.25">
      <c r="A62"/>
      <c r="B62"/>
    </row>
    <row r="63" spans="1:2" x14ac:dyDescent="0.25">
      <c r="A63"/>
      <c r="B63"/>
    </row>
    <row r="64" spans="1:2" x14ac:dyDescent="0.25">
      <c r="A64"/>
      <c r="B64"/>
    </row>
    <row r="65" spans="1:2" x14ac:dyDescent="0.25">
      <c r="A65"/>
      <c r="B65"/>
    </row>
  </sheetData>
  <sheetProtection algorithmName="SHA-512" hashValue="5fafNqeYZm7na6gS0q7tlkUeCP1WdyaFrBypDW1zCUoNe8grudm62UgUsF1p8fG8k/1VjASKO0xyQM1ic74jlg==" saltValue="Es+Wc9/0XBhZYuD8AyWicQ==" spinCount="100000" sheet="1" objects="1" scenarios="1"/>
  <conditionalFormatting sqref="A6:A20">
    <cfRule type="expression" dxfId="1661" priority="17" stopIfTrue="1">
      <formula>MOD(ROW(),2)=0</formula>
    </cfRule>
    <cfRule type="expression" dxfId="1660" priority="18" stopIfTrue="1">
      <formula>MOD(ROW(),2)&lt;&gt;0</formula>
    </cfRule>
  </conditionalFormatting>
  <conditionalFormatting sqref="B6:C21">
    <cfRule type="expression" dxfId="1659" priority="19" stopIfTrue="1">
      <formula>MOD(ROW(),2)=0</formula>
    </cfRule>
    <cfRule type="expression" dxfId="1658" priority="20" stopIfTrue="1">
      <formula>MOD(ROW(),2)&lt;&gt;0</formula>
    </cfRule>
  </conditionalFormatting>
  <conditionalFormatting sqref="A26:A41">
    <cfRule type="expression" dxfId="1657" priority="9" stopIfTrue="1">
      <formula>MOD(ROW(),2)=0</formula>
    </cfRule>
    <cfRule type="expression" dxfId="1656" priority="10" stopIfTrue="1">
      <formula>MOD(ROW(),2)&lt;&gt;0</formula>
    </cfRule>
  </conditionalFormatting>
  <conditionalFormatting sqref="B26:C41">
    <cfRule type="expression" dxfId="1655" priority="11" stopIfTrue="1">
      <formula>MOD(ROW(),2)=0</formula>
    </cfRule>
    <cfRule type="expression" dxfId="1654" priority="12" stopIfTrue="1">
      <formula>MOD(ROW(),2)&lt;&gt;0</formula>
    </cfRule>
  </conditionalFormatting>
  <conditionalFormatting sqref="B17">
    <cfRule type="expression" dxfId="1653" priority="7" stopIfTrue="1">
      <formula>MOD(ROW(),2)=0</formula>
    </cfRule>
    <cfRule type="expression" dxfId="1652" priority="8" stopIfTrue="1">
      <formula>MOD(ROW(),2)&lt;&gt;0</formula>
    </cfRule>
  </conditionalFormatting>
  <conditionalFormatting sqref="B18:B20">
    <cfRule type="expression" dxfId="1651" priority="5" stopIfTrue="1">
      <formula>MOD(ROW(),2)=0</formula>
    </cfRule>
    <cfRule type="expression" dxfId="1650" priority="6" stopIfTrue="1">
      <formula>MOD(ROW(),2)&lt;&gt;0</formula>
    </cfRule>
  </conditionalFormatting>
  <conditionalFormatting sqref="A21">
    <cfRule type="expression" dxfId="1649" priority="1" stopIfTrue="1">
      <formula>MOD(ROW(),2)=0</formula>
    </cfRule>
    <cfRule type="expression" dxfId="1648" priority="2" stopIfTrue="1">
      <formula>MOD(ROW(),2)&lt;&gt;0</formula>
    </cfRule>
  </conditionalFormatting>
  <conditionalFormatting sqref="B21:C21">
    <cfRule type="expression" dxfId="1647" priority="3" stopIfTrue="1">
      <formula>MOD(ROW(),2)=0</formula>
    </cfRule>
    <cfRule type="expression" dxfId="16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1"/>
  <dimension ref="A1:I65"/>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CETV - x-203</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293</v>
      </c>
      <c r="C9" s="136"/>
    </row>
    <row r="10" spans="1:9" ht="33.65" customHeight="1" x14ac:dyDescent="0.25">
      <c r="A10" s="138" t="s">
        <v>6</v>
      </c>
      <c r="B10" s="136" t="s">
        <v>303</v>
      </c>
      <c r="C10" s="136"/>
    </row>
    <row r="11" spans="1:9" x14ac:dyDescent="0.25">
      <c r="A11" s="138" t="s">
        <v>281</v>
      </c>
      <c r="B11" s="136" t="s">
        <v>295</v>
      </c>
      <c r="C11" s="136"/>
    </row>
    <row r="12" spans="1:9" x14ac:dyDescent="0.25">
      <c r="A12" s="138" t="s">
        <v>282</v>
      </c>
      <c r="B12" s="136" t="s">
        <v>296</v>
      </c>
      <c r="C12" s="136"/>
    </row>
    <row r="13" spans="1:9" x14ac:dyDescent="0.25">
      <c r="A13" s="138" t="s">
        <v>585</v>
      </c>
      <c r="B13" s="136">
        <v>0</v>
      </c>
      <c r="C13" s="136"/>
    </row>
    <row r="14" spans="1:9" x14ac:dyDescent="0.25">
      <c r="A14" s="138" t="s">
        <v>284</v>
      </c>
      <c r="B14" s="136">
        <v>203</v>
      </c>
      <c r="C14" s="136"/>
    </row>
    <row r="15" spans="1:9" x14ac:dyDescent="0.25">
      <c r="A15" s="138" t="s">
        <v>588</v>
      </c>
      <c r="B15" s="136" t="s">
        <v>304</v>
      </c>
      <c r="C15" s="136"/>
    </row>
    <row r="16" spans="1:9" x14ac:dyDescent="0.25">
      <c r="A16" s="138" t="s">
        <v>286</v>
      </c>
      <c r="B16" s="136" t="s">
        <v>305</v>
      </c>
      <c r="C16" s="136"/>
    </row>
    <row r="17" spans="1:3" x14ac:dyDescent="0.25">
      <c r="A17" s="138" t="s">
        <v>687</v>
      </c>
      <c r="B17" s="136"/>
      <c r="C17" s="136"/>
    </row>
    <row r="18" spans="1:3" x14ac:dyDescent="0.25">
      <c r="A18" s="138" t="s">
        <v>288</v>
      </c>
      <c r="B18" s="139">
        <v>45071</v>
      </c>
      <c r="C18" s="136"/>
    </row>
    <row r="19" spans="1:3" x14ac:dyDescent="0.25">
      <c r="A19" s="138" t="s">
        <v>289</v>
      </c>
      <c r="B19" s="139">
        <v>45014</v>
      </c>
      <c r="C19" s="136"/>
    </row>
    <row r="20" spans="1:3" x14ac:dyDescent="0.25">
      <c r="A20" s="138" t="s">
        <v>290</v>
      </c>
      <c r="B20" s="136" t="s">
        <v>299</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9" t="s">
        <v>314</v>
      </c>
      <c r="B26" s="79" t="s">
        <v>658</v>
      </c>
      <c r="C26" s="79" t="s">
        <v>659</v>
      </c>
    </row>
    <row r="27" spans="1:3" x14ac:dyDescent="0.25">
      <c r="A27" s="80">
        <v>50</v>
      </c>
      <c r="B27" s="82">
        <v>10.808</v>
      </c>
      <c r="C27" s="82">
        <v>2.3719999999999999</v>
      </c>
    </row>
    <row r="28" spans="1:3" x14ac:dyDescent="0.25">
      <c r="A28" s="80">
        <v>51</v>
      </c>
      <c r="B28" s="82">
        <v>11.195</v>
      </c>
      <c r="C28" s="82">
        <v>2.4420000000000002</v>
      </c>
    </row>
    <row r="29" spans="1:3" x14ac:dyDescent="0.25">
      <c r="A29" s="80">
        <v>52</v>
      </c>
      <c r="B29" s="82">
        <v>11.596</v>
      </c>
      <c r="C29" s="82">
        <v>2.5139999999999998</v>
      </c>
    </row>
    <row r="30" spans="1:3" x14ac:dyDescent="0.25">
      <c r="A30" s="80">
        <v>53</v>
      </c>
      <c r="B30" s="82">
        <v>12.013</v>
      </c>
      <c r="C30" s="82">
        <v>2.5870000000000002</v>
      </c>
    </row>
    <row r="31" spans="1:3" x14ac:dyDescent="0.25">
      <c r="A31" s="80">
        <v>54</v>
      </c>
      <c r="B31" s="82">
        <v>12.446</v>
      </c>
      <c r="C31" s="82">
        <v>2.6619999999999999</v>
      </c>
    </row>
    <row r="32" spans="1:3" x14ac:dyDescent="0.25">
      <c r="A32" s="80">
        <v>55</v>
      </c>
      <c r="B32" s="82">
        <v>12.896000000000001</v>
      </c>
      <c r="C32" s="82">
        <v>2.7370000000000001</v>
      </c>
    </row>
    <row r="33" spans="1:3" x14ac:dyDescent="0.25">
      <c r="A33" s="80">
        <v>56</v>
      </c>
      <c r="B33" s="82">
        <v>13.364000000000001</v>
      </c>
      <c r="C33" s="82">
        <v>2.8140000000000001</v>
      </c>
    </row>
    <row r="34" spans="1:3" x14ac:dyDescent="0.25">
      <c r="A34" s="80">
        <v>57</v>
      </c>
      <c r="B34" s="82">
        <v>13.851000000000001</v>
      </c>
      <c r="C34" s="82">
        <v>2.8919999999999999</v>
      </c>
    </row>
    <row r="35" spans="1:3" x14ac:dyDescent="0.25">
      <c r="A35" s="80">
        <v>58</v>
      </c>
      <c r="B35" s="82">
        <v>14.359</v>
      </c>
      <c r="C35" s="82">
        <v>2.97</v>
      </c>
    </row>
    <row r="36" spans="1:3" x14ac:dyDescent="0.25">
      <c r="A36" s="80">
        <v>59</v>
      </c>
      <c r="B36" s="82">
        <v>14.887</v>
      </c>
      <c r="C36" s="82">
        <v>3.0489999999999999</v>
      </c>
    </row>
    <row r="37" spans="1:3" x14ac:dyDescent="0.25">
      <c r="A37" s="80">
        <v>60</v>
      </c>
      <c r="B37" s="82">
        <v>15.438000000000001</v>
      </c>
      <c r="C37" s="82">
        <v>3.1280000000000001</v>
      </c>
    </row>
    <row r="38" spans="1:3" x14ac:dyDescent="0.25">
      <c r="A38" s="80">
        <v>61</v>
      </c>
      <c r="B38" s="82">
        <v>16.013000000000002</v>
      </c>
      <c r="C38" s="82">
        <v>3.206</v>
      </c>
    </row>
    <row r="39" spans="1:3" x14ac:dyDescent="0.25">
      <c r="A39" s="80">
        <v>62</v>
      </c>
      <c r="B39" s="82">
        <v>16.614000000000001</v>
      </c>
      <c r="C39" s="82">
        <v>3.2850000000000001</v>
      </c>
    </row>
    <row r="40" spans="1:3" x14ac:dyDescent="0.25">
      <c r="A40" s="80">
        <v>63</v>
      </c>
      <c r="B40" s="82">
        <v>17.242000000000001</v>
      </c>
      <c r="C40" s="82">
        <v>3.3620000000000001</v>
      </c>
    </row>
    <row r="41" spans="1:3" x14ac:dyDescent="0.25">
      <c r="A41" s="80">
        <v>64</v>
      </c>
      <c r="B41" s="82">
        <v>17.901</v>
      </c>
      <c r="C41" s="82">
        <v>3.4380000000000002</v>
      </c>
    </row>
    <row r="42" spans="1:3" x14ac:dyDescent="0.25">
      <c r="A42" s="80">
        <v>65</v>
      </c>
      <c r="B42" s="82">
        <v>18.593</v>
      </c>
      <c r="C42" s="82">
        <v>3.512</v>
      </c>
    </row>
    <row r="43" spans="1:3" x14ac:dyDescent="0.25">
      <c r="A43" s="80">
        <v>66</v>
      </c>
      <c r="B43" s="82">
        <v>18.611999999999998</v>
      </c>
      <c r="C43" s="82">
        <v>3.5539999999999998</v>
      </c>
    </row>
    <row r="44" spans="1:3" x14ac:dyDescent="0.25">
      <c r="A44" s="80">
        <v>67</v>
      </c>
      <c r="B44" s="82">
        <v>17.940000000000001</v>
      </c>
      <c r="C44" s="82">
        <v>3.5619999999999998</v>
      </c>
    </row>
    <row r="45" spans="1:3" x14ac:dyDescent="0.25">
      <c r="A45" s="80">
        <v>68</v>
      </c>
      <c r="B45" s="82">
        <v>17.265999999999998</v>
      </c>
      <c r="C45" s="82">
        <v>3.5670000000000002</v>
      </c>
    </row>
    <row r="46" spans="1:3" x14ac:dyDescent="0.25">
      <c r="A46" s="80">
        <v>69</v>
      </c>
      <c r="B46" s="82">
        <v>16.591999999999999</v>
      </c>
      <c r="C46" s="82">
        <v>3.569</v>
      </c>
    </row>
    <row r="47" spans="1:3" x14ac:dyDescent="0.25">
      <c r="A47" s="80">
        <v>70</v>
      </c>
      <c r="B47" s="82">
        <v>15.919</v>
      </c>
      <c r="C47" s="82">
        <v>3.5659999999999998</v>
      </c>
    </row>
    <row r="48" spans="1:3" x14ac:dyDescent="0.25">
      <c r="A48" s="80">
        <v>71</v>
      </c>
      <c r="B48" s="82">
        <v>15.249000000000001</v>
      </c>
      <c r="C48" s="82">
        <v>3.5590000000000002</v>
      </c>
    </row>
    <row r="49" spans="1:3" x14ac:dyDescent="0.25">
      <c r="A49" s="80">
        <v>72</v>
      </c>
      <c r="B49" s="82">
        <v>14.581</v>
      </c>
      <c r="C49" s="82">
        <v>3.5449999999999999</v>
      </c>
    </row>
    <row r="50" spans="1:3" x14ac:dyDescent="0.25">
      <c r="A50" s="80">
        <v>73</v>
      </c>
      <c r="B50" s="82">
        <v>13.914</v>
      </c>
      <c r="C50" s="82">
        <v>3.5259999999999998</v>
      </c>
    </row>
    <row r="51" spans="1:3" x14ac:dyDescent="0.25">
      <c r="A51" s="80">
        <v>74</v>
      </c>
      <c r="B51" s="82">
        <v>13.247999999999999</v>
      </c>
      <c r="C51" s="82">
        <v>3.5019999999999998</v>
      </c>
    </row>
    <row r="52" spans="1:3" x14ac:dyDescent="0.25">
      <c r="A52"/>
      <c r="B52"/>
    </row>
    <row r="53" spans="1:3" x14ac:dyDescent="0.25">
      <c r="A53"/>
      <c r="B53"/>
    </row>
    <row r="54" spans="1:3" x14ac:dyDescent="0.25">
      <c r="A54"/>
      <c r="B54"/>
    </row>
    <row r="55" spans="1:3" x14ac:dyDescent="0.25">
      <c r="A55"/>
      <c r="B55"/>
    </row>
    <row r="56" spans="1:3" x14ac:dyDescent="0.25">
      <c r="A56"/>
      <c r="B56"/>
    </row>
    <row r="57" spans="1:3" x14ac:dyDescent="0.25">
      <c r="A57"/>
      <c r="B57"/>
    </row>
    <row r="58" spans="1:3" x14ac:dyDescent="0.25">
      <c r="A58"/>
      <c r="B58"/>
    </row>
    <row r="59" spans="1:3" x14ac:dyDescent="0.25">
      <c r="A59"/>
      <c r="B59"/>
    </row>
    <row r="60" spans="1:3" x14ac:dyDescent="0.25">
      <c r="A60"/>
      <c r="B60"/>
    </row>
    <row r="61" spans="1:3" x14ac:dyDescent="0.25">
      <c r="A61"/>
      <c r="B61"/>
    </row>
    <row r="62" spans="1:3" x14ac:dyDescent="0.25">
      <c r="A62"/>
      <c r="B62"/>
    </row>
    <row r="63" spans="1:3" x14ac:dyDescent="0.25">
      <c r="A63"/>
      <c r="B63"/>
    </row>
    <row r="64" spans="1:3" x14ac:dyDescent="0.25">
      <c r="A64"/>
      <c r="B64"/>
    </row>
    <row r="65" spans="1:2" x14ac:dyDescent="0.25">
      <c r="A65"/>
      <c r="B65"/>
    </row>
  </sheetData>
  <sheetProtection algorithmName="SHA-512" hashValue="7wWrH2+UHGC70HkAb5kDzGYbCv+yDr8fZhqbROfkoYNdtwEf5uDBHeU8NlwvUYeLkseqEo/PC6nMMocoELR/6Q==" saltValue="0F98/xyWt281AZ/8jWvAzg==" spinCount="100000" sheet="1" objects="1" scenarios="1"/>
  <conditionalFormatting sqref="A6:A20">
    <cfRule type="expression" dxfId="1645" priority="17" stopIfTrue="1">
      <formula>MOD(ROW(),2)=0</formula>
    </cfRule>
    <cfRule type="expression" dxfId="1644" priority="18" stopIfTrue="1">
      <formula>MOD(ROW(),2)&lt;&gt;0</formula>
    </cfRule>
  </conditionalFormatting>
  <conditionalFormatting sqref="B6:C21">
    <cfRule type="expression" dxfId="1643" priority="19" stopIfTrue="1">
      <formula>MOD(ROW(),2)=0</formula>
    </cfRule>
    <cfRule type="expression" dxfId="1642" priority="20" stopIfTrue="1">
      <formula>MOD(ROW(),2)&lt;&gt;0</formula>
    </cfRule>
  </conditionalFormatting>
  <conditionalFormatting sqref="A26:A51">
    <cfRule type="expression" dxfId="1641" priority="9" stopIfTrue="1">
      <formula>MOD(ROW(),2)=0</formula>
    </cfRule>
    <cfRule type="expression" dxfId="1640" priority="10" stopIfTrue="1">
      <formula>MOD(ROW(),2)&lt;&gt;0</formula>
    </cfRule>
  </conditionalFormatting>
  <conditionalFormatting sqref="B26:C51">
    <cfRule type="expression" dxfId="1639" priority="11" stopIfTrue="1">
      <formula>MOD(ROW(),2)=0</formula>
    </cfRule>
    <cfRule type="expression" dxfId="1638" priority="12" stopIfTrue="1">
      <formula>MOD(ROW(),2)&lt;&gt;0</formula>
    </cfRule>
  </conditionalFormatting>
  <conditionalFormatting sqref="B17">
    <cfRule type="expression" dxfId="1637" priority="7" stopIfTrue="1">
      <formula>MOD(ROW(),2)=0</formula>
    </cfRule>
    <cfRule type="expression" dxfId="1636" priority="8" stopIfTrue="1">
      <formula>MOD(ROW(),2)&lt;&gt;0</formula>
    </cfRule>
  </conditionalFormatting>
  <conditionalFormatting sqref="B18:B20">
    <cfRule type="expression" dxfId="1635" priority="5" stopIfTrue="1">
      <formula>MOD(ROW(),2)=0</formula>
    </cfRule>
    <cfRule type="expression" dxfId="1634" priority="6" stopIfTrue="1">
      <formula>MOD(ROW(),2)&lt;&gt;0</formula>
    </cfRule>
  </conditionalFormatting>
  <conditionalFormatting sqref="A21">
    <cfRule type="expression" dxfId="1633" priority="1" stopIfTrue="1">
      <formula>MOD(ROW(),2)=0</formula>
    </cfRule>
    <cfRule type="expression" dxfId="1632" priority="2" stopIfTrue="1">
      <formula>MOD(ROW(),2)&lt;&gt;0</formula>
    </cfRule>
  </conditionalFormatting>
  <conditionalFormatting sqref="B21:C21">
    <cfRule type="expression" dxfId="1631" priority="3" stopIfTrue="1">
      <formula>MOD(ROW(),2)=0</formula>
    </cfRule>
    <cfRule type="expression" dxfId="16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2"/>
  <dimension ref="A1:I80"/>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CETV - x-204</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293</v>
      </c>
      <c r="C9" s="136"/>
    </row>
    <row r="10" spans="1:9" ht="30.65" customHeight="1" x14ac:dyDescent="0.25">
      <c r="A10" s="138" t="s">
        <v>6</v>
      </c>
      <c r="B10" s="136" t="s">
        <v>306</v>
      </c>
      <c r="C10" s="136"/>
    </row>
    <row r="11" spans="1:9" x14ac:dyDescent="0.25">
      <c r="A11" s="138" t="s">
        <v>281</v>
      </c>
      <c r="B11" s="136" t="s">
        <v>295</v>
      </c>
      <c r="C11" s="136"/>
    </row>
    <row r="12" spans="1:9" x14ac:dyDescent="0.25">
      <c r="A12" s="138" t="s">
        <v>282</v>
      </c>
      <c r="B12" s="136" t="s">
        <v>296</v>
      </c>
      <c r="C12" s="136"/>
    </row>
    <row r="13" spans="1:9" x14ac:dyDescent="0.25">
      <c r="A13" s="138" t="s">
        <v>585</v>
      </c>
      <c r="B13" s="136">
        <v>0</v>
      </c>
      <c r="C13" s="136"/>
    </row>
    <row r="14" spans="1:9" x14ac:dyDescent="0.25">
      <c r="A14" s="138" t="s">
        <v>284</v>
      </c>
      <c r="B14" s="136">
        <v>204</v>
      </c>
      <c r="C14" s="136"/>
    </row>
    <row r="15" spans="1:9" x14ac:dyDescent="0.25">
      <c r="A15" s="138" t="s">
        <v>588</v>
      </c>
      <c r="B15" s="136" t="s">
        <v>307</v>
      </c>
      <c r="C15" s="136"/>
    </row>
    <row r="16" spans="1:9" x14ac:dyDescent="0.25">
      <c r="A16" s="138" t="s">
        <v>286</v>
      </c>
      <c r="B16" s="136" t="s">
        <v>308</v>
      </c>
      <c r="C16" s="136"/>
    </row>
    <row r="17" spans="1:3" x14ac:dyDescent="0.25">
      <c r="A17" s="138" t="s">
        <v>687</v>
      </c>
      <c r="B17" s="136"/>
      <c r="C17" s="136"/>
    </row>
    <row r="18" spans="1:3" x14ac:dyDescent="0.25">
      <c r="A18" s="138" t="s">
        <v>288</v>
      </c>
      <c r="B18" s="139">
        <v>45071</v>
      </c>
      <c r="C18" s="136"/>
    </row>
    <row r="19" spans="1:3" x14ac:dyDescent="0.25">
      <c r="A19" s="138" t="s">
        <v>289</v>
      </c>
      <c r="B19" s="139">
        <v>45014</v>
      </c>
      <c r="C19" s="136"/>
    </row>
    <row r="20" spans="1:3" x14ac:dyDescent="0.25">
      <c r="A20" s="138" t="s">
        <v>290</v>
      </c>
      <c r="B20" s="136" t="s">
        <v>299</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9" t="s">
        <v>314</v>
      </c>
      <c r="B26" s="79" t="s">
        <v>658</v>
      </c>
      <c r="C26" s="79" t="s">
        <v>659</v>
      </c>
    </row>
    <row r="27" spans="1:3" x14ac:dyDescent="0.25">
      <c r="A27" s="80">
        <v>21</v>
      </c>
      <c r="B27" s="82">
        <v>3.71</v>
      </c>
      <c r="C27" s="82">
        <v>0.89</v>
      </c>
    </row>
    <row r="28" spans="1:3" x14ac:dyDescent="0.25">
      <c r="A28" s="80">
        <v>22</v>
      </c>
      <c r="B28" s="82">
        <v>3.839</v>
      </c>
      <c r="C28" s="82">
        <v>0.92200000000000004</v>
      </c>
    </row>
    <row r="29" spans="1:3" x14ac:dyDescent="0.25">
      <c r="A29" s="80">
        <v>23</v>
      </c>
      <c r="B29" s="82">
        <v>3.972</v>
      </c>
      <c r="C29" s="82">
        <v>0.95599999999999996</v>
      </c>
    </row>
    <row r="30" spans="1:3" x14ac:dyDescent="0.25">
      <c r="A30" s="80">
        <v>24</v>
      </c>
      <c r="B30" s="82">
        <v>4.1109999999999998</v>
      </c>
      <c r="C30" s="82">
        <v>0.99</v>
      </c>
    </row>
    <row r="31" spans="1:3" x14ac:dyDescent="0.25">
      <c r="A31" s="80">
        <v>25</v>
      </c>
      <c r="B31" s="82">
        <v>4.2539999999999996</v>
      </c>
      <c r="C31" s="82">
        <v>1.026</v>
      </c>
    </row>
    <row r="32" spans="1:3" x14ac:dyDescent="0.25">
      <c r="A32" s="80">
        <v>26</v>
      </c>
      <c r="B32" s="82">
        <v>4.4020000000000001</v>
      </c>
      <c r="C32" s="82">
        <v>1.0629999999999999</v>
      </c>
    </row>
    <row r="33" spans="1:3" x14ac:dyDescent="0.25">
      <c r="A33" s="80">
        <v>27</v>
      </c>
      <c r="B33" s="82">
        <v>4.5549999999999997</v>
      </c>
      <c r="C33" s="82">
        <v>1.1020000000000001</v>
      </c>
    </row>
    <row r="34" spans="1:3" x14ac:dyDescent="0.25">
      <c r="A34" s="80">
        <v>28</v>
      </c>
      <c r="B34" s="82">
        <v>4.7130000000000001</v>
      </c>
      <c r="C34" s="82">
        <v>1.141</v>
      </c>
    </row>
    <row r="35" spans="1:3" x14ac:dyDescent="0.25">
      <c r="A35" s="80">
        <v>29</v>
      </c>
      <c r="B35" s="82">
        <v>4.8769999999999998</v>
      </c>
      <c r="C35" s="82">
        <v>1.1819999999999999</v>
      </c>
    </row>
    <row r="36" spans="1:3" x14ac:dyDescent="0.25">
      <c r="A36" s="80">
        <v>30</v>
      </c>
      <c r="B36" s="82">
        <v>5.0469999999999997</v>
      </c>
      <c r="C36" s="82">
        <v>1.2230000000000001</v>
      </c>
    </row>
    <row r="37" spans="1:3" x14ac:dyDescent="0.25">
      <c r="A37" s="80">
        <v>31</v>
      </c>
      <c r="B37" s="82">
        <v>5.2229999999999999</v>
      </c>
      <c r="C37" s="82">
        <v>1.266</v>
      </c>
    </row>
    <row r="38" spans="1:3" x14ac:dyDescent="0.25">
      <c r="A38" s="80">
        <v>32</v>
      </c>
      <c r="B38" s="82">
        <v>5.4050000000000002</v>
      </c>
      <c r="C38" s="82">
        <v>1.31</v>
      </c>
    </row>
    <row r="39" spans="1:3" x14ac:dyDescent="0.25">
      <c r="A39" s="80">
        <v>33</v>
      </c>
      <c r="B39" s="82">
        <v>5.5940000000000003</v>
      </c>
      <c r="C39" s="82">
        <v>1.3560000000000001</v>
      </c>
    </row>
    <row r="40" spans="1:3" x14ac:dyDescent="0.25">
      <c r="A40" s="80">
        <v>34</v>
      </c>
      <c r="B40" s="82">
        <v>5.7889999999999997</v>
      </c>
      <c r="C40" s="82">
        <v>1.4019999999999999</v>
      </c>
    </row>
    <row r="41" spans="1:3" x14ac:dyDescent="0.25">
      <c r="A41" s="80">
        <v>35</v>
      </c>
      <c r="B41" s="82">
        <v>5.9909999999999997</v>
      </c>
      <c r="C41" s="82">
        <v>1.45</v>
      </c>
    </row>
    <row r="42" spans="1:3" x14ac:dyDescent="0.25">
      <c r="A42" s="80">
        <v>36</v>
      </c>
      <c r="B42" s="82">
        <v>6.2009999999999996</v>
      </c>
      <c r="C42" s="82">
        <v>1.4990000000000001</v>
      </c>
    </row>
    <row r="43" spans="1:3" x14ac:dyDescent="0.25">
      <c r="A43" s="80">
        <v>37</v>
      </c>
      <c r="B43" s="82">
        <v>6.4180000000000001</v>
      </c>
      <c r="C43" s="82">
        <v>1.55</v>
      </c>
    </row>
    <row r="44" spans="1:3" x14ac:dyDescent="0.25">
      <c r="A44" s="80">
        <v>38</v>
      </c>
      <c r="B44" s="82">
        <v>6.6420000000000003</v>
      </c>
      <c r="C44" s="82">
        <v>1.6020000000000001</v>
      </c>
    </row>
    <row r="45" spans="1:3" x14ac:dyDescent="0.25">
      <c r="A45" s="80">
        <v>39</v>
      </c>
      <c r="B45" s="82">
        <v>6.875</v>
      </c>
      <c r="C45" s="82">
        <v>1.6559999999999999</v>
      </c>
    </row>
    <row r="46" spans="1:3" x14ac:dyDescent="0.25">
      <c r="A46" s="80">
        <v>40</v>
      </c>
      <c r="B46" s="82">
        <v>7.1150000000000002</v>
      </c>
      <c r="C46" s="82">
        <v>1.7110000000000001</v>
      </c>
    </row>
    <row r="47" spans="1:3" x14ac:dyDescent="0.25">
      <c r="A47" s="80">
        <v>41</v>
      </c>
      <c r="B47" s="82">
        <v>7.3650000000000002</v>
      </c>
      <c r="C47" s="82">
        <v>1.7669999999999999</v>
      </c>
    </row>
    <row r="48" spans="1:3" x14ac:dyDescent="0.25">
      <c r="A48" s="80">
        <v>42</v>
      </c>
      <c r="B48" s="82">
        <v>7.6239999999999997</v>
      </c>
      <c r="C48" s="82">
        <v>1.8240000000000001</v>
      </c>
    </row>
    <row r="49" spans="1:3" x14ac:dyDescent="0.25">
      <c r="A49" s="80">
        <v>43</v>
      </c>
      <c r="B49" s="82">
        <v>7.8920000000000003</v>
      </c>
      <c r="C49" s="82">
        <v>1.883</v>
      </c>
    </row>
    <row r="50" spans="1:3" x14ac:dyDescent="0.25">
      <c r="A50" s="80">
        <v>44</v>
      </c>
      <c r="B50" s="82">
        <v>8.17</v>
      </c>
      <c r="C50" s="82">
        <v>1.9430000000000001</v>
      </c>
    </row>
    <row r="51" spans="1:3" x14ac:dyDescent="0.25">
      <c r="A51" s="80">
        <v>45</v>
      </c>
      <c r="B51" s="82">
        <v>8.4580000000000002</v>
      </c>
      <c r="C51" s="82">
        <v>2.0049999999999999</v>
      </c>
    </row>
    <row r="52" spans="1:3" x14ac:dyDescent="0.25">
      <c r="A52" s="80">
        <v>46</v>
      </c>
      <c r="B52" s="82">
        <v>8.7560000000000002</v>
      </c>
      <c r="C52" s="82">
        <v>2.0670000000000002</v>
      </c>
    </row>
    <row r="53" spans="1:3" x14ac:dyDescent="0.25">
      <c r="A53" s="80">
        <v>47</v>
      </c>
      <c r="B53" s="82">
        <v>9.0660000000000007</v>
      </c>
      <c r="C53" s="82">
        <v>2.1320000000000001</v>
      </c>
    </row>
    <row r="54" spans="1:3" x14ac:dyDescent="0.25">
      <c r="A54" s="80">
        <v>48</v>
      </c>
      <c r="B54" s="82">
        <v>9.3870000000000005</v>
      </c>
      <c r="C54" s="82">
        <v>2.1970000000000001</v>
      </c>
    </row>
    <row r="55" spans="1:3" x14ac:dyDescent="0.25">
      <c r="A55" s="80">
        <v>49</v>
      </c>
      <c r="B55" s="82">
        <v>9.7200000000000006</v>
      </c>
      <c r="C55" s="82">
        <v>2.2639999999999998</v>
      </c>
    </row>
    <row r="56" spans="1:3" x14ac:dyDescent="0.25">
      <c r="A56" s="80">
        <v>50</v>
      </c>
      <c r="B56" s="82">
        <v>10.066000000000001</v>
      </c>
      <c r="C56" s="82">
        <v>2.3319999999999999</v>
      </c>
    </row>
    <row r="57" spans="1:3" x14ac:dyDescent="0.25">
      <c r="A57" s="80">
        <v>51</v>
      </c>
      <c r="B57" s="82">
        <v>10.425000000000001</v>
      </c>
      <c r="C57" s="82">
        <v>2.4009999999999998</v>
      </c>
    </row>
    <row r="58" spans="1:3" x14ac:dyDescent="0.25">
      <c r="A58" s="80">
        <v>52</v>
      </c>
      <c r="B58" s="82">
        <v>10.797000000000001</v>
      </c>
      <c r="C58" s="82">
        <v>2.472</v>
      </c>
    </row>
    <row r="59" spans="1:3" x14ac:dyDescent="0.25">
      <c r="A59" s="80">
        <v>53</v>
      </c>
      <c r="B59" s="82">
        <v>11.183999999999999</v>
      </c>
      <c r="C59" s="82">
        <v>2.544</v>
      </c>
    </row>
    <row r="60" spans="1:3" x14ac:dyDescent="0.25">
      <c r="A60" s="80">
        <v>54</v>
      </c>
      <c r="B60" s="82">
        <v>11.586</v>
      </c>
      <c r="C60" s="82">
        <v>2.617</v>
      </c>
    </row>
    <row r="61" spans="1:3" x14ac:dyDescent="0.25">
      <c r="A61" s="80">
        <v>55</v>
      </c>
      <c r="B61" s="82">
        <v>12.003</v>
      </c>
      <c r="C61" s="82">
        <v>2.6920000000000002</v>
      </c>
    </row>
    <row r="62" spans="1:3" x14ac:dyDescent="0.25">
      <c r="A62" s="80">
        <v>56</v>
      </c>
      <c r="B62" s="82">
        <v>12.436999999999999</v>
      </c>
      <c r="C62" s="82">
        <v>2.7669999999999999</v>
      </c>
    </row>
    <row r="63" spans="1:3" x14ac:dyDescent="0.25">
      <c r="A63" s="80">
        <v>57</v>
      </c>
      <c r="B63" s="82">
        <v>12.888999999999999</v>
      </c>
      <c r="C63" s="82">
        <v>2.8439999999999999</v>
      </c>
    </row>
    <row r="64" spans="1:3" x14ac:dyDescent="0.25">
      <c r="A64" s="80">
        <v>58</v>
      </c>
      <c r="B64" s="82">
        <v>13.359</v>
      </c>
      <c r="C64" s="82">
        <v>2.9209999999999998</v>
      </c>
    </row>
    <row r="65" spans="1:3" x14ac:dyDescent="0.25">
      <c r="A65" s="80">
        <v>59</v>
      </c>
      <c r="B65" s="82">
        <v>13.848000000000001</v>
      </c>
      <c r="C65" s="82">
        <v>2.9980000000000002</v>
      </c>
    </row>
    <row r="66" spans="1:3" x14ac:dyDescent="0.25">
      <c r="A66" s="80">
        <v>60</v>
      </c>
      <c r="B66" s="82">
        <v>14.359</v>
      </c>
      <c r="C66" s="82">
        <v>3.0760000000000001</v>
      </c>
    </row>
    <row r="67" spans="1:3" x14ac:dyDescent="0.25">
      <c r="A67" s="80">
        <v>61</v>
      </c>
      <c r="B67" s="82">
        <v>14.891999999999999</v>
      </c>
      <c r="C67" s="82">
        <v>3.153</v>
      </c>
    </row>
    <row r="68" spans="1:3" x14ac:dyDescent="0.25">
      <c r="A68" s="80">
        <v>62</v>
      </c>
      <c r="B68" s="82">
        <v>15.448</v>
      </c>
      <c r="C68" s="82">
        <v>3.2309999999999999</v>
      </c>
    </row>
    <row r="69" spans="1:3" x14ac:dyDescent="0.25">
      <c r="A69" s="80">
        <v>63</v>
      </c>
      <c r="B69" s="82">
        <v>16.030999999999999</v>
      </c>
      <c r="C69" s="82">
        <v>3.3069999999999999</v>
      </c>
    </row>
    <row r="70" spans="1:3" x14ac:dyDescent="0.25">
      <c r="A70" s="80">
        <v>64</v>
      </c>
      <c r="B70" s="82">
        <v>16.640999999999998</v>
      </c>
      <c r="C70" s="82">
        <v>3.3820000000000001</v>
      </c>
    </row>
    <row r="71" spans="1:3" x14ac:dyDescent="0.25">
      <c r="A71" s="80">
        <v>65</v>
      </c>
      <c r="B71" s="82">
        <v>17.282</v>
      </c>
      <c r="C71" s="82">
        <v>3.4540000000000002</v>
      </c>
    </row>
    <row r="72" spans="1:3" x14ac:dyDescent="0.25">
      <c r="A72" s="80">
        <v>66</v>
      </c>
      <c r="B72" s="82">
        <v>17.954999999999998</v>
      </c>
      <c r="C72" s="82">
        <v>3.524</v>
      </c>
    </row>
    <row r="73" spans="1:3" x14ac:dyDescent="0.25">
      <c r="A73" s="80">
        <v>67</v>
      </c>
      <c r="B73" s="82">
        <v>17.962</v>
      </c>
      <c r="C73" s="82">
        <v>3.5619999999999998</v>
      </c>
    </row>
    <row r="74" spans="1:3" x14ac:dyDescent="0.25">
      <c r="A74" s="80">
        <v>68</v>
      </c>
      <c r="B74" s="82">
        <v>17.283999999999999</v>
      </c>
      <c r="C74" s="82">
        <v>3.5670000000000002</v>
      </c>
    </row>
    <row r="75" spans="1:3" x14ac:dyDescent="0.25">
      <c r="A75" s="80">
        <v>69</v>
      </c>
      <c r="B75" s="82">
        <v>16.603999999999999</v>
      </c>
      <c r="C75" s="82">
        <v>3.569</v>
      </c>
    </row>
    <row r="76" spans="1:3" x14ac:dyDescent="0.25">
      <c r="A76" s="80">
        <v>70</v>
      </c>
      <c r="B76" s="82">
        <v>15.926</v>
      </c>
      <c r="C76" s="82">
        <v>3.5659999999999998</v>
      </c>
    </row>
    <row r="77" spans="1:3" x14ac:dyDescent="0.25">
      <c r="A77" s="80">
        <v>71</v>
      </c>
      <c r="B77" s="82">
        <v>15.250999999999999</v>
      </c>
      <c r="C77" s="82">
        <v>3.5590000000000002</v>
      </c>
    </row>
    <row r="78" spans="1:3" x14ac:dyDescent="0.25">
      <c r="A78" s="80">
        <v>72</v>
      </c>
      <c r="B78" s="82">
        <v>14.581</v>
      </c>
      <c r="C78" s="82">
        <v>3.5449999999999999</v>
      </c>
    </row>
    <row r="79" spans="1:3" x14ac:dyDescent="0.25">
      <c r="A79" s="80">
        <v>73</v>
      </c>
      <c r="B79" s="82">
        <v>13.914</v>
      </c>
      <c r="C79" s="82">
        <v>3.5259999999999998</v>
      </c>
    </row>
    <row r="80" spans="1:3" x14ac:dyDescent="0.25">
      <c r="A80" s="80">
        <v>74</v>
      </c>
      <c r="B80" s="82">
        <v>13.247999999999999</v>
      </c>
      <c r="C80" s="82">
        <v>3.5019999999999998</v>
      </c>
    </row>
  </sheetData>
  <sheetProtection algorithmName="SHA-512" hashValue="ItM9PxDEqtPvORakjzb99kvsWuk76PsIxsao7szbFOUXtxECG8fGfXj/dqOZCPACbCEYOqRtkcxEljXsx+0LwQ==" saltValue="ljiPgF7RXYooE5cX0AlAiQ==" spinCount="100000" sheet="1" objects="1" scenarios="1"/>
  <conditionalFormatting sqref="A6:A20">
    <cfRule type="expression" dxfId="1629" priority="17" stopIfTrue="1">
      <formula>MOD(ROW(),2)=0</formula>
    </cfRule>
    <cfRule type="expression" dxfId="1628" priority="18" stopIfTrue="1">
      <formula>MOD(ROW(),2)&lt;&gt;0</formula>
    </cfRule>
  </conditionalFormatting>
  <conditionalFormatting sqref="B6:C21">
    <cfRule type="expression" dxfId="1627" priority="19" stopIfTrue="1">
      <formula>MOD(ROW(),2)=0</formula>
    </cfRule>
    <cfRule type="expression" dxfId="1626" priority="20" stopIfTrue="1">
      <formula>MOD(ROW(),2)&lt;&gt;0</formula>
    </cfRule>
  </conditionalFormatting>
  <conditionalFormatting sqref="A26:A80">
    <cfRule type="expression" dxfId="1625" priority="9" stopIfTrue="1">
      <formula>MOD(ROW(),2)=0</formula>
    </cfRule>
    <cfRule type="expression" dxfId="1624" priority="10" stopIfTrue="1">
      <formula>MOD(ROW(),2)&lt;&gt;0</formula>
    </cfRule>
  </conditionalFormatting>
  <conditionalFormatting sqref="B26:C80">
    <cfRule type="expression" dxfId="1623" priority="11" stopIfTrue="1">
      <formula>MOD(ROW(),2)=0</formula>
    </cfRule>
    <cfRule type="expression" dxfId="1622" priority="12" stopIfTrue="1">
      <formula>MOD(ROW(),2)&lt;&gt;0</formula>
    </cfRule>
  </conditionalFormatting>
  <conditionalFormatting sqref="B17">
    <cfRule type="expression" dxfId="1621" priority="7" stopIfTrue="1">
      <formula>MOD(ROW(),2)=0</formula>
    </cfRule>
    <cfRule type="expression" dxfId="1620" priority="8" stopIfTrue="1">
      <formula>MOD(ROW(),2)&lt;&gt;0</formula>
    </cfRule>
  </conditionalFormatting>
  <conditionalFormatting sqref="B18:B20">
    <cfRule type="expression" dxfId="1619" priority="5" stopIfTrue="1">
      <formula>MOD(ROW(),2)=0</formula>
    </cfRule>
    <cfRule type="expression" dxfId="1618" priority="6" stopIfTrue="1">
      <formula>MOD(ROW(),2)&lt;&gt;0</formula>
    </cfRule>
  </conditionalFormatting>
  <conditionalFormatting sqref="A21">
    <cfRule type="expression" dxfId="1617" priority="1" stopIfTrue="1">
      <formula>MOD(ROW(),2)=0</formula>
    </cfRule>
    <cfRule type="expression" dxfId="1616" priority="2" stopIfTrue="1">
      <formula>MOD(ROW(),2)&lt;&gt;0</formula>
    </cfRule>
  </conditionalFormatting>
  <conditionalFormatting sqref="B21:C21">
    <cfRule type="expression" dxfId="1615" priority="3" stopIfTrue="1">
      <formula>MOD(ROW(),2)=0</formula>
    </cfRule>
    <cfRule type="expression" dxfId="16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3"/>
  <dimension ref="A1:I80"/>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CETV - x-205</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293</v>
      </c>
      <c r="C9" s="136"/>
    </row>
    <row r="10" spans="1:9" ht="26.65" customHeight="1" x14ac:dyDescent="0.25">
      <c r="A10" s="138" t="s">
        <v>6</v>
      </c>
      <c r="B10" s="136" t="s">
        <v>309</v>
      </c>
      <c r="C10" s="136"/>
    </row>
    <row r="11" spans="1:9" x14ac:dyDescent="0.25">
      <c r="A11" s="138" t="s">
        <v>281</v>
      </c>
      <c r="B11" s="136" t="s">
        <v>295</v>
      </c>
      <c r="C11" s="136"/>
    </row>
    <row r="12" spans="1:9" x14ac:dyDescent="0.25">
      <c r="A12" s="138" t="s">
        <v>282</v>
      </c>
      <c r="B12" s="136" t="s">
        <v>296</v>
      </c>
      <c r="C12" s="136"/>
    </row>
    <row r="13" spans="1:9" x14ac:dyDescent="0.25">
      <c r="A13" s="138" t="s">
        <v>585</v>
      </c>
      <c r="B13" s="136">
        <v>0</v>
      </c>
      <c r="C13" s="136"/>
    </row>
    <row r="14" spans="1:9" x14ac:dyDescent="0.25">
      <c r="A14" s="138" t="s">
        <v>284</v>
      </c>
      <c r="B14" s="136">
        <v>205</v>
      </c>
      <c r="C14" s="136"/>
    </row>
    <row r="15" spans="1:9" x14ac:dyDescent="0.25">
      <c r="A15" s="138" t="s">
        <v>588</v>
      </c>
      <c r="B15" s="136" t="s">
        <v>310</v>
      </c>
      <c r="C15" s="136"/>
    </row>
    <row r="16" spans="1:9" x14ac:dyDescent="0.25">
      <c r="A16" s="138" t="s">
        <v>286</v>
      </c>
      <c r="B16" s="136" t="s">
        <v>311</v>
      </c>
      <c r="C16" s="136"/>
    </row>
    <row r="17" spans="1:3" x14ac:dyDescent="0.25">
      <c r="A17" s="138" t="s">
        <v>687</v>
      </c>
      <c r="B17" s="136"/>
      <c r="C17" s="136"/>
    </row>
    <row r="18" spans="1:3" x14ac:dyDescent="0.25">
      <c r="A18" s="138" t="s">
        <v>288</v>
      </c>
      <c r="B18" s="139">
        <v>45071</v>
      </c>
      <c r="C18" s="136"/>
    </row>
    <row r="19" spans="1:3" x14ac:dyDescent="0.25">
      <c r="A19" s="138" t="s">
        <v>289</v>
      </c>
      <c r="B19" s="139">
        <v>45014</v>
      </c>
      <c r="C19" s="136"/>
    </row>
    <row r="20" spans="1:3" x14ac:dyDescent="0.25">
      <c r="A20" s="138" t="s">
        <v>290</v>
      </c>
      <c r="B20" s="136" t="s">
        <v>299</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9" t="s">
        <v>314</v>
      </c>
      <c r="B26" s="79" t="s">
        <v>658</v>
      </c>
      <c r="C26" s="79" t="s">
        <v>659</v>
      </c>
    </row>
    <row r="27" spans="1:3" x14ac:dyDescent="0.25">
      <c r="A27" s="80">
        <v>21</v>
      </c>
      <c r="B27" s="82">
        <v>3.4620000000000002</v>
      </c>
      <c r="C27" s="82">
        <v>0.874</v>
      </c>
    </row>
    <row r="28" spans="1:3" x14ac:dyDescent="0.25">
      <c r="A28" s="80">
        <v>22</v>
      </c>
      <c r="B28" s="82">
        <v>3.5819999999999999</v>
      </c>
      <c r="C28" s="82">
        <v>0.90600000000000003</v>
      </c>
    </row>
    <row r="29" spans="1:3" x14ac:dyDescent="0.25">
      <c r="A29" s="80">
        <v>23</v>
      </c>
      <c r="B29" s="82">
        <v>3.706</v>
      </c>
      <c r="C29" s="82">
        <v>0.93899999999999995</v>
      </c>
    </row>
    <row r="30" spans="1:3" x14ac:dyDescent="0.25">
      <c r="A30" s="80">
        <v>24</v>
      </c>
      <c r="B30" s="82">
        <v>3.835</v>
      </c>
      <c r="C30" s="82">
        <v>0.97299999999999998</v>
      </c>
    </row>
    <row r="31" spans="1:3" x14ac:dyDescent="0.25">
      <c r="A31" s="80">
        <v>25</v>
      </c>
      <c r="B31" s="82">
        <v>3.968</v>
      </c>
      <c r="C31" s="82">
        <v>1.008</v>
      </c>
    </row>
    <row r="32" spans="1:3" x14ac:dyDescent="0.25">
      <c r="A32" s="80">
        <v>26</v>
      </c>
      <c r="B32" s="82">
        <v>4.1050000000000004</v>
      </c>
      <c r="C32" s="82">
        <v>1.0449999999999999</v>
      </c>
    </row>
    <row r="33" spans="1:3" x14ac:dyDescent="0.25">
      <c r="A33" s="80">
        <v>27</v>
      </c>
      <c r="B33" s="82">
        <v>4.2480000000000002</v>
      </c>
      <c r="C33" s="82">
        <v>1.0820000000000001</v>
      </c>
    </row>
    <row r="34" spans="1:3" x14ac:dyDescent="0.25">
      <c r="A34" s="80">
        <v>28</v>
      </c>
      <c r="B34" s="82">
        <v>4.3949999999999996</v>
      </c>
      <c r="C34" s="82">
        <v>1.121</v>
      </c>
    </row>
    <row r="35" spans="1:3" x14ac:dyDescent="0.25">
      <c r="A35" s="80">
        <v>29</v>
      </c>
      <c r="B35" s="82">
        <v>4.5469999999999997</v>
      </c>
      <c r="C35" s="82">
        <v>1.161</v>
      </c>
    </row>
    <row r="36" spans="1:3" x14ac:dyDescent="0.25">
      <c r="A36" s="80">
        <v>30</v>
      </c>
      <c r="B36" s="82">
        <v>4.7050000000000001</v>
      </c>
      <c r="C36" s="82">
        <v>1.202</v>
      </c>
    </row>
    <row r="37" spans="1:3" x14ac:dyDescent="0.25">
      <c r="A37" s="80">
        <v>31</v>
      </c>
      <c r="B37" s="82">
        <v>4.8689999999999998</v>
      </c>
      <c r="C37" s="82">
        <v>1.244</v>
      </c>
    </row>
    <row r="38" spans="1:3" x14ac:dyDescent="0.25">
      <c r="A38" s="80">
        <v>32</v>
      </c>
      <c r="B38" s="82">
        <v>5.0380000000000003</v>
      </c>
      <c r="C38" s="82">
        <v>1.288</v>
      </c>
    </row>
    <row r="39" spans="1:3" x14ac:dyDescent="0.25">
      <c r="A39" s="80">
        <v>33</v>
      </c>
      <c r="B39" s="82">
        <v>5.2130000000000001</v>
      </c>
      <c r="C39" s="82">
        <v>1.3320000000000001</v>
      </c>
    </row>
    <row r="40" spans="1:3" x14ac:dyDescent="0.25">
      <c r="A40" s="80">
        <v>34</v>
      </c>
      <c r="B40" s="82">
        <v>5.3940000000000001</v>
      </c>
      <c r="C40" s="82">
        <v>1.3779999999999999</v>
      </c>
    </row>
    <row r="41" spans="1:3" x14ac:dyDescent="0.25">
      <c r="A41" s="80">
        <v>35</v>
      </c>
      <c r="B41" s="82">
        <v>5.5819999999999999</v>
      </c>
      <c r="C41" s="82">
        <v>1.425</v>
      </c>
    </row>
    <row r="42" spans="1:3" x14ac:dyDescent="0.25">
      <c r="A42" s="80">
        <v>36</v>
      </c>
      <c r="B42" s="82">
        <v>5.7759999999999998</v>
      </c>
      <c r="C42" s="82">
        <v>1.474</v>
      </c>
    </row>
    <row r="43" spans="1:3" x14ac:dyDescent="0.25">
      <c r="A43" s="80">
        <v>37</v>
      </c>
      <c r="B43" s="82">
        <v>5.9779999999999998</v>
      </c>
      <c r="C43" s="82">
        <v>1.524</v>
      </c>
    </row>
    <row r="44" spans="1:3" x14ac:dyDescent="0.25">
      <c r="A44" s="80">
        <v>38</v>
      </c>
      <c r="B44" s="82">
        <v>6.1859999999999999</v>
      </c>
      <c r="C44" s="82">
        <v>1.575</v>
      </c>
    </row>
    <row r="45" spans="1:3" x14ac:dyDescent="0.25">
      <c r="A45" s="80">
        <v>39</v>
      </c>
      <c r="B45" s="82">
        <v>6.4020000000000001</v>
      </c>
      <c r="C45" s="82">
        <v>1.6279999999999999</v>
      </c>
    </row>
    <row r="46" spans="1:3" x14ac:dyDescent="0.25">
      <c r="A46" s="80">
        <v>40</v>
      </c>
      <c r="B46" s="82">
        <v>6.625</v>
      </c>
      <c r="C46" s="82">
        <v>1.6819999999999999</v>
      </c>
    </row>
    <row r="47" spans="1:3" x14ac:dyDescent="0.25">
      <c r="A47" s="80">
        <v>41</v>
      </c>
      <c r="B47" s="82">
        <v>6.8570000000000002</v>
      </c>
      <c r="C47" s="82">
        <v>1.7370000000000001</v>
      </c>
    </row>
    <row r="48" spans="1:3" x14ac:dyDescent="0.25">
      <c r="A48" s="80">
        <v>42</v>
      </c>
      <c r="B48" s="82">
        <v>7.0960000000000001</v>
      </c>
      <c r="C48" s="82">
        <v>1.7929999999999999</v>
      </c>
    </row>
    <row r="49" spans="1:3" x14ac:dyDescent="0.25">
      <c r="A49" s="80">
        <v>43</v>
      </c>
      <c r="B49" s="82">
        <v>7.3449999999999998</v>
      </c>
      <c r="C49" s="82">
        <v>1.851</v>
      </c>
    </row>
    <row r="50" spans="1:3" x14ac:dyDescent="0.25">
      <c r="A50" s="80">
        <v>44</v>
      </c>
      <c r="B50" s="82">
        <v>7.6029999999999998</v>
      </c>
      <c r="C50" s="82">
        <v>1.91</v>
      </c>
    </row>
    <row r="51" spans="1:3" x14ac:dyDescent="0.25">
      <c r="A51" s="80">
        <v>45</v>
      </c>
      <c r="B51" s="82">
        <v>7.87</v>
      </c>
      <c r="C51" s="82">
        <v>1.9710000000000001</v>
      </c>
    </row>
    <row r="52" spans="1:3" x14ac:dyDescent="0.25">
      <c r="A52" s="80">
        <v>46</v>
      </c>
      <c r="B52" s="82">
        <v>8.1460000000000008</v>
      </c>
      <c r="C52" s="82">
        <v>2.0329999999999999</v>
      </c>
    </row>
    <row r="53" spans="1:3" x14ac:dyDescent="0.25">
      <c r="A53" s="80">
        <v>47</v>
      </c>
      <c r="B53" s="82">
        <v>8.4329999999999998</v>
      </c>
      <c r="C53" s="82">
        <v>2.0960000000000001</v>
      </c>
    </row>
    <row r="54" spans="1:3" x14ac:dyDescent="0.25">
      <c r="A54" s="80">
        <v>48</v>
      </c>
      <c r="B54" s="82">
        <v>8.7309999999999999</v>
      </c>
      <c r="C54" s="82">
        <v>2.16</v>
      </c>
    </row>
    <row r="55" spans="1:3" x14ac:dyDescent="0.25">
      <c r="A55" s="80">
        <v>49</v>
      </c>
      <c r="B55" s="82">
        <v>9.0399999999999991</v>
      </c>
      <c r="C55" s="82">
        <v>2.226</v>
      </c>
    </row>
    <row r="56" spans="1:3" x14ac:dyDescent="0.25">
      <c r="A56" s="80">
        <v>50</v>
      </c>
      <c r="B56" s="82">
        <v>9.36</v>
      </c>
      <c r="C56" s="82">
        <v>2.2930000000000001</v>
      </c>
    </row>
    <row r="57" spans="1:3" x14ac:dyDescent="0.25">
      <c r="A57" s="80">
        <v>51</v>
      </c>
      <c r="B57" s="82">
        <v>9.6920000000000002</v>
      </c>
      <c r="C57" s="82">
        <v>2.3610000000000002</v>
      </c>
    </row>
    <row r="58" spans="1:3" x14ac:dyDescent="0.25">
      <c r="A58" s="80">
        <v>52</v>
      </c>
      <c r="B58" s="82">
        <v>10.037000000000001</v>
      </c>
      <c r="C58" s="82">
        <v>2.431</v>
      </c>
    </row>
    <row r="59" spans="1:3" x14ac:dyDescent="0.25">
      <c r="A59" s="80">
        <v>53</v>
      </c>
      <c r="B59" s="82">
        <v>10.395</v>
      </c>
      <c r="C59" s="82">
        <v>2.5019999999999998</v>
      </c>
    </row>
    <row r="60" spans="1:3" x14ac:dyDescent="0.25">
      <c r="A60" s="80">
        <v>54</v>
      </c>
      <c r="B60" s="82">
        <v>10.766999999999999</v>
      </c>
      <c r="C60" s="82">
        <v>2.5739999999999998</v>
      </c>
    </row>
    <row r="61" spans="1:3" x14ac:dyDescent="0.25">
      <c r="A61" s="80">
        <v>55</v>
      </c>
      <c r="B61" s="82">
        <v>11.154</v>
      </c>
      <c r="C61" s="82">
        <v>2.6469999999999998</v>
      </c>
    </row>
    <row r="62" spans="1:3" x14ac:dyDescent="0.25">
      <c r="A62" s="80">
        <v>56</v>
      </c>
      <c r="B62" s="82">
        <v>11.555</v>
      </c>
      <c r="C62" s="82">
        <v>2.722</v>
      </c>
    </row>
    <row r="63" spans="1:3" x14ac:dyDescent="0.25">
      <c r="A63" s="80">
        <v>57</v>
      </c>
      <c r="B63" s="82">
        <v>11.973000000000001</v>
      </c>
      <c r="C63" s="82">
        <v>2.7970000000000002</v>
      </c>
    </row>
    <row r="64" spans="1:3" x14ac:dyDescent="0.25">
      <c r="A64" s="80">
        <v>58</v>
      </c>
      <c r="B64" s="82">
        <v>12.407999999999999</v>
      </c>
      <c r="C64" s="82">
        <v>2.8730000000000002</v>
      </c>
    </row>
    <row r="65" spans="1:3" x14ac:dyDescent="0.25">
      <c r="A65" s="80">
        <v>59</v>
      </c>
      <c r="B65" s="82">
        <v>12.861000000000001</v>
      </c>
      <c r="C65" s="82">
        <v>2.9489999999999998</v>
      </c>
    </row>
    <row r="66" spans="1:3" x14ac:dyDescent="0.25">
      <c r="A66" s="80">
        <v>60</v>
      </c>
      <c r="B66" s="82">
        <v>13.333</v>
      </c>
      <c r="C66" s="82">
        <v>3.0249999999999999</v>
      </c>
    </row>
    <row r="67" spans="1:3" x14ac:dyDescent="0.25">
      <c r="A67" s="80">
        <v>61</v>
      </c>
      <c r="B67" s="82">
        <v>13.826000000000001</v>
      </c>
      <c r="C67" s="82">
        <v>3.1019999999999999</v>
      </c>
    </row>
    <row r="68" spans="1:3" x14ac:dyDescent="0.25">
      <c r="A68" s="80">
        <v>62</v>
      </c>
      <c r="B68" s="82">
        <v>14.34</v>
      </c>
      <c r="C68" s="82">
        <v>3.1779999999999999</v>
      </c>
    </row>
    <row r="69" spans="1:3" x14ac:dyDescent="0.25">
      <c r="A69" s="80">
        <v>63</v>
      </c>
      <c r="B69" s="82">
        <v>14.879</v>
      </c>
      <c r="C69" s="82">
        <v>3.2530000000000001</v>
      </c>
    </row>
    <row r="70" spans="1:3" x14ac:dyDescent="0.25">
      <c r="A70" s="80">
        <v>64</v>
      </c>
      <c r="B70" s="82">
        <v>15.443</v>
      </c>
      <c r="C70" s="82">
        <v>3.327</v>
      </c>
    </row>
    <row r="71" spans="1:3" x14ac:dyDescent="0.25">
      <c r="A71" s="80">
        <v>65</v>
      </c>
      <c r="B71" s="82">
        <v>16.035</v>
      </c>
      <c r="C71" s="82">
        <v>3.3980000000000001</v>
      </c>
    </row>
    <row r="72" spans="1:3" x14ac:dyDescent="0.25">
      <c r="A72" s="80">
        <v>66</v>
      </c>
      <c r="B72" s="82">
        <v>16.658000000000001</v>
      </c>
      <c r="C72" s="82">
        <v>3.468</v>
      </c>
    </row>
    <row r="73" spans="1:3" x14ac:dyDescent="0.25">
      <c r="A73" s="80">
        <v>67</v>
      </c>
      <c r="B73" s="82">
        <v>17.314</v>
      </c>
      <c r="C73" s="82">
        <v>3.5339999999999998</v>
      </c>
    </row>
    <row r="74" spans="1:3" x14ac:dyDescent="0.25">
      <c r="A74" s="80">
        <v>68</v>
      </c>
      <c r="B74" s="82">
        <v>17.309000000000001</v>
      </c>
      <c r="C74" s="82">
        <v>3.5670000000000002</v>
      </c>
    </row>
    <row r="75" spans="1:3" x14ac:dyDescent="0.25">
      <c r="A75" s="80">
        <v>69</v>
      </c>
      <c r="B75" s="82">
        <v>16.625</v>
      </c>
      <c r="C75" s="82">
        <v>3.569</v>
      </c>
    </row>
    <row r="76" spans="1:3" x14ac:dyDescent="0.25">
      <c r="A76" s="80">
        <v>70</v>
      </c>
      <c r="B76" s="82">
        <v>15.94</v>
      </c>
      <c r="C76" s="82">
        <v>3.5659999999999998</v>
      </c>
    </row>
    <row r="77" spans="1:3" x14ac:dyDescent="0.25">
      <c r="A77" s="80">
        <v>71</v>
      </c>
      <c r="B77" s="82">
        <v>15.259</v>
      </c>
      <c r="C77" s="82">
        <v>3.5590000000000002</v>
      </c>
    </row>
    <row r="78" spans="1:3" x14ac:dyDescent="0.25">
      <c r="A78" s="80">
        <v>72</v>
      </c>
      <c r="B78" s="82">
        <v>14.583</v>
      </c>
      <c r="C78" s="82">
        <v>3.5449999999999999</v>
      </c>
    </row>
    <row r="79" spans="1:3" x14ac:dyDescent="0.25">
      <c r="A79" s="80">
        <v>73</v>
      </c>
      <c r="B79" s="82">
        <v>13.914</v>
      </c>
      <c r="C79" s="82">
        <v>3.5259999999999998</v>
      </c>
    </row>
    <row r="80" spans="1:3" x14ac:dyDescent="0.25">
      <c r="A80" s="80">
        <v>74</v>
      </c>
      <c r="B80" s="82">
        <v>13.247999999999999</v>
      </c>
      <c r="C80" s="82">
        <v>3.5019999999999998</v>
      </c>
    </row>
  </sheetData>
  <sheetProtection algorithmName="SHA-512" hashValue="y+ncQgqNfVRpfMlY5UnL9Xfs7foYsDxeSZOJ/dOtow+tGambRYXEtP11YJDZeWLvnV4P8Vf9xl+jKkPZ7ZubeQ==" saltValue="wCs/thzqxQgs/P6ZHvEjMA==" spinCount="100000" sheet="1" objects="1" scenarios="1"/>
  <conditionalFormatting sqref="A6:A20">
    <cfRule type="expression" dxfId="1613" priority="17" stopIfTrue="1">
      <formula>MOD(ROW(),2)=0</formula>
    </cfRule>
    <cfRule type="expression" dxfId="1612" priority="18" stopIfTrue="1">
      <formula>MOD(ROW(),2)&lt;&gt;0</formula>
    </cfRule>
  </conditionalFormatting>
  <conditionalFormatting sqref="B6:C21">
    <cfRule type="expression" dxfId="1611" priority="19" stopIfTrue="1">
      <formula>MOD(ROW(),2)=0</formula>
    </cfRule>
    <cfRule type="expression" dxfId="1610" priority="20" stopIfTrue="1">
      <formula>MOD(ROW(),2)&lt;&gt;0</formula>
    </cfRule>
  </conditionalFormatting>
  <conditionalFormatting sqref="A26:A80">
    <cfRule type="expression" dxfId="1609" priority="9" stopIfTrue="1">
      <formula>MOD(ROW(),2)=0</formula>
    </cfRule>
    <cfRule type="expression" dxfId="1608" priority="10" stopIfTrue="1">
      <formula>MOD(ROW(),2)&lt;&gt;0</formula>
    </cfRule>
  </conditionalFormatting>
  <conditionalFormatting sqref="B26:C80">
    <cfRule type="expression" dxfId="1607" priority="11" stopIfTrue="1">
      <formula>MOD(ROW(),2)=0</formula>
    </cfRule>
    <cfRule type="expression" dxfId="1606" priority="12" stopIfTrue="1">
      <formula>MOD(ROW(),2)&lt;&gt;0</formula>
    </cfRule>
  </conditionalFormatting>
  <conditionalFormatting sqref="B17">
    <cfRule type="expression" dxfId="1605" priority="7" stopIfTrue="1">
      <formula>MOD(ROW(),2)=0</formula>
    </cfRule>
    <cfRule type="expression" dxfId="1604" priority="8" stopIfTrue="1">
      <formula>MOD(ROW(),2)&lt;&gt;0</formula>
    </cfRule>
  </conditionalFormatting>
  <conditionalFormatting sqref="B18:B20">
    <cfRule type="expression" dxfId="1603" priority="5" stopIfTrue="1">
      <formula>MOD(ROW(),2)=0</formula>
    </cfRule>
    <cfRule type="expression" dxfId="1602" priority="6" stopIfTrue="1">
      <formula>MOD(ROW(),2)&lt;&gt;0</formula>
    </cfRule>
  </conditionalFormatting>
  <conditionalFormatting sqref="A21">
    <cfRule type="expression" dxfId="1601" priority="1" stopIfTrue="1">
      <formula>MOD(ROW(),2)=0</formula>
    </cfRule>
    <cfRule type="expression" dxfId="1600" priority="2" stopIfTrue="1">
      <formula>MOD(ROW(),2)&lt;&gt;0</formula>
    </cfRule>
  </conditionalFormatting>
  <conditionalFormatting sqref="B21:C21">
    <cfRule type="expression" dxfId="1599" priority="3" stopIfTrue="1">
      <formula>MOD(ROW(),2)=0</formula>
    </cfRule>
    <cfRule type="expression" dxfId="15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dimension ref="A1:I76"/>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TV In (non-club) - x-206</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312</v>
      </c>
      <c r="C9" s="112"/>
    </row>
    <row r="10" spans="1:9" x14ac:dyDescent="0.25">
      <c r="A10" s="74" t="s">
        <v>6</v>
      </c>
      <c r="B10" s="112" t="s">
        <v>313</v>
      </c>
      <c r="C10" s="112"/>
    </row>
    <row r="11" spans="1:9" x14ac:dyDescent="0.25">
      <c r="A11" s="74" t="s">
        <v>281</v>
      </c>
      <c r="B11" s="112" t="s">
        <v>295</v>
      </c>
      <c r="C11" s="112"/>
    </row>
    <row r="12" spans="1:9" x14ac:dyDescent="0.25">
      <c r="A12" s="74" t="s">
        <v>282</v>
      </c>
      <c r="B12" s="112" t="s">
        <v>314</v>
      </c>
      <c r="C12" s="112"/>
    </row>
    <row r="13" spans="1:9" x14ac:dyDescent="0.25">
      <c r="A13" s="74" t="s">
        <v>585</v>
      </c>
      <c r="B13" s="112">
        <v>0</v>
      </c>
      <c r="C13" s="112"/>
    </row>
    <row r="14" spans="1:9" x14ac:dyDescent="0.25">
      <c r="A14" s="74" t="s">
        <v>284</v>
      </c>
      <c r="B14" s="112">
        <v>206</v>
      </c>
      <c r="C14" s="112"/>
    </row>
    <row r="15" spans="1:9" x14ac:dyDescent="0.25">
      <c r="A15" s="74" t="s">
        <v>588</v>
      </c>
      <c r="B15" s="112" t="s">
        <v>315</v>
      </c>
      <c r="C15" s="112"/>
    </row>
    <row r="16" spans="1:9" x14ac:dyDescent="0.25">
      <c r="A16" s="74" t="s">
        <v>286</v>
      </c>
      <c r="B16" s="112" t="s">
        <v>316</v>
      </c>
      <c r="C16" s="112"/>
    </row>
    <row r="17" spans="1:3" x14ac:dyDescent="0.25">
      <c r="A17" s="138" t="s">
        <v>687</v>
      </c>
      <c r="B17" s="112"/>
      <c r="C17" s="112"/>
    </row>
    <row r="18" spans="1:3" x14ac:dyDescent="0.25">
      <c r="A18" s="74" t="s">
        <v>288</v>
      </c>
      <c r="B18" s="140">
        <v>45106</v>
      </c>
      <c r="C18" s="112"/>
    </row>
    <row r="19" spans="1:3" x14ac:dyDescent="0.25">
      <c r="A19" s="74" t="s">
        <v>289</v>
      </c>
      <c r="B19" s="140">
        <v>45014</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13" x14ac:dyDescent="0.25">
      <c r="A26" s="79" t="s">
        <v>314</v>
      </c>
      <c r="B26" s="79" t="s">
        <v>661</v>
      </c>
      <c r="C26" s="79" t="s">
        <v>662</v>
      </c>
    </row>
    <row r="27" spans="1:3" x14ac:dyDescent="0.25">
      <c r="A27" s="80">
        <v>21</v>
      </c>
      <c r="B27" s="82">
        <v>4.242</v>
      </c>
      <c r="C27" s="82">
        <v>0.92200000000000004</v>
      </c>
    </row>
    <row r="28" spans="1:3" x14ac:dyDescent="0.25">
      <c r="A28" s="80">
        <v>22</v>
      </c>
      <c r="B28" s="82">
        <v>4.391</v>
      </c>
      <c r="C28" s="82">
        <v>0.95599999999999996</v>
      </c>
    </row>
    <row r="29" spans="1:3" x14ac:dyDescent="0.25">
      <c r="A29" s="80">
        <v>23</v>
      </c>
      <c r="B29" s="82">
        <v>4.5449999999999999</v>
      </c>
      <c r="C29" s="82">
        <v>0.99</v>
      </c>
    </row>
    <row r="30" spans="1:3" x14ac:dyDescent="0.25">
      <c r="A30" s="80">
        <v>24</v>
      </c>
      <c r="B30" s="82">
        <v>4.7039999999999997</v>
      </c>
      <c r="C30" s="82">
        <v>1.026</v>
      </c>
    </row>
    <row r="31" spans="1:3" x14ac:dyDescent="0.25">
      <c r="A31" s="80">
        <v>25</v>
      </c>
      <c r="B31" s="82">
        <v>4.8680000000000003</v>
      </c>
      <c r="C31" s="82">
        <v>1.0629999999999999</v>
      </c>
    </row>
    <row r="32" spans="1:3" x14ac:dyDescent="0.25">
      <c r="A32" s="80">
        <v>26</v>
      </c>
      <c r="B32" s="82">
        <v>5.0389999999999997</v>
      </c>
      <c r="C32" s="82">
        <v>1.1020000000000001</v>
      </c>
    </row>
    <row r="33" spans="1:3" x14ac:dyDescent="0.25">
      <c r="A33" s="80">
        <v>27</v>
      </c>
      <c r="B33" s="82">
        <v>5.2149999999999999</v>
      </c>
      <c r="C33" s="82">
        <v>1.141</v>
      </c>
    </row>
    <row r="34" spans="1:3" x14ac:dyDescent="0.25">
      <c r="A34" s="80">
        <v>28</v>
      </c>
      <c r="B34" s="82">
        <v>5.3979999999999997</v>
      </c>
      <c r="C34" s="82">
        <v>1.1819999999999999</v>
      </c>
    </row>
    <row r="35" spans="1:3" x14ac:dyDescent="0.25">
      <c r="A35" s="80">
        <v>29</v>
      </c>
      <c r="B35" s="82">
        <v>5.5869999999999997</v>
      </c>
      <c r="C35" s="82">
        <v>1.224</v>
      </c>
    </row>
    <row r="36" spans="1:3" x14ac:dyDescent="0.25">
      <c r="A36" s="80">
        <v>30</v>
      </c>
      <c r="B36" s="82">
        <v>5.7830000000000004</v>
      </c>
      <c r="C36" s="82">
        <v>1.2669999999999999</v>
      </c>
    </row>
    <row r="37" spans="1:3" x14ac:dyDescent="0.25">
      <c r="A37" s="80">
        <v>31</v>
      </c>
      <c r="B37" s="82">
        <v>5.9859999999999998</v>
      </c>
      <c r="C37" s="82">
        <v>1.3120000000000001</v>
      </c>
    </row>
    <row r="38" spans="1:3" x14ac:dyDescent="0.25">
      <c r="A38" s="80">
        <v>32</v>
      </c>
      <c r="B38" s="82">
        <v>6.1959999999999997</v>
      </c>
      <c r="C38" s="82">
        <v>1.357</v>
      </c>
    </row>
    <row r="39" spans="1:3" x14ac:dyDescent="0.25">
      <c r="A39" s="80">
        <v>33</v>
      </c>
      <c r="B39" s="82">
        <v>6.4139999999999997</v>
      </c>
      <c r="C39" s="82">
        <v>1.4039999999999999</v>
      </c>
    </row>
    <row r="40" spans="1:3" x14ac:dyDescent="0.25">
      <c r="A40" s="80">
        <v>34</v>
      </c>
      <c r="B40" s="82">
        <v>6.6390000000000002</v>
      </c>
      <c r="C40" s="82">
        <v>1.452</v>
      </c>
    </row>
    <row r="41" spans="1:3" x14ac:dyDescent="0.25">
      <c r="A41" s="80">
        <v>35</v>
      </c>
      <c r="B41" s="82">
        <v>6.8719999999999999</v>
      </c>
      <c r="C41" s="82">
        <v>1.502</v>
      </c>
    </row>
    <row r="42" spans="1:3" x14ac:dyDescent="0.25">
      <c r="A42" s="80">
        <v>36</v>
      </c>
      <c r="B42" s="82">
        <v>7.1139999999999999</v>
      </c>
      <c r="C42" s="82">
        <v>1.5529999999999999</v>
      </c>
    </row>
    <row r="43" spans="1:3" x14ac:dyDescent="0.25">
      <c r="A43" s="80">
        <v>37</v>
      </c>
      <c r="B43" s="82">
        <v>7.3639999999999999</v>
      </c>
      <c r="C43" s="82">
        <v>1.605</v>
      </c>
    </row>
    <row r="44" spans="1:3" x14ac:dyDescent="0.25">
      <c r="A44" s="80">
        <v>38</v>
      </c>
      <c r="B44" s="82">
        <v>7.6239999999999997</v>
      </c>
      <c r="C44" s="82">
        <v>1.659</v>
      </c>
    </row>
    <row r="45" spans="1:3" x14ac:dyDescent="0.25">
      <c r="A45" s="80">
        <v>39</v>
      </c>
      <c r="B45" s="82">
        <v>7.8929999999999998</v>
      </c>
      <c r="C45" s="82">
        <v>1.7150000000000001</v>
      </c>
    </row>
    <row r="46" spans="1:3" x14ac:dyDescent="0.25">
      <c r="A46" s="80">
        <v>40</v>
      </c>
      <c r="B46" s="82">
        <v>8.1709999999999994</v>
      </c>
      <c r="C46" s="82">
        <v>1.7709999999999999</v>
      </c>
    </row>
    <row r="47" spans="1:3" x14ac:dyDescent="0.25">
      <c r="A47" s="80">
        <v>41</v>
      </c>
      <c r="B47" s="82">
        <v>8.4600000000000009</v>
      </c>
      <c r="C47" s="82">
        <v>1.829</v>
      </c>
    </row>
    <row r="48" spans="1:3" x14ac:dyDescent="0.25">
      <c r="A48" s="80">
        <v>42</v>
      </c>
      <c r="B48" s="82">
        <v>8.7590000000000003</v>
      </c>
      <c r="C48" s="82">
        <v>1.889</v>
      </c>
    </row>
    <row r="49" spans="1:3" x14ac:dyDescent="0.25">
      <c r="A49" s="80">
        <v>43</v>
      </c>
      <c r="B49" s="82">
        <v>9.0690000000000008</v>
      </c>
      <c r="C49" s="82">
        <v>1.95</v>
      </c>
    </row>
    <row r="50" spans="1:3" x14ac:dyDescent="0.25">
      <c r="A50" s="80">
        <v>44</v>
      </c>
      <c r="B50" s="82">
        <v>9.39</v>
      </c>
      <c r="C50" s="82">
        <v>2.012</v>
      </c>
    </row>
    <row r="51" spans="1:3" x14ac:dyDescent="0.25">
      <c r="A51" s="80">
        <v>45</v>
      </c>
      <c r="B51" s="82">
        <v>9.7240000000000002</v>
      </c>
      <c r="C51" s="82">
        <v>2.0750000000000002</v>
      </c>
    </row>
    <row r="52" spans="1:3" x14ac:dyDescent="0.25">
      <c r="A52" s="80">
        <v>46</v>
      </c>
      <c r="B52" s="82">
        <v>10.07</v>
      </c>
      <c r="C52" s="82">
        <v>2.14</v>
      </c>
    </row>
    <row r="53" spans="1:3" x14ac:dyDescent="0.25">
      <c r="A53" s="80">
        <v>47</v>
      </c>
      <c r="B53" s="82">
        <v>10.428000000000001</v>
      </c>
      <c r="C53" s="82">
        <v>2.206</v>
      </c>
    </row>
    <row r="54" spans="1:3" x14ac:dyDescent="0.25">
      <c r="A54" s="80">
        <v>48</v>
      </c>
      <c r="B54" s="82">
        <v>10.8</v>
      </c>
      <c r="C54" s="82">
        <v>2.274</v>
      </c>
    </row>
    <row r="55" spans="1:3" x14ac:dyDescent="0.25">
      <c r="A55" s="80">
        <v>49</v>
      </c>
      <c r="B55" s="82">
        <v>11.186999999999999</v>
      </c>
      <c r="C55" s="82">
        <v>2.343</v>
      </c>
    </row>
    <row r="56" spans="1:3" x14ac:dyDescent="0.25">
      <c r="A56" s="80">
        <v>50</v>
      </c>
      <c r="B56" s="82">
        <v>11.587</v>
      </c>
      <c r="C56" s="82">
        <v>2.4129999999999998</v>
      </c>
    </row>
    <row r="57" spans="1:3" x14ac:dyDescent="0.25">
      <c r="A57" s="80">
        <v>51</v>
      </c>
      <c r="B57" s="82">
        <v>12.004</v>
      </c>
      <c r="C57" s="82">
        <v>2.4849999999999999</v>
      </c>
    </row>
    <row r="58" spans="1:3" x14ac:dyDescent="0.25">
      <c r="A58" s="80">
        <v>52</v>
      </c>
      <c r="B58" s="82">
        <v>12.436</v>
      </c>
      <c r="C58" s="82">
        <v>2.5579999999999998</v>
      </c>
    </row>
    <row r="59" spans="1:3" x14ac:dyDescent="0.25">
      <c r="A59" s="80">
        <v>53</v>
      </c>
      <c r="B59" s="82">
        <v>12.884</v>
      </c>
      <c r="C59" s="82">
        <v>2.6320000000000001</v>
      </c>
    </row>
    <row r="60" spans="1:3" x14ac:dyDescent="0.25">
      <c r="A60" s="80">
        <v>54</v>
      </c>
      <c r="B60" s="82">
        <v>13.35</v>
      </c>
      <c r="C60" s="82">
        <v>2.7080000000000002</v>
      </c>
    </row>
    <row r="61" spans="1:3" x14ac:dyDescent="0.25">
      <c r="A61" s="80">
        <v>55</v>
      </c>
      <c r="B61" s="82">
        <v>13.835000000000001</v>
      </c>
      <c r="C61" s="82">
        <v>2.7850000000000001</v>
      </c>
    </row>
    <row r="62" spans="1:3" x14ac:dyDescent="0.25">
      <c r="A62" s="80">
        <v>56</v>
      </c>
      <c r="B62" s="82">
        <v>14.339</v>
      </c>
      <c r="C62" s="82">
        <v>2.863</v>
      </c>
    </row>
    <row r="63" spans="1:3" x14ac:dyDescent="0.25">
      <c r="A63" s="80">
        <v>57</v>
      </c>
      <c r="B63" s="82">
        <v>14.863</v>
      </c>
      <c r="C63" s="82">
        <v>2.9420000000000002</v>
      </c>
    </row>
    <row r="64" spans="1:3" x14ac:dyDescent="0.25">
      <c r="A64" s="80">
        <v>58</v>
      </c>
      <c r="B64" s="82">
        <v>15.409000000000001</v>
      </c>
      <c r="C64" s="82">
        <v>3.0209999999999999</v>
      </c>
    </row>
    <row r="65" spans="1:3" x14ac:dyDescent="0.25">
      <c r="A65" s="80">
        <v>59</v>
      </c>
      <c r="B65" s="82">
        <v>15.978</v>
      </c>
      <c r="C65" s="82">
        <v>3.101</v>
      </c>
    </row>
    <row r="66" spans="1:3" x14ac:dyDescent="0.25">
      <c r="A66" s="80">
        <v>60</v>
      </c>
      <c r="B66" s="82">
        <v>16.571999999999999</v>
      </c>
      <c r="C66" s="82">
        <v>3.181</v>
      </c>
    </row>
    <row r="67" spans="1:3" x14ac:dyDescent="0.25">
      <c r="A67" s="80">
        <v>61</v>
      </c>
      <c r="B67" s="82">
        <v>17.190999999999999</v>
      </c>
      <c r="C67" s="82">
        <v>3.2610000000000001</v>
      </c>
    </row>
    <row r="68" spans="1:3" x14ac:dyDescent="0.25">
      <c r="A68" s="80">
        <v>62</v>
      </c>
      <c r="B68" s="82">
        <v>17.838000000000001</v>
      </c>
      <c r="C68" s="82">
        <v>3.3410000000000002</v>
      </c>
    </row>
    <row r="69" spans="1:3" x14ac:dyDescent="0.25">
      <c r="A69" s="80">
        <v>63</v>
      </c>
      <c r="B69" s="82">
        <v>18.515000000000001</v>
      </c>
      <c r="C69" s="82">
        <v>3.42</v>
      </c>
    </row>
    <row r="70" spans="1:3" x14ac:dyDescent="0.25">
      <c r="A70" s="80">
        <v>64</v>
      </c>
      <c r="B70" s="82">
        <v>19.225000000000001</v>
      </c>
      <c r="C70" s="82">
        <v>3.4969999999999999</v>
      </c>
    </row>
    <row r="71" spans="1:3" x14ac:dyDescent="0.25">
      <c r="A71" s="80">
        <v>65</v>
      </c>
      <c r="B71" s="82">
        <v>19.257000000000001</v>
      </c>
      <c r="C71" s="82">
        <v>3.5419999999999998</v>
      </c>
    </row>
    <row r="72" spans="1:3" x14ac:dyDescent="0.25">
      <c r="A72" s="80">
        <v>66</v>
      </c>
      <c r="B72" s="82">
        <v>18.591999999999999</v>
      </c>
      <c r="C72" s="82">
        <v>3.5539999999999998</v>
      </c>
    </row>
    <row r="73" spans="1:3" x14ac:dyDescent="0.25">
      <c r="A73" s="80">
        <v>67</v>
      </c>
      <c r="B73" s="82">
        <v>17.923999999999999</v>
      </c>
      <c r="C73" s="82">
        <v>3.5619999999999998</v>
      </c>
    </row>
    <row r="74" spans="1:3" x14ac:dyDescent="0.25">
      <c r="A74" s="80">
        <v>68</v>
      </c>
      <c r="B74" s="82">
        <v>17.254000000000001</v>
      </c>
      <c r="C74" s="82">
        <v>3.5670000000000002</v>
      </c>
    </row>
    <row r="75" spans="1:3" x14ac:dyDescent="0.25">
      <c r="A75" s="80">
        <v>69</v>
      </c>
      <c r="B75" s="82">
        <v>16.585000000000001</v>
      </c>
      <c r="C75" s="82">
        <v>3.569</v>
      </c>
    </row>
    <row r="76" spans="1:3" x14ac:dyDescent="0.25">
      <c r="A76" s="80">
        <v>70</v>
      </c>
      <c r="B76" s="82">
        <v>15.917</v>
      </c>
      <c r="C76" s="82">
        <v>3.5659999999999998</v>
      </c>
    </row>
  </sheetData>
  <sheetProtection algorithmName="SHA-512" hashValue="1zBJbHlUkwS1H3UkaxI8BlX6JSznbzLUbtFDXAIh3+45mNy2yu+WFpNEZCgVPjO0IqpRRH9HDCQhrtSWdfLTMQ==" saltValue="1u4oNqOEwTLSxfBV0JRw7g==" spinCount="100000" sheet="1" objects="1" scenarios="1"/>
  <conditionalFormatting sqref="A6:A16 A18:A20">
    <cfRule type="expression" dxfId="1597" priority="13" stopIfTrue="1">
      <formula>MOD(ROW(),2)=0</formula>
    </cfRule>
    <cfRule type="expression" dxfId="1596" priority="14" stopIfTrue="1">
      <formula>MOD(ROW(),2)&lt;&gt;0</formula>
    </cfRule>
  </conditionalFormatting>
  <conditionalFormatting sqref="B26:C76 B6:C21">
    <cfRule type="expression" dxfId="1595" priority="15" stopIfTrue="1">
      <formula>MOD(ROW(),2)=0</formula>
    </cfRule>
    <cfRule type="expression" dxfId="1594" priority="16" stopIfTrue="1">
      <formula>MOD(ROW(),2)&lt;&gt;0</formula>
    </cfRule>
  </conditionalFormatting>
  <conditionalFormatting sqref="A26:A76">
    <cfRule type="expression" dxfId="1593" priority="9" stopIfTrue="1">
      <formula>MOD(ROW(),2)=0</formula>
    </cfRule>
    <cfRule type="expression" dxfId="1592" priority="10" stopIfTrue="1">
      <formula>MOD(ROW(),2)&lt;&gt;0</formula>
    </cfRule>
  </conditionalFormatting>
  <conditionalFormatting sqref="A17">
    <cfRule type="expression" dxfId="1591" priority="7" stopIfTrue="1">
      <formula>MOD(ROW(),2)=0</formula>
    </cfRule>
    <cfRule type="expression" dxfId="1590" priority="8" stopIfTrue="1">
      <formula>MOD(ROW(),2)&lt;&gt;0</formula>
    </cfRule>
  </conditionalFormatting>
  <conditionalFormatting sqref="B17">
    <cfRule type="expression" dxfId="1589" priority="5" stopIfTrue="1">
      <formula>MOD(ROW(),2)=0</formula>
    </cfRule>
    <cfRule type="expression" dxfId="1588" priority="6" stopIfTrue="1">
      <formula>MOD(ROW(),2)&lt;&gt;0</formula>
    </cfRule>
  </conditionalFormatting>
  <conditionalFormatting sqref="A21">
    <cfRule type="expression" dxfId="1587" priority="1" stopIfTrue="1">
      <formula>MOD(ROW(),2)=0</formula>
    </cfRule>
    <cfRule type="expression" dxfId="1586" priority="2" stopIfTrue="1">
      <formula>MOD(ROW(),2)&lt;&gt;0</formula>
    </cfRule>
  </conditionalFormatting>
  <conditionalFormatting sqref="B21:C21">
    <cfRule type="expression" dxfId="1585" priority="3" stopIfTrue="1">
      <formula>MOD(ROW(),2)=0</formula>
    </cfRule>
    <cfRule type="expression" dxfId="158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8"/>
  <dimension ref="A1:I72"/>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TV In (non-club) - x-207</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312</v>
      </c>
      <c r="C9" s="112"/>
    </row>
    <row r="10" spans="1:9" x14ac:dyDescent="0.25">
      <c r="A10" s="74" t="s">
        <v>6</v>
      </c>
      <c r="B10" s="112" t="s">
        <v>317</v>
      </c>
      <c r="C10" s="112"/>
    </row>
    <row r="11" spans="1:9" x14ac:dyDescent="0.25">
      <c r="A11" s="74" t="s">
        <v>281</v>
      </c>
      <c r="B11" s="112" t="s">
        <v>295</v>
      </c>
      <c r="C11" s="112"/>
    </row>
    <row r="12" spans="1:9" x14ac:dyDescent="0.25">
      <c r="A12" s="74" t="s">
        <v>282</v>
      </c>
      <c r="B12" s="112" t="s">
        <v>314</v>
      </c>
      <c r="C12" s="112"/>
    </row>
    <row r="13" spans="1:9" x14ac:dyDescent="0.25">
      <c r="A13" s="74" t="s">
        <v>585</v>
      </c>
      <c r="B13" s="112">
        <v>0</v>
      </c>
      <c r="C13" s="112"/>
    </row>
    <row r="14" spans="1:9" x14ac:dyDescent="0.25">
      <c r="A14" s="74" t="s">
        <v>284</v>
      </c>
      <c r="B14" s="112">
        <v>207</v>
      </c>
      <c r="C14" s="112"/>
    </row>
    <row r="15" spans="1:9" x14ac:dyDescent="0.25">
      <c r="A15" s="74" t="s">
        <v>588</v>
      </c>
      <c r="B15" s="112" t="s">
        <v>318</v>
      </c>
      <c r="C15" s="112"/>
    </row>
    <row r="16" spans="1:9" x14ac:dyDescent="0.25">
      <c r="A16" s="74" t="s">
        <v>286</v>
      </c>
      <c r="B16" s="112" t="s">
        <v>319</v>
      </c>
      <c r="C16" s="112"/>
    </row>
    <row r="17" spans="1:3" x14ac:dyDescent="0.25">
      <c r="A17" s="138" t="s">
        <v>687</v>
      </c>
      <c r="B17" s="112"/>
      <c r="C17" s="112"/>
    </row>
    <row r="18" spans="1:3" x14ac:dyDescent="0.25">
      <c r="A18" s="74" t="s">
        <v>288</v>
      </c>
      <c r="B18" s="140">
        <v>45106</v>
      </c>
      <c r="C18" s="112"/>
    </row>
    <row r="19" spans="1:3" x14ac:dyDescent="0.25">
      <c r="A19" s="74" t="s">
        <v>289</v>
      </c>
      <c r="B19" s="140">
        <v>45014</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13" x14ac:dyDescent="0.25">
      <c r="A26" s="79" t="s">
        <v>314</v>
      </c>
      <c r="B26" s="79" t="s">
        <v>661</v>
      </c>
      <c r="C26" s="79" t="s">
        <v>662</v>
      </c>
    </row>
    <row r="27" spans="1:3" x14ac:dyDescent="0.25">
      <c r="A27" s="80">
        <v>21</v>
      </c>
      <c r="B27" s="82">
        <v>3.97</v>
      </c>
      <c r="C27" s="82">
        <v>0.90600000000000003</v>
      </c>
    </row>
    <row r="28" spans="1:3" x14ac:dyDescent="0.25">
      <c r="A28" s="80">
        <v>22</v>
      </c>
      <c r="B28" s="82">
        <v>4.1079999999999997</v>
      </c>
      <c r="C28" s="82">
        <v>0.93899999999999995</v>
      </c>
    </row>
    <row r="29" spans="1:3" x14ac:dyDescent="0.25">
      <c r="A29" s="80">
        <v>23</v>
      </c>
      <c r="B29" s="82">
        <v>4.2519999999999998</v>
      </c>
      <c r="C29" s="82">
        <v>0.97299999999999998</v>
      </c>
    </row>
    <row r="30" spans="1:3" x14ac:dyDescent="0.25">
      <c r="A30" s="80">
        <v>24</v>
      </c>
      <c r="B30" s="82">
        <v>4.4000000000000004</v>
      </c>
      <c r="C30" s="82">
        <v>1.008</v>
      </c>
    </row>
    <row r="31" spans="1:3" x14ac:dyDescent="0.25">
      <c r="A31" s="80">
        <v>25</v>
      </c>
      <c r="B31" s="82">
        <v>4.5540000000000003</v>
      </c>
      <c r="C31" s="82">
        <v>1.0449999999999999</v>
      </c>
    </row>
    <row r="32" spans="1:3" x14ac:dyDescent="0.25">
      <c r="A32" s="80">
        <v>26</v>
      </c>
      <c r="B32" s="82">
        <v>4.7130000000000001</v>
      </c>
      <c r="C32" s="82">
        <v>1.0820000000000001</v>
      </c>
    </row>
    <row r="33" spans="1:3" x14ac:dyDescent="0.25">
      <c r="A33" s="80">
        <v>27</v>
      </c>
      <c r="B33" s="82">
        <v>4.8769999999999998</v>
      </c>
      <c r="C33" s="82">
        <v>1.121</v>
      </c>
    </row>
    <row r="34" spans="1:3" x14ac:dyDescent="0.25">
      <c r="A34" s="80">
        <v>28</v>
      </c>
      <c r="B34" s="82">
        <v>5.0469999999999997</v>
      </c>
      <c r="C34" s="82">
        <v>1.161</v>
      </c>
    </row>
    <row r="35" spans="1:3" x14ac:dyDescent="0.25">
      <c r="A35" s="80">
        <v>29</v>
      </c>
      <c r="B35" s="82">
        <v>5.2240000000000002</v>
      </c>
      <c r="C35" s="82">
        <v>1.2030000000000001</v>
      </c>
    </row>
    <row r="36" spans="1:3" x14ac:dyDescent="0.25">
      <c r="A36" s="80">
        <v>30</v>
      </c>
      <c r="B36" s="82">
        <v>5.4059999999999997</v>
      </c>
      <c r="C36" s="82">
        <v>1.2450000000000001</v>
      </c>
    </row>
    <row r="37" spans="1:3" x14ac:dyDescent="0.25">
      <c r="A37" s="80">
        <v>31</v>
      </c>
      <c r="B37" s="82">
        <v>5.5949999999999998</v>
      </c>
      <c r="C37" s="82">
        <v>1.2889999999999999</v>
      </c>
    </row>
    <row r="38" spans="1:3" x14ac:dyDescent="0.25">
      <c r="A38" s="80">
        <v>32</v>
      </c>
      <c r="B38" s="82">
        <v>5.7910000000000004</v>
      </c>
      <c r="C38" s="82">
        <v>1.333</v>
      </c>
    </row>
    <row r="39" spans="1:3" x14ac:dyDescent="0.25">
      <c r="A39" s="80">
        <v>33</v>
      </c>
      <c r="B39" s="82">
        <v>5.9939999999999998</v>
      </c>
      <c r="C39" s="82">
        <v>1.38</v>
      </c>
    </row>
    <row r="40" spans="1:3" x14ac:dyDescent="0.25">
      <c r="A40" s="80">
        <v>34</v>
      </c>
      <c r="B40" s="82">
        <v>6.2039999999999997</v>
      </c>
      <c r="C40" s="82">
        <v>1.427</v>
      </c>
    </row>
    <row r="41" spans="1:3" x14ac:dyDescent="0.25">
      <c r="A41" s="80">
        <v>35</v>
      </c>
      <c r="B41" s="82">
        <v>6.4210000000000003</v>
      </c>
      <c r="C41" s="82">
        <v>1.476</v>
      </c>
    </row>
    <row r="42" spans="1:3" x14ac:dyDescent="0.25">
      <c r="A42" s="80">
        <v>36</v>
      </c>
      <c r="B42" s="82">
        <v>6.6459999999999999</v>
      </c>
      <c r="C42" s="82">
        <v>1.526</v>
      </c>
    </row>
    <row r="43" spans="1:3" x14ac:dyDescent="0.25">
      <c r="A43" s="80">
        <v>37</v>
      </c>
      <c r="B43" s="82">
        <v>6.88</v>
      </c>
      <c r="C43" s="82">
        <v>1.577</v>
      </c>
    </row>
    <row r="44" spans="1:3" x14ac:dyDescent="0.25">
      <c r="A44" s="80">
        <v>38</v>
      </c>
      <c r="B44" s="82">
        <v>7.1210000000000004</v>
      </c>
      <c r="C44" s="82">
        <v>1.63</v>
      </c>
    </row>
    <row r="45" spans="1:3" x14ac:dyDescent="0.25">
      <c r="A45" s="80">
        <v>39</v>
      </c>
      <c r="B45" s="82">
        <v>7.3710000000000004</v>
      </c>
      <c r="C45" s="82">
        <v>1.6850000000000001</v>
      </c>
    </row>
    <row r="46" spans="1:3" x14ac:dyDescent="0.25">
      <c r="A46" s="80">
        <v>40</v>
      </c>
      <c r="B46" s="82">
        <v>7.63</v>
      </c>
      <c r="C46" s="82">
        <v>1.7410000000000001</v>
      </c>
    </row>
    <row r="47" spans="1:3" x14ac:dyDescent="0.25">
      <c r="A47" s="80">
        <v>41</v>
      </c>
      <c r="B47" s="82">
        <v>7.899</v>
      </c>
      <c r="C47" s="82">
        <v>1.798</v>
      </c>
    </row>
    <row r="48" spans="1:3" x14ac:dyDescent="0.25">
      <c r="A48" s="80">
        <v>42</v>
      </c>
      <c r="B48" s="82">
        <v>8.1769999999999996</v>
      </c>
      <c r="C48" s="82">
        <v>1.8560000000000001</v>
      </c>
    </row>
    <row r="49" spans="1:3" x14ac:dyDescent="0.25">
      <c r="A49" s="80">
        <v>43</v>
      </c>
      <c r="B49" s="82">
        <v>8.4659999999999993</v>
      </c>
      <c r="C49" s="82">
        <v>1.9159999999999999</v>
      </c>
    </row>
    <row r="50" spans="1:3" x14ac:dyDescent="0.25">
      <c r="A50" s="80">
        <v>44</v>
      </c>
      <c r="B50" s="82">
        <v>8.7650000000000006</v>
      </c>
      <c r="C50" s="82">
        <v>1.9770000000000001</v>
      </c>
    </row>
    <row r="51" spans="1:3" x14ac:dyDescent="0.25">
      <c r="A51" s="80">
        <v>45</v>
      </c>
      <c r="B51" s="82">
        <v>9.0749999999999993</v>
      </c>
      <c r="C51" s="82">
        <v>2.0390000000000001</v>
      </c>
    </row>
    <row r="52" spans="1:3" x14ac:dyDescent="0.25">
      <c r="A52" s="80">
        <v>46</v>
      </c>
      <c r="B52" s="82">
        <v>9.3970000000000002</v>
      </c>
      <c r="C52" s="82">
        <v>2.1030000000000002</v>
      </c>
    </row>
    <row r="53" spans="1:3" x14ac:dyDescent="0.25">
      <c r="A53" s="80">
        <v>47</v>
      </c>
      <c r="B53" s="82">
        <v>9.73</v>
      </c>
      <c r="C53" s="82">
        <v>2.1680000000000001</v>
      </c>
    </row>
    <row r="54" spans="1:3" x14ac:dyDescent="0.25">
      <c r="A54" s="80">
        <v>48</v>
      </c>
      <c r="B54" s="82">
        <v>10.077</v>
      </c>
      <c r="C54" s="82">
        <v>2.2349999999999999</v>
      </c>
    </row>
    <row r="55" spans="1:3" x14ac:dyDescent="0.25">
      <c r="A55" s="80">
        <v>49</v>
      </c>
      <c r="B55" s="82">
        <v>10.436</v>
      </c>
      <c r="C55" s="82">
        <v>2.3029999999999999</v>
      </c>
    </row>
    <row r="56" spans="1:3" x14ac:dyDescent="0.25">
      <c r="A56" s="80">
        <v>50</v>
      </c>
      <c r="B56" s="82">
        <v>10.808</v>
      </c>
      <c r="C56" s="82">
        <v>2.3719999999999999</v>
      </c>
    </row>
    <row r="57" spans="1:3" x14ac:dyDescent="0.25">
      <c r="A57" s="80">
        <v>51</v>
      </c>
      <c r="B57" s="82">
        <v>11.195</v>
      </c>
      <c r="C57" s="82">
        <v>2.4420000000000002</v>
      </c>
    </row>
    <row r="58" spans="1:3" x14ac:dyDescent="0.25">
      <c r="A58" s="80">
        <v>52</v>
      </c>
      <c r="B58" s="82">
        <v>11.596</v>
      </c>
      <c r="C58" s="82">
        <v>2.5139999999999998</v>
      </c>
    </row>
    <row r="59" spans="1:3" x14ac:dyDescent="0.25">
      <c r="A59" s="80">
        <v>53</v>
      </c>
      <c r="B59" s="82">
        <v>12.013</v>
      </c>
      <c r="C59" s="82">
        <v>2.5870000000000002</v>
      </c>
    </row>
    <row r="60" spans="1:3" x14ac:dyDescent="0.25">
      <c r="A60" s="80">
        <v>54</v>
      </c>
      <c r="B60" s="82">
        <v>12.446</v>
      </c>
      <c r="C60" s="82">
        <v>2.6619999999999999</v>
      </c>
    </row>
    <row r="61" spans="1:3" x14ac:dyDescent="0.25">
      <c r="A61" s="80">
        <v>55</v>
      </c>
      <c r="B61" s="82">
        <v>12.896000000000001</v>
      </c>
      <c r="C61" s="82">
        <v>2.7370000000000001</v>
      </c>
    </row>
    <row r="62" spans="1:3" x14ac:dyDescent="0.25">
      <c r="A62" s="80">
        <v>56</v>
      </c>
      <c r="B62" s="82">
        <v>13.364000000000001</v>
      </c>
      <c r="C62" s="82">
        <v>2.8140000000000001</v>
      </c>
    </row>
    <row r="63" spans="1:3" x14ac:dyDescent="0.25">
      <c r="A63" s="80">
        <v>57</v>
      </c>
      <c r="B63" s="82">
        <v>13.851000000000001</v>
      </c>
      <c r="C63" s="82">
        <v>2.8919999999999999</v>
      </c>
    </row>
    <row r="64" spans="1:3" x14ac:dyDescent="0.25">
      <c r="A64" s="80">
        <v>58</v>
      </c>
      <c r="B64" s="82">
        <v>14.359</v>
      </c>
      <c r="C64" s="82">
        <v>2.97</v>
      </c>
    </row>
    <row r="65" spans="1:3" x14ac:dyDescent="0.25">
      <c r="A65" s="80">
        <v>59</v>
      </c>
      <c r="B65" s="82">
        <v>14.887</v>
      </c>
      <c r="C65" s="82">
        <v>3.0489999999999999</v>
      </c>
    </row>
    <row r="66" spans="1:3" x14ac:dyDescent="0.25">
      <c r="A66" s="80">
        <v>60</v>
      </c>
      <c r="B66" s="82">
        <v>15.438000000000001</v>
      </c>
      <c r="C66" s="82">
        <v>3.1280000000000001</v>
      </c>
    </row>
    <row r="67" spans="1:3" x14ac:dyDescent="0.25">
      <c r="A67" s="80">
        <v>61</v>
      </c>
      <c r="B67" s="82">
        <v>16.013000000000002</v>
      </c>
      <c r="C67" s="82">
        <v>3.206</v>
      </c>
    </row>
    <row r="68" spans="1:3" x14ac:dyDescent="0.25">
      <c r="A68" s="80">
        <v>62</v>
      </c>
      <c r="B68" s="82">
        <v>16.614000000000001</v>
      </c>
      <c r="C68" s="82">
        <v>3.2850000000000001</v>
      </c>
    </row>
    <row r="69" spans="1:3" x14ac:dyDescent="0.25">
      <c r="A69" s="80">
        <v>63</v>
      </c>
      <c r="B69" s="82">
        <v>17.242000000000001</v>
      </c>
      <c r="C69" s="82">
        <v>3.3620000000000001</v>
      </c>
    </row>
    <row r="70" spans="1:3" x14ac:dyDescent="0.25">
      <c r="A70" s="80">
        <v>64</v>
      </c>
      <c r="B70" s="82">
        <v>17.901</v>
      </c>
      <c r="C70" s="82">
        <v>3.4380000000000002</v>
      </c>
    </row>
    <row r="71" spans="1:3" x14ac:dyDescent="0.25">
      <c r="A71" s="80">
        <v>65</v>
      </c>
      <c r="B71" s="82">
        <v>18.593</v>
      </c>
      <c r="C71" s="82">
        <v>3.512</v>
      </c>
    </row>
    <row r="72" spans="1:3" x14ac:dyDescent="0.25">
      <c r="A72" s="80">
        <v>66</v>
      </c>
      <c r="B72" s="82">
        <v>18.611999999999998</v>
      </c>
      <c r="C72" s="82">
        <v>3.5539999999999998</v>
      </c>
    </row>
  </sheetData>
  <sheetProtection algorithmName="SHA-512" hashValue="xfnKdnThijNjWL/tsFvMI3iALx+/9YmMTol0zHsN2YbtGyi3HGeMJlRBH3MtmHd2dKdfbnDCu6M4RNJGE2hitA==" saltValue="kaTg/ek78VBouSIWT5QofQ==" spinCount="100000" sheet="1" objects="1" scenarios="1"/>
  <conditionalFormatting sqref="A6:A16">
    <cfRule type="expression" dxfId="1583" priority="17" stopIfTrue="1">
      <formula>MOD(ROW(),2)=0</formula>
    </cfRule>
    <cfRule type="expression" dxfId="1582" priority="18" stopIfTrue="1">
      <formula>MOD(ROW(),2)&lt;&gt;0</formula>
    </cfRule>
  </conditionalFormatting>
  <conditionalFormatting sqref="B6:C21">
    <cfRule type="expression" dxfId="1581" priority="19" stopIfTrue="1">
      <formula>MOD(ROW(),2)=0</formula>
    </cfRule>
    <cfRule type="expression" dxfId="1580" priority="20" stopIfTrue="1">
      <formula>MOD(ROW(),2)&lt;&gt;0</formula>
    </cfRule>
  </conditionalFormatting>
  <conditionalFormatting sqref="A26:A72">
    <cfRule type="expression" dxfId="1579" priority="13" stopIfTrue="1">
      <formula>MOD(ROW(),2)=0</formula>
    </cfRule>
    <cfRule type="expression" dxfId="1578" priority="14" stopIfTrue="1">
      <formula>MOD(ROW(),2)&lt;&gt;0</formula>
    </cfRule>
  </conditionalFormatting>
  <conditionalFormatting sqref="B26:C72">
    <cfRule type="expression" dxfId="1577" priority="15" stopIfTrue="1">
      <formula>MOD(ROW(),2)=0</formula>
    </cfRule>
    <cfRule type="expression" dxfId="1576" priority="16" stopIfTrue="1">
      <formula>MOD(ROW(),2)&lt;&gt;0</formula>
    </cfRule>
  </conditionalFormatting>
  <conditionalFormatting sqref="A18:A20">
    <cfRule type="expression" dxfId="1575" priority="9" stopIfTrue="1">
      <formula>MOD(ROW(),2)=0</formula>
    </cfRule>
    <cfRule type="expression" dxfId="1574" priority="10" stopIfTrue="1">
      <formula>MOD(ROW(),2)&lt;&gt;0</formula>
    </cfRule>
  </conditionalFormatting>
  <conditionalFormatting sqref="B18:B20 C17:C19">
    <cfRule type="expression" dxfId="1573" priority="11" stopIfTrue="1">
      <formula>MOD(ROW(),2)=0</formula>
    </cfRule>
    <cfRule type="expression" dxfId="1572" priority="12" stopIfTrue="1">
      <formula>MOD(ROW(),2)&lt;&gt;0</formula>
    </cfRule>
  </conditionalFormatting>
  <conditionalFormatting sqref="A17">
    <cfRule type="expression" dxfId="1571" priority="7" stopIfTrue="1">
      <formula>MOD(ROW(),2)=0</formula>
    </cfRule>
    <cfRule type="expression" dxfId="1570" priority="8" stopIfTrue="1">
      <formula>MOD(ROW(),2)&lt;&gt;0</formula>
    </cfRule>
  </conditionalFormatting>
  <conditionalFormatting sqref="B17">
    <cfRule type="expression" dxfId="1569" priority="5" stopIfTrue="1">
      <formula>MOD(ROW(),2)=0</formula>
    </cfRule>
    <cfRule type="expression" dxfId="1568" priority="6" stopIfTrue="1">
      <formula>MOD(ROW(),2)&lt;&gt;0</formula>
    </cfRule>
  </conditionalFormatting>
  <conditionalFormatting sqref="A21">
    <cfRule type="expression" dxfId="1567" priority="1" stopIfTrue="1">
      <formula>MOD(ROW(),2)=0</formula>
    </cfRule>
    <cfRule type="expression" dxfId="1566" priority="2" stopIfTrue="1">
      <formula>MOD(ROW(),2)&lt;&gt;0</formula>
    </cfRule>
  </conditionalFormatting>
  <conditionalFormatting sqref="B21:C21">
    <cfRule type="expression" dxfId="1565" priority="3" stopIfTrue="1">
      <formula>MOD(ROW(),2)=0</formula>
    </cfRule>
    <cfRule type="expression" dxfId="156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39"/>
  <dimension ref="A1:I73"/>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TV In (non-club) - x-208</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312</v>
      </c>
      <c r="C9" s="112"/>
    </row>
    <row r="10" spans="1:9" x14ac:dyDescent="0.25">
      <c r="A10" s="74" t="s">
        <v>6</v>
      </c>
      <c r="B10" s="112" t="s">
        <v>320</v>
      </c>
      <c r="C10" s="112"/>
    </row>
    <row r="11" spans="1:9" x14ac:dyDescent="0.25">
      <c r="A11" s="74" t="s">
        <v>281</v>
      </c>
      <c r="B11" s="112" t="s">
        <v>295</v>
      </c>
      <c r="C11" s="112"/>
    </row>
    <row r="12" spans="1:9" x14ac:dyDescent="0.25">
      <c r="A12" s="74" t="s">
        <v>282</v>
      </c>
      <c r="B12" s="112" t="s">
        <v>314</v>
      </c>
      <c r="C12" s="112"/>
    </row>
    <row r="13" spans="1:9" x14ac:dyDescent="0.25">
      <c r="A13" s="74" t="s">
        <v>585</v>
      </c>
      <c r="B13" s="112">
        <v>0</v>
      </c>
      <c r="C13" s="112"/>
    </row>
    <row r="14" spans="1:9" x14ac:dyDescent="0.25">
      <c r="A14" s="74" t="s">
        <v>284</v>
      </c>
      <c r="B14" s="112">
        <v>208</v>
      </c>
      <c r="C14" s="112"/>
    </row>
    <row r="15" spans="1:9" x14ac:dyDescent="0.25">
      <c r="A15" s="74" t="s">
        <v>588</v>
      </c>
      <c r="B15" s="112" t="s">
        <v>321</v>
      </c>
      <c r="C15" s="112"/>
    </row>
    <row r="16" spans="1:9" x14ac:dyDescent="0.25">
      <c r="A16" s="74" t="s">
        <v>286</v>
      </c>
      <c r="B16" s="112" t="s">
        <v>322</v>
      </c>
      <c r="C16" s="112"/>
    </row>
    <row r="17" spans="1:3" x14ac:dyDescent="0.25">
      <c r="A17" s="138" t="s">
        <v>687</v>
      </c>
      <c r="B17" s="112"/>
      <c r="C17" s="112"/>
    </row>
    <row r="18" spans="1:3" x14ac:dyDescent="0.25">
      <c r="A18" s="74" t="s">
        <v>288</v>
      </c>
      <c r="B18" s="140">
        <v>45106</v>
      </c>
      <c r="C18" s="112"/>
    </row>
    <row r="19" spans="1:3" x14ac:dyDescent="0.25">
      <c r="A19" s="74" t="s">
        <v>289</v>
      </c>
      <c r="B19" s="140">
        <v>45014</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13" x14ac:dyDescent="0.25">
      <c r="A26" s="79" t="s">
        <v>314</v>
      </c>
      <c r="B26" s="79" t="s">
        <v>661</v>
      </c>
      <c r="C26" s="79" t="s">
        <v>662</v>
      </c>
    </row>
    <row r="27" spans="1:3" x14ac:dyDescent="0.25">
      <c r="A27" s="80">
        <v>21</v>
      </c>
      <c r="B27" s="82">
        <v>3.71</v>
      </c>
      <c r="C27" s="82">
        <v>0.89</v>
      </c>
    </row>
    <row r="28" spans="1:3" x14ac:dyDescent="0.25">
      <c r="A28" s="80">
        <v>22</v>
      </c>
      <c r="B28" s="82">
        <v>3.839</v>
      </c>
      <c r="C28" s="82">
        <v>0.92200000000000004</v>
      </c>
    </row>
    <row r="29" spans="1:3" x14ac:dyDescent="0.25">
      <c r="A29" s="80">
        <v>23</v>
      </c>
      <c r="B29" s="82">
        <v>3.972</v>
      </c>
      <c r="C29" s="82">
        <v>0.95599999999999996</v>
      </c>
    </row>
    <row r="30" spans="1:3" x14ac:dyDescent="0.25">
      <c r="A30" s="80">
        <v>24</v>
      </c>
      <c r="B30" s="82">
        <v>4.1109999999999998</v>
      </c>
      <c r="C30" s="82">
        <v>0.99</v>
      </c>
    </row>
    <row r="31" spans="1:3" x14ac:dyDescent="0.25">
      <c r="A31" s="80">
        <v>25</v>
      </c>
      <c r="B31" s="82">
        <v>4.2539999999999996</v>
      </c>
      <c r="C31" s="82">
        <v>1.026</v>
      </c>
    </row>
    <row r="32" spans="1:3" x14ac:dyDescent="0.25">
      <c r="A32" s="80">
        <v>26</v>
      </c>
      <c r="B32" s="82">
        <v>4.4020000000000001</v>
      </c>
      <c r="C32" s="82">
        <v>1.0629999999999999</v>
      </c>
    </row>
    <row r="33" spans="1:3" x14ac:dyDescent="0.25">
      <c r="A33" s="80">
        <v>27</v>
      </c>
      <c r="B33" s="82">
        <v>4.5549999999999997</v>
      </c>
      <c r="C33" s="82">
        <v>1.1020000000000001</v>
      </c>
    </row>
    <row r="34" spans="1:3" x14ac:dyDescent="0.25">
      <c r="A34" s="80">
        <v>28</v>
      </c>
      <c r="B34" s="82">
        <v>4.7130000000000001</v>
      </c>
      <c r="C34" s="82">
        <v>1.141</v>
      </c>
    </row>
    <row r="35" spans="1:3" x14ac:dyDescent="0.25">
      <c r="A35" s="80">
        <v>29</v>
      </c>
      <c r="B35" s="82">
        <v>4.8769999999999998</v>
      </c>
      <c r="C35" s="82">
        <v>1.1819999999999999</v>
      </c>
    </row>
    <row r="36" spans="1:3" x14ac:dyDescent="0.25">
      <c r="A36" s="80">
        <v>30</v>
      </c>
      <c r="B36" s="82">
        <v>5.0469999999999997</v>
      </c>
      <c r="C36" s="82">
        <v>1.2230000000000001</v>
      </c>
    </row>
    <row r="37" spans="1:3" x14ac:dyDescent="0.25">
      <c r="A37" s="80">
        <v>31</v>
      </c>
      <c r="B37" s="82">
        <v>5.2229999999999999</v>
      </c>
      <c r="C37" s="82">
        <v>1.266</v>
      </c>
    </row>
    <row r="38" spans="1:3" x14ac:dyDescent="0.25">
      <c r="A38" s="80">
        <v>32</v>
      </c>
      <c r="B38" s="82">
        <v>5.4050000000000002</v>
      </c>
      <c r="C38" s="82">
        <v>1.31</v>
      </c>
    </row>
    <row r="39" spans="1:3" x14ac:dyDescent="0.25">
      <c r="A39" s="80">
        <v>33</v>
      </c>
      <c r="B39" s="82">
        <v>5.5940000000000003</v>
      </c>
      <c r="C39" s="82">
        <v>1.3560000000000001</v>
      </c>
    </row>
    <row r="40" spans="1:3" x14ac:dyDescent="0.25">
      <c r="A40" s="80">
        <v>34</v>
      </c>
      <c r="B40" s="82">
        <v>5.7889999999999997</v>
      </c>
      <c r="C40" s="82">
        <v>1.4019999999999999</v>
      </c>
    </row>
    <row r="41" spans="1:3" x14ac:dyDescent="0.25">
      <c r="A41" s="80">
        <v>35</v>
      </c>
      <c r="B41" s="82">
        <v>5.9909999999999997</v>
      </c>
      <c r="C41" s="82">
        <v>1.45</v>
      </c>
    </row>
    <row r="42" spans="1:3" x14ac:dyDescent="0.25">
      <c r="A42" s="80">
        <v>36</v>
      </c>
      <c r="B42" s="82">
        <v>6.2009999999999996</v>
      </c>
      <c r="C42" s="82">
        <v>1.4990000000000001</v>
      </c>
    </row>
    <row r="43" spans="1:3" x14ac:dyDescent="0.25">
      <c r="A43" s="80">
        <v>37</v>
      </c>
      <c r="B43" s="82">
        <v>6.4180000000000001</v>
      </c>
      <c r="C43" s="82">
        <v>1.55</v>
      </c>
    </row>
    <row r="44" spans="1:3" x14ac:dyDescent="0.25">
      <c r="A44" s="80">
        <v>38</v>
      </c>
      <c r="B44" s="82">
        <v>6.6420000000000003</v>
      </c>
      <c r="C44" s="82">
        <v>1.6020000000000001</v>
      </c>
    </row>
    <row r="45" spans="1:3" x14ac:dyDescent="0.25">
      <c r="A45" s="80">
        <v>39</v>
      </c>
      <c r="B45" s="82">
        <v>6.875</v>
      </c>
      <c r="C45" s="82">
        <v>1.6559999999999999</v>
      </c>
    </row>
    <row r="46" spans="1:3" x14ac:dyDescent="0.25">
      <c r="A46" s="80">
        <v>40</v>
      </c>
      <c r="B46" s="82">
        <v>7.1150000000000002</v>
      </c>
      <c r="C46" s="82">
        <v>1.7110000000000001</v>
      </c>
    </row>
    <row r="47" spans="1:3" x14ac:dyDescent="0.25">
      <c r="A47" s="80">
        <v>41</v>
      </c>
      <c r="B47" s="82">
        <v>7.3650000000000002</v>
      </c>
      <c r="C47" s="82">
        <v>1.7669999999999999</v>
      </c>
    </row>
    <row r="48" spans="1:3" x14ac:dyDescent="0.25">
      <c r="A48" s="80">
        <v>42</v>
      </c>
      <c r="B48" s="82">
        <v>7.6239999999999997</v>
      </c>
      <c r="C48" s="82">
        <v>1.8240000000000001</v>
      </c>
    </row>
    <row r="49" spans="1:3" x14ac:dyDescent="0.25">
      <c r="A49" s="80">
        <v>43</v>
      </c>
      <c r="B49" s="82">
        <v>7.8920000000000003</v>
      </c>
      <c r="C49" s="82">
        <v>1.883</v>
      </c>
    </row>
    <row r="50" spans="1:3" x14ac:dyDescent="0.25">
      <c r="A50" s="80">
        <v>44</v>
      </c>
      <c r="B50" s="82">
        <v>8.17</v>
      </c>
      <c r="C50" s="82">
        <v>1.9430000000000001</v>
      </c>
    </row>
    <row r="51" spans="1:3" x14ac:dyDescent="0.25">
      <c r="A51" s="80">
        <v>45</v>
      </c>
      <c r="B51" s="82">
        <v>8.4580000000000002</v>
      </c>
      <c r="C51" s="82">
        <v>2.0049999999999999</v>
      </c>
    </row>
    <row r="52" spans="1:3" x14ac:dyDescent="0.25">
      <c r="A52" s="80">
        <v>46</v>
      </c>
      <c r="B52" s="82">
        <v>8.7560000000000002</v>
      </c>
      <c r="C52" s="82">
        <v>2.0670000000000002</v>
      </c>
    </row>
    <row r="53" spans="1:3" x14ac:dyDescent="0.25">
      <c r="A53" s="80">
        <v>47</v>
      </c>
      <c r="B53" s="82">
        <v>9.0660000000000007</v>
      </c>
      <c r="C53" s="82">
        <v>2.1320000000000001</v>
      </c>
    </row>
    <row r="54" spans="1:3" x14ac:dyDescent="0.25">
      <c r="A54" s="80">
        <v>48</v>
      </c>
      <c r="B54" s="82">
        <v>9.3870000000000005</v>
      </c>
      <c r="C54" s="82">
        <v>2.1970000000000001</v>
      </c>
    </row>
    <row r="55" spans="1:3" x14ac:dyDescent="0.25">
      <c r="A55" s="80">
        <v>49</v>
      </c>
      <c r="B55" s="82">
        <v>9.7200000000000006</v>
      </c>
      <c r="C55" s="82">
        <v>2.2639999999999998</v>
      </c>
    </row>
    <row r="56" spans="1:3" x14ac:dyDescent="0.25">
      <c r="A56" s="80">
        <v>50</v>
      </c>
      <c r="B56" s="82">
        <v>10.066000000000001</v>
      </c>
      <c r="C56" s="82">
        <v>2.3319999999999999</v>
      </c>
    </row>
    <row r="57" spans="1:3" x14ac:dyDescent="0.25">
      <c r="A57" s="80">
        <v>51</v>
      </c>
      <c r="B57" s="82">
        <v>10.425000000000001</v>
      </c>
      <c r="C57" s="82">
        <v>2.4009999999999998</v>
      </c>
    </row>
    <row r="58" spans="1:3" x14ac:dyDescent="0.25">
      <c r="A58" s="80">
        <v>52</v>
      </c>
      <c r="B58" s="82">
        <v>10.797000000000001</v>
      </c>
      <c r="C58" s="82">
        <v>2.472</v>
      </c>
    </row>
    <row r="59" spans="1:3" x14ac:dyDescent="0.25">
      <c r="A59" s="80">
        <v>53</v>
      </c>
      <c r="B59" s="82">
        <v>11.183999999999999</v>
      </c>
      <c r="C59" s="82">
        <v>2.544</v>
      </c>
    </row>
    <row r="60" spans="1:3" x14ac:dyDescent="0.25">
      <c r="A60" s="80">
        <v>54</v>
      </c>
      <c r="B60" s="82">
        <v>11.586</v>
      </c>
      <c r="C60" s="82">
        <v>2.617</v>
      </c>
    </row>
    <row r="61" spans="1:3" x14ac:dyDescent="0.25">
      <c r="A61" s="80">
        <v>55</v>
      </c>
      <c r="B61" s="82">
        <v>12.003</v>
      </c>
      <c r="C61" s="82">
        <v>2.6920000000000002</v>
      </c>
    </row>
    <row r="62" spans="1:3" x14ac:dyDescent="0.25">
      <c r="A62" s="80">
        <v>56</v>
      </c>
      <c r="B62" s="82">
        <v>12.436999999999999</v>
      </c>
      <c r="C62" s="82">
        <v>2.7669999999999999</v>
      </c>
    </row>
    <row r="63" spans="1:3" x14ac:dyDescent="0.25">
      <c r="A63" s="80">
        <v>57</v>
      </c>
      <c r="B63" s="82">
        <v>12.888999999999999</v>
      </c>
      <c r="C63" s="82">
        <v>2.8439999999999999</v>
      </c>
    </row>
    <row r="64" spans="1:3" x14ac:dyDescent="0.25">
      <c r="A64" s="80">
        <v>58</v>
      </c>
      <c r="B64" s="82">
        <v>13.359</v>
      </c>
      <c r="C64" s="82">
        <v>2.9209999999999998</v>
      </c>
    </row>
    <row r="65" spans="1:3" x14ac:dyDescent="0.25">
      <c r="A65" s="80">
        <v>59</v>
      </c>
      <c r="B65" s="82">
        <v>13.848000000000001</v>
      </c>
      <c r="C65" s="82">
        <v>2.9980000000000002</v>
      </c>
    </row>
    <row r="66" spans="1:3" x14ac:dyDescent="0.25">
      <c r="A66" s="80">
        <v>60</v>
      </c>
      <c r="B66" s="82">
        <v>14.359</v>
      </c>
      <c r="C66" s="82">
        <v>3.0760000000000001</v>
      </c>
    </row>
    <row r="67" spans="1:3" x14ac:dyDescent="0.25">
      <c r="A67" s="80">
        <v>61</v>
      </c>
      <c r="B67" s="82">
        <v>14.891999999999999</v>
      </c>
      <c r="C67" s="82">
        <v>3.153</v>
      </c>
    </row>
    <row r="68" spans="1:3" x14ac:dyDescent="0.25">
      <c r="A68" s="80">
        <v>62</v>
      </c>
      <c r="B68" s="82">
        <v>15.448</v>
      </c>
      <c r="C68" s="82">
        <v>3.2309999999999999</v>
      </c>
    </row>
    <row r="69" spans="1:3" x14ac:dyDescent="0.25">
      <c r="A69" s="80">
        <v>63</v>
      </c>
      <c r="B69" s="82">
        <v>16.030999999999999</v>
      </c>
      <c r="C69" s="82">
        <v>3.3069999999999999</v>
      </c>
    </row>
    <row r="70" spans="1:3" x14ac:dyDescent="0.25">
      <c r="A70" s="80">
        <v>64</v>
      </c>
      <c r="B70" s="82">
        <v>16.640999999999998</v>
      </c>
      <c r="C70" s="82">
        <v>3.3820000000000001</v>
      </c>
    </row>
    <row r="71" spans="1:3" x14ac:dyDescent="0.25">
      <c r="A71" s="80">
        <v>65</v>
      </c>
      <c r="B71" s="82">
        <v>17.282</v>
      </c>
      <c r="C71" s="82">
        <v>3.4540000000000002</v>
      </c>
    </row>
    <row r="72" spans="1:3" x14ac:dyDescent="0.25">
      <c r="A72" s="80">
        <v>66</v>
      </c>
      <c r="B72" s="82">
        <v>17.954999999999998</v>
      </c>
      <c r="C72" s="82">
        <v>3.524</v>
      </c>
    </row>
    <row r="73" spans="1:3" x14ac:dyDescent="0.25">
      <c r="A73" s="80">
        <v>67</v>
      </c>
      <c r="B73" s="82">
        <v>17.962</v>
      </c>
      <c r="C73" s="82">
        <v>3.5619999999999998</v>
      </c>
    </row>
  </sheetData>
  <sheetProtection algorithmName="SHA-512" hashValue="Jwki8BpKe0eyqKCV0pJMF5sxwmzHM3UL2CfrjlQcszRi9DB2kxE/upJKSxbSoY2CQ/d80A6Osgluxmuhprnufg==" saltValue="f38KxiYkIQF5DKO8Kq00uw==" spinCount="100000" sheet="1" objects="1" scenarios="1"/>
  <conditionalFormatting sqref="A6:A16">
    <cfRule type="expression" dxfId="1563" priority="17" stopIfTrue="1">
      <formula>MOD(ROW(),2)=0</formula>
    </cfRule>
    <cfRule type="expression" dxfId="1562" priority="18" stopIfTrue="1">
      <formula>MOD(ROW(),2)&lt;&gt;0</formula>
    </cfRule>
  </conditionalFormatting>
  <conditionalFormatting sqref="B6:C21">
    <cfRule type="expression" dxfId="1561" priority="19" stopIfTrue="1">
      <formula>MOD(ROW(),2)=0</formula>
    </cfRule>
    <cfRule type="expression" dxfId="1560" priority="20" stopIfTrue="1">
      <formula>MOD(ROW(),2)&lt;&gt;0</formula>
    </cfRule>
  </conditionalFormatting>
  <conditionalFormatting sqref="A26:A73">
    <cfRule type="expression" dxfId="1559" priority="13" stopIfTrue="1">
      <formula>MOD(ROW(),2)=0</formula>
    </cfRule>
    <cfRule type="expression" dxfId="1558" priority="14" stopIfTrue="1">
      <formula>MOD(ROW(),2)&lt;&gt;0</formula>
    </cfRule>
  </conditionalFormatting>
  <conditionalFormatting sqref="B26:C73">
    <cfRule type="expression" dxfId="1557" priority="15" stopIfTrue="1">
      <formula>MOD(ROW(),2)=0</formula>
    </cfRule>
    <cfRule type="expression" dxfId="1556" priority="16" stopIfTrue="1">
      <formula>MOD(ROW(),2)&lt;&gt;0</formula>
    </cfRule>
  </conditionalFormatting>
  <conditionalFormatting sqref="A18:A20">
    <cfRule type="expression" dxfId="1555" priority="9" stopIfTrue="1">
      <formula>MOD(ROW(),2)=0</formula>
    </cfRule>
    <cfRule type="expression" dxfId="1554" priority="10" stopIfTrue="1">
      <formula>MOD(ROW(),2)&lt;&gt;0</formula>
    </cfRule>
  </conditionalFormatting>
  <conditionalFormatting sqref="B18:B20 C17:C19">
    <cfRule type="expression" dxfId="1553" priority="11" stopIfTrue="1">
      <formula>MOD(ROW(),2)=0</formula>
    </cfRule>
    <cfRule type="expression" dxfId="1552" priority="12" stopIfTrue="1">
      <formula>MOD(ROW(),2)&lt;&gt;0</formula>
    </cfRule>
  </conditionalFormatting>
  <conditionalFormatting sqref="A17">
    <cfRule type="expression" dxfId="1551" priority="7" stopIfTrue="1">
      <formula>MOD(ROW(),2)=0</formula>
    </cfRule>
    <cfRule type="expression" dxfId="1550" priority="8" stopIfTrue="1">
      <formula>MOD(ROW(),2)&lt;&gt;0</formula>
    </cfRule>
  </conditionalFormatting>
  <conditionalFormatting sqref="B17">
    <cfRule type="expression" dxfId="1549" priority="5" stopIfTrue="1">
      <formula>MOD(ROW(),2)=0</formula>
    </cfRule>
    <cfRule type="expression" dxfId="1548" priority="6" stopIfTrue="1">
      <formula>MOD(ROW(),2)&lt;&gt;0</formula>
    </cfRule>
  </conditionalFormatting>
  <conditionalFormatting sqref="A21">
    <cfRule type="expression" dxfId="1547" priority="1" stopIfTrue="1">
      <formula>MOD(ROW(),2)=0</formula>
    </cfRule>
    <cfRule type="expression" dxfId="1546" priority="2" stopIfTrue="1">
      <formula>MOD(ROW(),2)&lt;&gt;0</formula>
    </cfRule>
  </conditionalFormatting>
  <conditionalFormatting sqref="B21:C21">
    <cfRule type="expression" dxfId="1545" priority="3" stopIfTrue="1">
      <formula>MOD(ROW(),2)=0</formula>
    </cfRule>
    <cfRule type="expression" dxfId="154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40"/>
  <dimension ref="A1:I7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TV In (non-club) - x-209</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312</v>
      </c>
      <c r="C9" s="112"/>
    </row>
    <row r="10" spans="1:9" x14ac:dyDescent="0.25">
      <c r="A10" s="74" t="s">
        <v>6</v>
      </c>
      <c r="B10" s="112" t="s">
        <v>323</v>
      </c>
      <c r="C10" s="112"/>
    </row>
    <row r="11" spans="1:9" x14ac:dyDescent="0.25">
      <c r="A11" s="74" t="s">
        <v>281</v>
      </c>
      <c r="B11" s="112" t="s">
        <v>295</v>
      </c>
      <c r="C11" s="112"/>
    </row>
    <row r="12" spans="1:9" x14ac:dyDescent="0.25">
      <c r="A12" s="74" t="s">
        <v>282</v>
      </c>
      <c r="B12" s="112" t="s">
        <v>314</v>
      </c>
      <c r="C12" s="112"/>
    </row>
    <row r="13" spans="1:9" x14ac:dyDescent="0.25">
      <c r="A13" s="74" t="s">
        <v>585</v>
      </c>
      <c r="B13" s="112">
        <v>0</v>
      </c>
      <c r="C13" s="112"/>
    </row>
    <row r="14" spans="1:9" x14ac:dyDescent="0.25">
      <c r="A14" s="74" t="s">
        <v>284</v>
      </c>
      <c r="B14" s="112">
        <v>209</v>
      </c>
      <c r="C14" s="112"/>
    </row>
    <row r="15" spans="1:9" x14ac:dyDescent="0.25">
      <c r="A15" s="74" t="s">
        <v>588</v>
      </c>
      <c r="B15" s="112" t="s">
        <v>324</v>
      </c>
      <c r="C15" s="112"/>
    </row>
    <row r="16" spans="1:9" x14ac:dyDescent="0.25">
      <c r="A16" s="74" t="s">
        <v>286</v>
      </c>
      <c r="B16" s="112" t="s">
        <v>325</v>
      </c>
      <c r="C16" s="112"/>
    </row>
    <row r="17" spans="1:3" x14ac:dyDescent="0.25">
      <c r="A17" s="138" t="s">
        <v>687</v>
      </c>
      <c r="B17" s="112"/>
      <c r="C17" s="112"/>
    </row>
    <row r="18" spans="1:3" x14ac:dyDescent="0.25">
      <c r="A18" s="74" t="s">
        <v>288</v>
      </c>
      <c r="B18" s="140">
        <v>45106</v>
      </c>
      <c r="C18" s="112"/>
    </row>
    <row r="19" spans="1:3" x14ac:dyDescent="0.25">
      <c r="A19" s="74" t="s">
        <v>289</v>
      </c>
      <c r="B19" s="140">
        <v>45014</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13" x14ac:dyDescent="0.25">
      <c r="A26" s="79" t="s">
        <v>314</v>
      </c>
      <c r="B26" s="79" t="s">
        <v>661</v>
      </c>
      <c r="C26" s="79" t="s">
        <v>662</v>
      </c>
    </row>
    <row r="27" spans="1:3" x14ac:dyDescent="0.25">
      <c r="A27" s="80">
        <v>21</v>
      </c>
      <c r="B27" s="82">
        <v>3.4620000000000002</v>
      </c>
      <c r="C27" s="82">
        <v>0.874</v>
      </c>
    </row>
    <row r="28" spans="1:3" x14ac:dyDescent="0.25">
      <c r="A28" s="80">
        <v>22</v>
      </c>
      <c r="B28" s="82">
        <v>3.5819999999999999</v>
      </c>
      <c r="C28" s="82">
        <v>0.90600000000000003</v>
      </c>
    </row>
    <row r="29" spans="1:3" x14ac:dyDescent="0.25">
      <c r="A29" s="80">
        <v>23</v>
      </c>
      <c r="B29" s="82">
        <v>3.706</v>
      </c>
      <c r="C29" s="82">
        <v>0.93899999999999995</v>
      </c>
    </row>
    <row r="30" spans="1:3" x14ac:dyDescent="0.25">
      <c r="A30" s="80">
        <v>24</v>
      </c>
      <c r="B30" s="82">
        <v>3.835</v>
      </c>
      <c r="C30" s="82">
        <v>0.97299999999999998</v>
      </c>
    </row>
    <row r="31" spans="1:3" x14ac:dyDescent="0.25">
      <c r="A31" s="80">
        <v>25</v>
      </c>
      <c r="B31" s="82">
        <v>3.968</v>
      </c>
      <c r="C31" s="82">
        <v>1.008</v>
      </c>
    </row>
    <row r="32" spans="1:3" x14ac:dyDescent="0.25">
      <c r="A32" s="80">
        <v>26</v>
      </c>
      <c r="B32" s="82">
        <v>4.1050000000000004</v>
      </c>
      <c r="C32" s="82">
        <v>1.0449999999999999</v>
      </c>
    </row>
    <row r="33" spans="1:3" x14ac:dyDescent="0.25">
      <c r="A33" s="80">
        <v>27</v>
      </c>
      <c r="B33" s="82">
        <v>4.2480000000000002</v>
      </c>
      <c r="C33" s="82">
        <v>1.0820000000000001</v>
      </c>
    </row>
    <row r="34" spans="1:3" x14ac:dyDescent="0.25">
      <c r="A34" s="80">
        <v>28</v>
      </c>
      <c r="B34" s="82">
        <v>4.3949999999999996</v>
      </c>
      <c r="C34" s="82">
        <v>1.121</v>
      </c>
    </row>
    <row r="35" spans="1:3" x14ac:dyDescent="0.25">
      <c r="A35" s="80">
        <v>29</v>
      </c>
      <c r="B35" s="82">
        <v>4.5469999999999997</v>
      </c>
      <c r="C35" s="82">
        <v>1.161</v>
      </c>
    </row>
    <row r="36" spans="1:3" x14ac:dyDescent="0.25">
      <c r="A36" s="80">
        <v>30</v>
      </c>
      <c r="B36" s="82">
        <v>4.7050000000000001</v>
      </c>
      <c r="C36" s="82">
        <v>1.202</v>
      </c>
    </row>
    <row r="37" spans="1:3" x14ac:dyDescent="0.25">
      <c r="A37" s="80">
        <v>31</v>
      </c>
      <c r="B37" s="82">
        <v>4.8689999999999998</v>
      </c>
      <c r="C37" s="82">
        <v>1.244</v>
      </c>
    </row>
    <row r="38" spans="1:3" x14ac:dyDescent="0.25">
      <c r="A38" s="80">
        <v>32</v>
      </c>
      <c r="B38" s="82">
        <v>5.0380000000000003</v>
      </c>
      <c r="C38" s="82">
        <v>1.288</v>
      </c>
    </row>
    <row r="39" spans="1:3" x14ac:dyDescent="0.25">
      <c r="A39" s="80">
        <v>33</v>
      </c>
      <c r="B39" s="82">
        <v>5.2130000000000001</v>
      </c>
      <c r="C39" s="82">
        <v>1.3320000000000001</v>
      </c>
    </row>
    <row r="40" spans="1:3" x14ac:dyDescent="0.25">
      <c r="A40" s="80">
        <v>34</v>
      </c>
      <c r="B40" s="82">
        <v>5.3940000000000001</v>
      </c>
      <c r="C40" s="82">
        <v>1.3779999999999999</v>
      </c>
    </row>
    <row r="41" spans="1:3" x14ac:dyDescent="0.25">
      <c r="A41" s="80">
        <v>35</v>
      </c>
      <c r="B41" s="82">
        <v>5.5819999999999999</v>
      </c>
      <c r="C41" s="82">
        <v>1.425</v>
      </c>
    </row>
    <row r="42" spans="1:3" x14ac:dyDescent="0.25">
      <c r="A42" s="80">
        <v>36</v>
      </c>
      <c r="B42" s="82">
        <v>5.7759999999999998</v>
      </c>
      <c r="C42" s="82">
        <v>1.474</v>
      </c>
    </row>
    <row r="43" spans="1:3" x14ac:dyDescent="0.25">
      <c r="A43" s="80">
        <v>37</v>
      </c>
      <c r="B43" s="82">
        <v>5.9779999999999998</v>
      </c>
      <c r="C43" s="82">
        <v>1.524</v>
      </c>
    </row>
    <row r="44" spans="1:3" x14ac:dyDescent="0.25">
      <c r="A44" s="80">
        <v>38</v>
      </c>
      <c r="B44" s="82">
        <v>6.1859999999999999</v>
      </c>
      <c r="C44" s="82">
        <v>1.575</v>
      </c>
    </row>
    <row r="45" spans="1:3" x14ac:dyDescent="0.25">
      <c r="A45" s="80">
        <v>39</v>
      </c>
      <c r="B45" s="82">
        <v>6.4020000000000001</v>
      </c>
      <c r="C45" s="82">
        <v>1.6279999999999999</v>
      </c>
    </row>
    <row r="46" spans="1:3" x14ac:dyDescent="0.25">
      <c r="A46" s="80">
        <v>40</v>
      </c>
      <c r="B46" s="82">
        <v>6.625</v>
      </c>
      <c r="C46" s="82">
        <v>1.6819999999999999</v>
      </c>
    </row>
    <row r="47" spans="1:3" x14ac:dyDescent="0.25">
      <c r="A47" s="80">
        <v>41</v>
      </c>
      <c r="B47" s="82">
        <v>6.8570000000000002</v>
      </c>
      <c r="C47" s="82">
        <v>1.7370000000000001</v>
      </c>
    </row>
    <row r="48" spans="1:3" x14ac:dyDescent="0.25">
      <c r="A48" s="80">
        <v>42</v>
      </c>
      <c r="B48" s="82">
        <v>7.0960000000000001</v>
      </c>
      <c r="C48" s="82">
        <v>1.7929999999999999</v>
      </c>
    </row>
    <row r="49" spans="1:3" x14ac:dyDescent="0.25">
      <c r="A49" s="80">
        <v>43</v>
      </c>
      <c r="B49" s="82">
        <v>7.3449999999999998</v>
      </c>
      <c r="C49" s="82">
        <v>1.851</v>
      </c>
    </row>
    <row r="50" spans="1:3" x14ac:dyDescent="0.25">
      <c r="A50" s="80">
        <v>44</v>
      </c>
      <c r="B50" s="82">
        <v>7.6029999999999998</v>
      </c>
      <c r="C50" s="82">
        <v>1.91</v>
      </c>
    </row>
    <row r="51" spans="1:3" x14ac:dyDescent="0.25">
      <c r="A51" s="80">
        <v>45</v>
      </c>
      <c r="B51" s="82">
        <v>7.87</v>
      </c>
      <c r="C51" s="82">
        <v>1.9710000000000001</v>
      </c>
    </row>
    <row r="52" spans="1:3" x14ac:dyDescent="0.25">
      <c r="A52" s="80">
        <v>46</v>
      </c>
      <c r="B52" s="82">
        <v>8.1460000000000008</v>
      </c>
      <c r="C52" s="82">
        <v>2.0329999999999999</v>
      </c>
    </row>
    <row r="53" spans="1:3" x14ac:dyDescent="0.25">
      <c r="A53" s="80">
        <v>47</v>
      </c>
      <c r="B53" s="82">
        <v>8.4329999999999998</v>
      </c>
      <c r="C53" s="82">
        <v>2.0960000000000001</v>
      </c>
    </row>
    <row r="54" spans="1:3" x14ac:dyDescent="0.25">
      <c r="A54" s="80">
        <v>48</v>
      </c>
      <c r="B54" s="82">
        <v>8.7309999999999999</v>
      </c>
      <c r="C54" s="82">
        <v>2.16</v>
      </c>
    </row>
    <row r="55" spans="1:3" x14ac:dyDescent="0.25">
      <c r="A55" s="80">
        <v>49</v>
      </c>
      <c r="B55" s="82">
        <v>9.0399999999999991</v>
      </c>
      <c r="C55" s="82">
        <v>2.226</v>
      </c>
    </row>
    <row r="56" spans="1:3" x14ac:dyDescent="0.25">
      <c r="A56" s="80">
        <v>50</v>
      </c>
      <c r="B56" s="82">
        <v>9.36</v>
      </c>
      <c r="C56" s="82">
        <v>2.2930000000000001</v>
      </c>
    </row>
    <row r="57" spans="1:3" x14ac:dyDescent="0.25">
      <c r="A57" s="80">
        <v>51</v>
      </c>
      <c r="B57" s="82">
        <v>9.6920000000000002</v>
      </c>
      <c r="C57" s="82">
        <v>2.3610000000000002</v>
      </c>
    </row>
    <row r="58" spans="1:3" x14ac:dyDescent="0.25">
      <c r="A58" s="80">
        <v>52</v>
      </c>
      <c r="B58" s="82">
        <v>10.037000000000001</v>
      </c>
      <c r="C58" s="82">
        <v>2.431</v>
      </c>
    </row>
    <row r="59" spans="1:3" x14ac:dyDescent="0.25">
      <c r="A59" s="80">
        <v>53</v>
      </c>
      <c r="B59" s="82">
        <v>10.395</v>
      </c>
      <c r="C59" s="82">
        <v>2.5019999999999998</v>
      </c>
    </row>
    <row r="60" spans="1:3" x14ac:dyDescent="0.25">
      <c r="A60" s="80">
        <v>54</v>
      </c>
      <c r="B60" s="82">
        <v>10.766999999999999</v>
      </c>
      <c r="C60" s="82">
        <v>2.5739999999999998</v>
      </c>
    </row>
    <row r="61" spans="1:3" x14ac:dyDescent="0.25">
      <c r="A61" s="80">
        <v>55</v>
      </c>
      <c r="B61" s="82">
        <v>11.154</v>
      </c>
      <c r="C61" s="82">
        <v>2.6469999999999998</v>
      </c>
    </row>
    <row r="62" spans="1:3" x14ac:dyDescent="0.25">
      <c r="A62" s="80">
        <v>56</v>
      </c>
      <c r="B62" s="82">
        <v>11.555</v>
      </c>
      <c r="C62" s="82">
        <v>2.722</v>
      </c>
    </row>
    <row r="63" spans="1:3" x14ac:dyDescent="0.25">
      <c r="A63" s="80">
        <v>57</v>
      </c>
      <c r="B63" s="82">
        <v>11.973000000000001</v>
      </c>
      <c r="C63" s="82">
        <v>2.7970000000000002</v>
      </c>
    </row>
    <row r="64" spans="1:3" x14ac:dyDescent="0.25">
      <c r="A64" s="80">
        <v>58</v>
      </c>
      <c r="B64" s="82">
        <v>12.407999999999999</v>
      </c>
      <c r="C64" s="82">
        <v>2.8730000000000002</v>
      </c>
    </row>
    <row r="65" spans="1:3" x14ac:dyDescent="0.25">
      <c r="A65" s="80">
        <v>59</v>
      </c>
      <c r="B65" s="82">
        <v>12.861000000000001</v>
      </c>
      <c r="C65" s="82">
        <v>2.9489999999999998</v>
      </c>
    </row>
    <row r="66" spans="1:3" x14ac:dyDescent="0.25">
      <c r="A66" s="80">
        <v>60</v>
      </c>
      <c r="B66" s="82">
        <v>13.333</v>
      </c>
      <c r="C66" s="82">
        <v>3.0249999999999999</v>
      </c>
    </row>
    <row r="67" spans="1:3" x14ac:dyDescent="0.25">
      <c r="A67" s="80">
        <v>61</v>
      </c>
      <c r="B67" s="82">
        <v>13.826000000000001</v>
      </c>
      <c r="C67" s="82">
        <v>3.1019999999999999</v>
      </c>
    </row>
    <row r="68" spans="1:3" x14ac:dyDescent="0.25">
      <c r="A68" s="80">
        <v>62</v>
      </c>
      <c r="B68" s="82">
        <v>14.34</v>
      </c>
      <c r="C68" s="82">
        <v>3.1779999999999999</v>
      </c>
    </row>
    <row r="69" spans="1:3" x14ac:dyDescent="0.25">
      <c r="A69" s="80">
        <v>63</v>
      </c>
      <c r="B69" s="82">
        <v>14.879</v>
      </c>
      <c r="C69" s="82">
        <v>3.2530000000000001</v>
      </c>
    </row>
    <row r="70" spans="1:3" x14ac:dyDescent="0.25">
      <c r="A70" s="80">
        <v>64</v>
      </c>
      <c r="B70" s="82">
        <v>15.443</v>
      </c>
      <c r="C70" s="82">
        <v>3.327</v>
      </c>
    </row>
    <row r="71" spans="1:3" x14ac:dyDescent="0.25">
      <c r="A71" s="80">
        <v>65</v>
      </c>
      <c r="B71" s="82">
        <v>16.035</v>
      </c>
      <c r="C71" s="82">
        <v>3.3980000000000001</v>
      </c>
    </row>
    <row r="72" spans="1:3" x14ac:dyDescent="0.25">
      <c r="A72" s="80">
        <v>66</v>
      </c>
      <c r="B72" s="82">
        <v>16.658000000000001</v>
      </c>
      <c r="C72" s="82">
        <v>3.468</v>
      </c>
    </row>
    <row r="73" spans="1:3" x14ac:dyDescent="0.25">
      <c r="A73" s="80">
        <v>67</v>
      </c>
      <c r="B73" s="82">
        <v>17.314</v>
      </c>
      <c r="C73" s="82">
        <v>3.5339999999999998</v>
      </c>
    </row>
    <row r="74" spans="1:3" x14ac:dyDescent="0.25">
      <c r="A74" s="80">
        <v>68</v>
      </c>
      <c r="B74" s="82">
        <v>17.309000000000001</v>
      </c>
      <c r="C74" s="82">
        <v>3.5670000000000002</v>
      </c>
    </row>
  </sheetData>
  <sheetProtection algorithmName="SHA-512" hashValue="HLTkgoXqv5QS0Xzd2KV56VJdRrkJJyiro2CvsBjaBrGdbldUj/gn7kPCjv+o52lpShQnLihwrWIJmUGPSS2lqQ==" saltValue="ka/4CGpXe/FdMoK9DvspTQ==" spinCount="100000" sheet="1" objects="1" scenarios="1"/>
  <conditionalFormatting sqref="A6:A16">
    <cfRule type="expression" dxfId="1543" priority="17" stopIfTrue="1">
      <formula>MOD(ROW(),2)=0</formula>
    </cfRule>
    <cfRule type="expression" dxfId="1542" priority="18" stopIfTrue="1">
      <formula>MOD(ROW(),2)&lt;&gt;0</formula>
    </cfRule>
  </conditionalFormatting>
  <conditionalFormatting sqref="B6:C21">
    <cfRule type="expression" dxfId="1541" priority="19" stopIfTrue="1">
      <formula>MOD(ROW(),2)=0</formula>
    </cfRule>
    <cfRule type="expression" dxfId="1540" priority="20" stopIfTrue="1">
      <formula>MOD(ROW(),2)&lt;&gt;0</formula>
    </cfRule>
  </conditionalFormatting>
  <conditionalFormatting sqref="A26:A74">
    <cfRule type="expression" dxfId="1539" priority="13" stopIfTrue="1">
      <formula>MOD(ROW(),2)=0</formula>
    </cfRule>
    <cfRule type="expression" dxfId="1538" priority="14" stopIfTrue="1">
      <formula>MOD(ROW(),2)&lt;&gt;0</formula>
    </cfRule>
  </conditionalFormatting>
  <conditionalFormatting sqref="B26:C74">
    <cfRule type="expression" dxfId="1537" priority="15" stopIfTrue="1">
      <formula>MOD(ROW(),2)=0</formula>
    </cfRule>
    <cfRule type="expression" dxfId="1536" priority="16" stopIfTrue="1">
      <formula>MOD(ROW(),2)&lt;&gt;0</formula>
    </cfRule>
  </conditionalFormatting>
  <conditionalFormatting sqref="A18:A20">
    <cfRule type="expression" dxfId="1535" priority="9" stopIfTrue="1">
      <formula>MOD(ROW(),2)=0</formula>
    </cfRule>
    <cfRule type="expression" dxfId="1534" priority="10" stopIfTrue="1">
      <formula>MOD(ROW(),2)&lt;&gt;0</formula>
    </cfRule>
  </conditionalFormatting>
  <conditionalFormatting sqref="B18:B20 C17:C19">
    <cfRule type="expression" dxfId="1533" priority="11" stopIfTrue="1">
      <formula>MOD(ROW(),2)=0</formula>
    </cfRule>
    <cfRule type="expression" dxfId="1532" priority="12" stopIfTrue="1">
      <formula>MOD(ROW(),2)&lt;&gt;0</formula>
    </cfRule>
  </conditionalFormatting>
  <conditionalFormatting sqref="A17">
    <cfRule type="expression" dxfId="1531" priority="7" stopIfTrue="1">
      <formula>MOD(ROW(),2)=0</formula>
    </cfRule>
    <cfRule type="expression" dxfId="1530" priority="8" stopIfTrue="1">
      <formula>MOD(ROW(),2)&lt;&gt;0</formula>
    </cfRule>
  </conditionalFormatting>
  <conditionalFormatting sqref="B17">
    <cfRule type="expression" dxfId="1529" priority="5" stopIfTrue="1">
      <formula>MOD(ROW(),2)=0</formula>
    </cfRule>
    <cfRule type="expression" dxfId="1528" priority="6" stopIfTrue="1">
      <formula>MOD(ROW(),2)&lt;&gt;0</formula>
    </cfRule>
  </conditionalFormatting>
  <conditionalFormatting sqref="A21">
    <cfRule type="expression" dxfId="1527" priority="1" stopIfTrue="1">
      <formula>MOD(ROW(),2)=0</formula>
    </cfRule>
    <cfRule type="expression" dxfId="1526" priority="2" stopIfTrue="1">
      <formula>MOD(ROW(),2)&lt;&gt;0</formula>
    </cfRule>
  </conditionalFormatting>
  <conditionalFormatting sqref="B21:C21">
    <cfRule type="expression" dxfId="1525" priority="3" stopIfTrue="1">
      <formula>MOD(ROW(),2)=0</formula>
    </cfRule>
    <cfRule type="expression" dxfId="15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6"/>
  <dimension ref="A1:I76"/>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CETV - x-210</v>
      </c>
      <c r="B3" s="42"/>
      <c r="C3" s="42"/>
      <c r="D3" s="42"/>
      <c r="E3" s="42"/>
      <c r="F3" s="42"/>
      <c r="G3" s="42"/>
      <c r="H3" s="42"/>
      <c r="I3" s="42"/>
    </row>
    <row r="4" spans="1:9" x14ac:dyDescent="0.25">
      <c r="A4" s="44"/>
    </row>
    <row r="6" spans="1:9" ht="13" x14ac:dyDescent="0.3">
      <c r="A6" s="137" t="s">
        <v>577</v>
      </c>
      <c r="B6" s="136" t="s">
        <v>578</v>
      </c>
    </row>
    <row r="7" spans="1:9" x14ac:dyDescent="0.25">
      <c r="A7" s="138" t="s">
        <v>278</v>
      </c>
      <c r="B7" s="136" t="s">
        <v>77</v>
      </c>
    </row>
    <row r="8" spans="1:9" x14ac:dyDescent="0.25">
      <c r="A8" s="138" t="s">
        <v>279</v>
      </c>
      <c r="B8" s="136" t="s">
        <v>76</v>
      </c>
    </row>
    <row r="9" spans="1:9" x14ac:dyDescent="0.25">
      <c r="A9" s="138" t="s">
        <v>280</v>
      </c>
      <c r="B9" s="136" t="s">
        <v>293</v>
      </c>
    </row>
    <row r="10" spans="1:9" ht="41.65" customHeight="1" x14ac:dyDescent="0.25">
      <c r="A10" s="138" t="s">
        <v>6</v>
      </c>
      <c r="B10" s="136" t="s">
        <v>326</v>
      </c>
    </row>
    <row r="11" spans="1:9" x14ac:dyDescent="0.25">
      <c r="A11" s="138" t="s">
        <v>281</v>
      </c>
      <c r="B11" s="136" t="s">
        <v>295</v>
      </c>
    </row>
    <row r="12" spans="1:9" x14ac:dyDescent="0.25">
      <c r="A12" s="138" t="s">
        <v>282</v>
      </c>
      <c r="B12" s="136" t="s">
        <v>327</v>
      </c>
    </row>
    <row r="13" spans="1:9" x14ac:dyDescent="0.25">
      <c r="A13" s="138" t="s">
        <v>585</v>
      </c>
      <c r="B13" s="136">
        <v>0</v>
      </c>
    </row>
    <row r="14" spans="1:9" x14ac:dyDescent="0.25">
      <c r="A14" s="138" t="s">
        <v>284</v>
      </c>
      <c r="B14" s="136">
        <v>210</v>
      </c>
    </row>
    <row r="15" spans="1:9" x14ac:dyDescent="0.25">
      <c r="A15" s="138" t="s">
        <v>588</v>
      </c>
      <c r="B15" s="136" t="s">
        <v>328</v>
      </c>
    </row>
    <row r="16" spans="1:9" ht="27" customHeight="1" x14ac:dyDescent="0.25">
      <c r="A16" s="138" t="s">
        <v>286</v>
      </c>
      <c r="B16" s="136" t="s">
        <v>329</v>
      </c>
    </row>
    <row r="17" spans="1:2" x14ac:dyDescent="0.25">
      <c r="A17" s="138" t="s">
        <v>687</v>
      </c>
      <c r="B17" s="136"/>
    </row>
    <row r="18" spans="1:2" x14ac:dyDescent="0.25">
      <c r="A18" s="138" t="s">
        <v>288</v>
      </c>
      <c r="B18" s="139">
        <v>45071</v>
      </c>
    </row>
    <row r="19" spans="1:2" x14ac:dyDescent="0.25">
      <c r="A19" s="138" t="s">
        <v>289</v>
      </c>
      <c r="B19" s="139">
        <v>45014</v>
      </c>
    </row>
    <row r="20" spans="1:2" x14ac:dyDescent="0.25">
      <c r="A20" s="138" t="s">
        <v>290</v>
      </c>
      <c r="B20" s="136" t="s">
        <v>299</v>
      </c>
    </row>
    <row r="21" spans="1:2" x14ac:dyDescent="0.25">
      <c r="A21" s="74" t="s">
        <v>291</v>
      </c>
      <c r="B21" s="136" t="s">
        <v>300</v>
      </c>
    </row>
    <row r="23" spans="1:2" x14ac:dyDescent="0.25">
      <c r="B23" s="83" t="str">
        <f>HYPERLINK("#'Factor List'!A1","Back to Factor List")</f>
        <v>Back to Factor List</v>
      </c>
    </row>
    <row r="24" spans="1:2" x14ac:dyDescent="0.25">
      <c r="B24" s="83" t="str">
        <f>HYPERLINK("#'Assumptions'!A1","Assumptions")</f>
        <v>Assumptions</v>
      </c>
    </row>
    <row r="26" spans="1:2" ht="13" x14ac:dyDescent="0.25">
      <c r="A26" s="79" t="s">
        <v>331</v>
      </c>
      <c r="B26" s="79" t="s">
        <v>663</v>
      </c>
    </row>
    <row r="27" spans="1:2" x14ac:dyDescent="0.25">
      <c r="A27" s="80">
        <v>0</v>
      </c>
      <c r="B27" s="81">
        <v>1</v>
      </c>
    </row>
    <row r="28" spans="1:2" x14ac:dyDescent="0.25">
      <c r="A28" s="80">
        <v>1</v>
      </c>
      <c r="B28" s="81">
        <v>1.02</v>
      </c>
    </row>
    <row r="29" spans="1:2" x14ac:dyDescent="0.25">
      <c r="A29" s="80">
        <v>2</v>
      </c>
      <c r="B29" s="81">
        <v>1.04</v>
      </c>
    </row>
    <row r="30" spans="1:2" x14ac:dyDescent="0.25">
      <c r="A30" s="80">
        <v>3</v>
      </c>
      <c r="B30" s="81">
        <v>1.06</v>
      </c>
    </row>
    <row r="31" spans="1:2" x14ac:dyDescent="0.25">
      <c r="A31" s="80">
        <v>4</v>
      </c>
      <c r="B31" s="81">
        <v>1.08</v>
      </c>
    </row>
    <row r="32" spans="1:2" x14ac:dyDescent="0.25">
      <c r="A32" s="80">
        <v>5</v>
      </c>
      <c r="B32" s="81">
        <v>1.1000000000000001</v>
      </c>
    </row>
    <row r="33" spans="1:2" x14ac:dyDescent="0.25">
      <c r="A33" s="80">
        <v>6</v>
      </c>
      <c r="B33" s="81">
        <v>1.1299999999999999</v>
      </c>
    </row>
    <row r="34" spans="1:2" x14ac:dyDescent="0.25">
      <c r="A34" s="80">
        <v>7</v>
      </c>
      <c r="B34" s="81">
        <v>1.1499999999999999</v>
      </c>
    </row>
    <row r="35" spans="1:2" x14ac:dyDescent="0.25">
      <c r="A35" s="80">
        <v>8</v>
      </c>
      <c r="B35" s="81">
        <v>1.17</v>
      </c>
    </row>
    <row r="36" spans="1:2" x14ac:dyDescent="0.25">
      <c r="A36" s="80">
        <v>9</v>
      </c>
      <c r="B36" s="81">
        <v>1.2</v>
      </c>
    </row>
    <row r="37" spans="1:2" x14ac:dyDescent="0.25">
      <c r="A37" s="80">
        <v>10</v>
      </c>
      <c r="B37" s="81">
        <v>1.22</v>
      </c>
    </row>
    <row r="38" spans="1:2" x14ac:dyDescent="0.25">
      <c r="A38" s="80">
        <v>11</v>
      </c>
      <c r="B38" s="81">
        <v>1.24</v>
      </c>
    </row>
    <row r="39" spans="1:2" x14ac:dyDescent="0.25">
      <c r="A39" s="80">
        <v>12</v>
      </c>
      <c r="B39" s="81">
        <v>1.27</v>
      </c>
    </row>
    <row r="40" spans="1:2" x14ac:dyDescent="0.25">
      <c r="A40" s="80">
        <v>13</v>
      </c>
      <c r="B40" s="81">
        <v>1.29</v>
      </c>
    </row>
    <row r="41" spans="1:2" x14ac:dyDescent="0.25">
      <c r="A41" s="80">
        <v>14</v>
      </c>
      <c r="B41" s="81">
        <v>1.32</v>
      </c>
    </row>
    <row r="42" spans="1:2" x14ac:dyDescent="0.25">
      <c r="A42" s="80">
        <v>15</v>
      </c>
      <c r="B42" s="81">
        <v>1.35</v>
      </c>
    </row>
    <row r="43" spans="1:2" x14ac:dyDescent="0.25">
      <c r="A43" s="80">
        <v>16</v>
      </c>
      <c r="B43" s="81">
        <v>1.37</v>
      </c>
    </row>
    <row r="44" spans="1:2" x14ac:dyDescent="0.25">
      <c r="A44" s="80">
        <v>17</v>
      </c>
      <c r="B44" s="81">
        <v>1.4</v>
      </c>
    </row>
    <row r="45" spans="1:2" x14ac:dyDescent="0.25">
      <c r="A45" s="80">
        <v>18</v>
      </c>
      <c r="B45" s="81">
        <v>1.43</v>
      </c>
    </row>
    <row r="46" spans="1:2" x14ac:dyDescent="0.25">
      <c r="A46" s="80">
        <v>19</v>
      </c>
      <c r="B46" s="81">
        <v>1.46</v>
      </c>
    </row>
    <row r="47" spans="1:2" x14ac:dyDescent="0.25">
      <c r="A47" s="80">
        <v>20</v>
      </c>
      <c r="B47" s="81">
        <v>1.49</v>
      </c>
    </row>
    <row r="48" spans="1:2" x14ac:dyDescent="0.25">
      <c r="A48" s="80">
        <v>21</v>
      </c>
      <c r="B48" s="81">
        <v>1.52</v>
      </c>
    </row>
    <row r="49" spans="1:2" x14ac:dyDescent="0.25">
      <c r="A49" s="80">
        <v>22</v>
      </c>
      <c r="B49" s="81">
        <v>1.55</v>
      </c>
    </row>
    <row r="50" spans="1:2" x14ac:dyDescent="0.25">
      <c r="A50" s="80">
        <v>23</v>
      </c>
      <c r="B50" s="81">
        <v>1.58</v>
      </c>
    </row>
    <row r="51" spans="1:2" x14ac:dyDescent="0.25">
      <c r="A51" s="80">
        <v>24</v>
      </c>
      <c r="B51" s="81">
        <v>1.61</v>
      </c>
    </row>
    <row r="52" spans="1:2" x14ac:dyDescent="0.25">
      <c r="A52" s="80">
        <v>25</v>
      </c>
      <c r="B52" s="81">
        <v>1.64</v>
      </c>
    </row>
    <row r="53" spans="1:2" x14ac:dyDescent="0.25">
      <c r="A53" s="80">
        <v>26</v>
      </c>
      <c r="B53" s="81">
        <v>1.67</v>
      </c>
    </row>
    <row r="54" spans="1:2" x14ac:dyDescent="0.25">
      <c r="A54" s="80">
        <v>27</v>
      </c>
      <c r="B54" s="81">
        <v>1.71</v>
      </c>
    </row>
    <row r="55" spans="1:2" x14ac:dyDescent="0.25">
      <c r="A55" s="80">
        <v>28</v>
      </c>
      <c r="B55" s="81">
        <v>1.74</v>
      </c>
    </row>
    <row r="56" spans="1:2" x14ac:dyDescent="0.25">
      <c r="A56" s="80">
        <v>29</v>
      </c>
      <c r="B56" s="81">
        <v>1.78</v>
      </c>
    </row>
    <row r="57" spans="1:2" x14ac:dyDescent="0.25">
      <c r="A57" s="80">
        <v>30</v>
      </c>
      <c r="B57" s="81">
        <v>1.81</v>
      </c>
    </row>
    <row r="58" spans="1:2" x14ac:dyDescent="0.25">
      <c r="A58" s="80">
        <v>31</v>
      </c>
      <c r="B58" s="81">
        <v>1.85</v>
      </c>
    </row>
    <row r="59" spans="1:2" x14ac:dyDescent="0.25">
      <c r="A59" s="80">
        <v>32</v>
      </c>
      <c r="B59" s="81">
        <v>1.88</v>
      </c>
    </row>
    <row r="60" spans="1:2" x14ac:dyDescent="0.25">
      <c r="A60" s="80">
        <v>33</v>
      </c>
      <c r="B60" s="81">
        <v>1.92</v>
      </c>
    </row>
    <row r="61" spans="1:2" x14ac:dyDescent="0.25">
      <c r="A61" s="80">
        <v>34</v>
      </c>
      <c r="B61" s="81">
        <v>1.96</v>
      </c>
    </row>
    <row r="62" spans="1:2" x14ac:dyDescent="0.25">
      <c r="A62" s="80">
        <v>35</v>
      </c>
      <c r="B62" s="81">
        <v>2</v>
      </c>
    </row>
    <row r="63" spans="1:2" x14ac:dyDescent="0.25">
      <c r="A63" s="80">
        <v>36</v>
      </c>
      <c r="B63" s="81">
        <v>2.04</v>
      </c>
    </row>
    <row r="64" spans="1:2" x14ac:dyDescent="0.25">
      <c r="A64" s="80">
        <v>37</v>
      </c>
      <c r="B64" s="81">
        <v>2.08</v>
      </c>
    </row>
    <row r="65" spans="1:2" x14ac:dyDescent="0.25">
      <c r="A65" s="80">
        <v>38</v>
      </c>
      <c r="B65" s="81">
        <v>2.12</v>
      </c>
    </row>
    <row r="66" spans="1:2" x14ac:dyDescent="0.25">
      <c r="A66" s="80">
        <v>39</v>
      </c>
      <c r="B66" s="81">
        <v>2.16</v>
      </c>
    </row>
    <row r="67" spans="1:2" x14ac:dyDescent="0.25">
      <c r="A67" s="80">
        <v>40</v>
      </c>
      <c r="B67" s="81">
        <v>2.21</v>
      </c>
    </row>
    <row r="68" spans="1:2" x14ac:dyDescent="0.25">
      <c r="A68" s="80">
        <v>41</v>
      </c>
      <c r="B68" s="81">
        <v>2.25</v>
      </c>
    </row>
    <row r="69" spans="1:2" x14ac:dyDescent="0.25">
      <c r="A69" s="80">
        <v>42</v>
      </c>
      <c r="B69" s="81">
        <v>2.2999999999999998</v>
      </c>
    </row>
    <row r="70" spans="1:2" x14ac:dyDescent="0.25">
      <c r="A70" s="80">
        <v>43</v>
      </c>
      <c r="B70" s="81">
        <v>2.34</v>
      </c>
    </row>
    <row r="71" spans="1:2" x14ac:dyDescent="0.25">
      <c r="A71" s="80">
        <v>44</v>
      </c>
      <c r="B71" s="81">
        <v>2.39</v>
      </c>
    </row>
    <row r="72" spans="1:2" x14ac:dyDescent="0.25">
      <c r="A72" s="80">
        <v>45</v>
      </c>
      <c r="B72" s="81">
        <v>2.44</v>
      </c>
    </row>
    <row r="73" spans="1:2" x14ac:dyDescent="0.25">
      <c r="A73" s="80">
        <v>46</v>
      </c>
      <c r="B73" s="81">
        <v>2.4900000000000002</v>
      </c>
    </row>
    <row r="74" spans="1:2" x14ac:dyDescent="0.25">
      <c r="A74" s="80">
        <v>47</v>
      </c>
      <c r="B74" s="81">
        <v>2.54</v>
      </c>
    </row>
    <row r="75" spans="1:2" x14ac:dyDescent="0.25">
      <c r="A75" s="80">
        <v>48</v>
      </c>
      <c r="B75" s="81">
        <v>2.59</v>
      </c>
    </row>
    <row r="76" spans="1:2" x14ac:dyDescent="0.25">
      <c r="A76" s="80">
        <v>49</v>
      </c>
      <c r="B76" s="81">
        <v>2.64</v>
      </c>
    </row>
  </sheetData>
  <sheetProtection algorithmName="SHA-512" hashValue="HFEasxphuOQxzmS7jqqIJVUlYbZhzjZRoq4UEg+MnVQKR2P9DqfbptdgeD6SIM/QPABHKCiQraZ4CSyAFyK9Mg==" saltValue="qYQPCM+uXJxhFSCyVuoB1A==" spinCount="100000" sheet="1" objects="1" scenarios="1"/>
  <conditionalFormatting sqref="A6:A20">
    <cfRule type="expression" dxfId="1523" priority="21" stopIfTrue="1">
      <formula>MOD(ROW(),2)=0</formula>
    </cfRule>
    <cfRule type="expression" dxfId="1522" priority="22" stopIfTrue="1">
      <formula>MOD(ROW(),2)&lt;&gt;0</formula>
    </cfRule>
  </conditionalFormatting>
  <conditionalFormatting sqref="B6:B21">
    <cfRule type="expression" dxfId="1521" priority="23" stopIfTrue="1">
      <formula>MOD(ROW(),2)=0</formula>
    </cfRule>
    <cfRule type="expression" dxfId="1520" priority="24" stopIfTrue="1">
      <formula>MOD(ROW(),2)&lt;&gt;0</formula>
    </cfRule>
  </conditionalFormatting>
  <conditionalFormatting sqref="A26:A76">
    <cfRule type="expression" dxfId="1519" priority="9" stopIfTrue="1">
      <formula>MOD(ROW(),2)=0</formula>
    </cfRule>
    <cfRule type="expression" dxfId="1518" priority="10" stopIfTrue="1">
      <formula>MOD(ROW(),2)&lt;&gt;0</formula>
    </cfRule>
  </conditionalFormatting>
  <conditionalFormatting sqref="B26:B76">
    <cfRule type="expression" dxfId="1517" priority="11" stopIfTrue="1">
      <formula>MOD(ROW(),2)=0</formula>
    </cfRule>
    <cfRule type="expression" dxfId="1516" priority="12" stopIfTrue="1">
      <formula>MOD(ROW(),2)&lt;&gt;0</formula>
    </cfRule>
  </conditionalFormatting>
  <conditionalFormatting sqref="B17">
    <cfRule type="expression" dxfId="1515" priority="7" stopIfTrue="1">
      <formula>MOD(ROW(),2)=0</formula>
    </cfRule>
    <cfRule type="expression" dxfId="1514" priority="8" stopIfTrue="1">
      <formula>MOD(ROW(),2)&lt;&gt;0</formula>
    </cfRule>
  </conditionalFormatting>
  <conditionalFormatting sqref="B18:B20">
    <cfRule type="expression" dxfId="1513" priority="5" stopIfTrue="1">
      <formula>MOD(ROW(),2)=0</formula>
    </cfRule>
    <cfRule type="expression" dxfId="1512" priority="6" stopIfTrue="1">
      <formula>MOD(ROW(),2)&lt;&gt;0</formula>
    </cfRule>
  </conditionalFormatting>
  <conditionalFormatting sqref="A21">
    <cfRule type="expression" dxfId="1511" priority="1" stopIfTrue="1">
      <formula>MOD(ROW(),2)=0</formula>
    </cfRule>
    <cfRule type="expression" dxfId="1510" priority="2" stopIfTrue="1">
      <formula>MOD(ROW(),2)&lt;&gt;0</formula>
    </cfRule>
  </conditionalFormatting>
  <conditionalFormatting sqref="B21">
    <cfRule type="expression" dxfId="1509" priority="3" stopIfTrue="1">
      <formula>MOD(ROW(),2)=0</formula>
    </cfRule>
    <cfRule type="expression" dxfId="150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dimension ref="A1:I76"/>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TV In (non-club) - x-211</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77</v>
      </c>
    </row>
    <row r="8" spans="1:9" x14ac:dyDescent="0.25">
      <c r="A8" s="74" t="s">
        <v>279</v>
      </c>
      <c r="B8" s="112" t="s">
        <v>76</v>
      </c>
    </row>
    <row r="9" spans="1:9" x14ac:dyDescent="0.25">
      <c r="A9" s="74" t="s">
        <v>280</v>
      </c>
      <c r="B9" s="112" t="s">
        <v>312</v>
      </c>
    </row>
    <row r="10" spans="1:9" ht="15" customHeight="1" x14ac:dyDescent="0.25">
      <c r="A10" s="74" t="s">
        <v>6</v>
      </c>
      <c r="B10" s="112" t="s">
        <v>330</v>
      </c>
    </row>
    <row r="11" spans="1:9" x14ac:dyDescent="0.25">
      <c r="A11" s="74" t="s">
        <v>281</v>
      </c>
      <c r="B11" s="112" t="s">
        <v>295</v>
      </c>
    </row>
    <row r="12" spans="1:9" x14ac:dyDescent="0.25">
      <c r="A12" s="74" t="s">
        <v>282</v>
      </c>
      <c r="B12" s="112" t="s">
        <v>331</v>
      </c>
    </row>
    <row r="13" spans="1:9" x14ac:dyDescent="0.25">
      <c r="A13" s="74" t="s">
        <v>585</v>
      </c>
      <c r="B13" s="112">
        <v>0</v>
      </c>
    </row>
    <row r="14" spans="1:9" x14ac:dyDescent="0.25">
      <c r="A14" s="74" t="s">
        <v>284</v>
      </c>
      <c r="B14" s="112">
        <v>211</v>
      </c>
    </row>
    <row r="15" spans="1:9" x14ac:dyDescent="0.25">
      <c r="A15" s="74" t="s">
        <v>588</v>
      </c>
      <c r="B15" s="112" t="s">
        <v>332</v>
      </c>
    </row>
    <row r="16" spans="1:9" ht="15.65" customHeight="1" x14ac:dyDescent="0.25">
      <c r="A16" s="74" t="s">
        <v>286</v>
      </c>
      <c r="B16" s="112" t="s">
        <v>333</v>
      </c>
    </row>
    <row r="17" spans="1:2" ht="60.65" customHeight="1" x14ac:dyDescent="0.25">
      <c r="A17" s="138" t="s">
        <v>687</v>
      </c>
      <c r="B17" s="112"/>
    </row>
    <row r="18" spans="1:2" x14ac:dyDescent="0.25">
      <c r="A18" s="74" t="s">
        <v>288</v>
      </c>
      <c r="B18" s="140">
        <v>45106</v>
      </c>
    </row>
    <row r="19" spans="1:2" x14ac:dyDescent="0.25">
      <c r="A19" s="74" t="s">
        <v>289</v>
      </c>
      <c r="B19" s="140">
        <v>45014</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5" spans="1:2" x14ac:dyDescent="0.25">
      <c r="B25" s="83"/>
    </row>
    <row r="26" spans="1:2" ht="13" x14ac:dyDescent="0.25">
      <c r="A26" s="79" t="s">
        <v>331</v>
      </c>
      <c r="B26" s="79" t="s">
        <v>663</v>
      </c>
    </row>
    <row r="27" spans="1:2" x14ac:dyDescent="0.25">
      <c r="A27" s="80">
        <v>0</v>
      </c>
      <c r="B27" s="81">
        <v>1</v>
      </c>
    </row>
    <row r="28" spans="1:2" x14ac:dyDescent="0.25">
      <c r="A28" s="80">
        <v>1</v>
      </c>
      <c r="B28" s="81">
        <v>1.02</v>
      </c>
    </row>
    <row r="29" spans="1:2" x14ac:dyDescent="0.25">
      <c r="A29" s="80">
        <v>2</v>
      </c>
      <c r="B29" s="81">
        <v>1.04</v>
      </c>
    </row>
    <row r="30" spans="1:2" x14ac:dyDescent="0.25">
      <c r="A30" s="80">
        <v>3</v>
      </c>
      <c r="B30" s="81">
        <v>1.06</v>
      </c>
    </row>
    <row r="31" spans="1:2" x14ac:dyDescent="0.25">
      <c r="A31" s="80">
        <v>4</v>
      </c>
      <c r="B31" s="81">
        <v>1.08</v>
      </c>
    </row>
    <row r="32" spans="1:2" x14ac:dyDescent="0.25">
      <c r="A32" s="80">
        <v>5</v>
      </c>
      <c r="B32" s="81">
        <v>1.1000000000000001</v>
      </c>
    </row>
    <row r="33" spans="1:2" x14ac:dyDescent="0.25">
      <c r="A33" s="80">
        <v>6</v>
      </c>
      <c r="B33" s="81">
        <v>1.1299999999999999</v>
      </c>
    </row>
    <row r="34" spans="1:2" x14ac:dyDescent="0.25">
      <c r="A34" s="80">
        <v>7</v>
      </c>
      <c r="B34" s="81">
        <v>1.1499999999999999</v>
      </c>
    </row>
    <row r="35" spans="1:2" x14ac:dyDescent="0.25">
      <c r="A35" s="80">
        <v>8</v>
      </c>
      <c r="B35" s="81">
        <v>1.17</v>
      </c>
    </row>
    <row r="36" spans="1:2" x14ac:dyDescent="0.25">
      <c r="A36" s="80">
        <v>9</v>
      </c>
      <c r="B36" s="81">
        <v>1.2</v>
      </c>
    </row>
    <row r="37" spans="1:2" x14ac:dyDescent="0.25">
      <c r="A37" s="80">
        <v>10</v>
      </c>
      <c r="B37" s="81">
        <v>1.22</v>
      </c>
    </row>
    <row r="38" spans="1:2" x14ac:dyDescent="0.25">
      <c r="A38" s="80">
        <v>11</v>
      </c>
      <c r="B38" s="81">
        <v>1.24</v>
      </c>
    </row>
    <row r="39" spans="1:2" x14ac:dyDescent="0.25">
      <c r="A39" s="80">
        <v>12</v>
      </c>
      <c r="B39" s="81">
        <v>1.27</v>
      </c>
    </row>
    <row r="40" spans="1:2" x14ac:dyDescent="0.25">
      <c r="A40" s="80">
        <v>13</v>
      </c>
      <c r="B40" s="81">
        <v>1.29</v>
      </c>
    </row>
    <row r="41" spans="1:2" x14ac:dyDescent="0.25">
      <c r="A41" s="80">
        <v>14</v>
      </c>
      <c r="B41" s="81">
        <v>1.32</v>
      </c>
    </row>
    <row r="42" spans="1:2" x14ac:dyDescent="0.25">
      <c r="A42" s="80">
        <v>15</v>
      </c>
      <c r="B42" s="81">
        <v>1.35</v>
      </c>
    </row>
    <row r="43" spans="1:2" x14ac:dyDescent="0.25">
      <c r="A43" s="80">
        <v>16</v>
      </c>
      <c r="B43" s="81">
        <v>1.37</v>
      </c>
    </row>
    <row r="44" spans="1:2" x14ac:dyDescent="0.25">
      <c r="A44" s="80">
        <v>17</v>
      </c>
      <c r="B44" s="81">
        <v>1.4</v>
      </c>
    </row>
    <row r="45" spans="1:2" x14ac:dyDescent="0.25">
      <c r="A45" s="80">
        <v>18</v>
      </c>
      <c r="B45" s="81">
        <v>1.43</v>
      </c>
    </row>
    <row r="46" spans="1:2" x14ac:dyDescent="0.25">
      <c r="A46" s="80">
        <v>19</v>
      </c>
      <c r="B46" s="81">
        <v>1.46</v>
      </c>
    </row>
    <row r="47" spans="1:2" x14ac:dyDescent="0.25">
      <c r="A47" s="80">
        <v>20</v>
      </c>
      <c r="B47" s="81">
        <v>1.49</v>
      </c>
    </row>
    <row r="48" spans="1:2" x14ac:dyDescent="0.25">
      <c r="A48" s="80">
        <v>21</v>
      </c>
      <c r="B48" s="81">
        <v>1.52</v>
      </c>
    </row>
    <row r="49" spans="1:2" x14ac:dyDescent="0.25">
      <c r="A49" s="80">
        <v>22</v>
      </c>
      <c r="B49" s="81">
        <v>1.55</v>
      </c>
    </row>
    <row r="50" spans="1:2" x14ac:dyDescent="0.25">
      <c r="A50" s="80">
        <v>23</v>
      </c>
      <c r="B50" s="81">
        <v>1.58</v>
      </c>
    </row>
    <row r="51" spans="1:2" x14ac:dyDescent="0.25">
      <c r="A51" s="80">
        <v>24</v>
      </c>
      <c r="B51" s="81">
        <v>1.61</v>
      </c>
    </row>
    <row r="52" spans="1:2" x14ac:dyDescent="0.25">
      <c r="A52" s="80">
        <v>25</v>
      </c>
      <c r="B52" s="81">
        <v>1.64</v>
      </c>
    </row>
    <row r="53" spans="1:2" x14ac:dyDescent="0.25">
      <c r="A53" s="80">
        <v>26</v>
      </c>
      <c r="B53" s="81">
        <v>1.67</v>
      </c>
    </row>
    <row r="54" spans="1:2" x14ac:dyDescent="0.25">
      <c r="A54" s="80">
        <v>27</v>
      </c>
      <c r="B54" s="81">
        <v>1.71</v>
      </c>
    </row>
    <row r="55" spans="1:2" x14ac:dyDescent="0.25">
      <c r="A55" s="80">
        <v>28</v>
      </c>
      <c r="B55" s="81">
        <v>1.74</v>
      </c>
    </row>
    <row r="56" spans="1:2" x14ac:dyDescent="0.25">
      <c r="A56" s="80">
        <v>29</v>
      </c>
      <c r="B56" s="81">
        <v>1.78</v>
      </c>
    </row>
    <row r="57" spans="1:2" x14ac:dyDescent="0.25">
      <c r="A57" s="80">
        <v>30</v>
      </c>
      <c r="B57" s="81">
        <v>1.81</v>
      </c>
    </row>
    <row r="58" spans="1:2" x14ac:dyDescent="0.25">
      <c r="A58" s="80">
        <v>31</v>
      </c>
      <c r="B58" s="81">
        <v>1.85</v>
      </c>
    </row>
    <row r="59" spans="1:2" x14ac:dyDescent="0.25">
      <c r="A59" s="80">
        <v>32</v>
      </c>
      <c r="B59" s="81">
        <v>1.88</v>
      </c>
    </row>
    <row r="60" spans="1:2" x14ac:dyDescent="0.25">
      <c r="A60" s="80">
        <v>33</v>
      </c>
      <c r="B60" s="81">
        <v>1.92</v>
      </c>
    </row>
    <row r="61" spans="1:2" x14ac:dyDescent="0.25">
      <c r="A61" s="80">
        <v>34</v>
      </c>
      <c r="B61" s="81">
        <v>1.96</v>
      </c>
    </row>
    <row r="62" spans="1:2" x14ac:dyDescent="0.25">
      <c r="A62" s="80">
        <v>35</v>
      </c>
      <c r="B62" s="81">
        <v>2</v>
      </c>
    </row>
    <row r="63" spans="1:2" x14ac:dyDescent="0.25">
      <c r="A63" s="80">
        <v>36</v>
      </c>
      <c r="B63" s="81">
        <v>2.04</v>
      </c>
    </row>
    <row r="64" spans="1:2" x14ac:dyDescent="0.25">
      <c r="A64" s="80">
        <v>37</v>
      </c>
      <c r="B64" s="81">
        <v>2.08</v>
      </c>
    </row>
    <row r="65" spans="1:2" x14ac:dyDescent="0.25">
      <c r="A65" s="80">
        <v>38</v>
      </c>
      <c r="B65" s="81">
        <v>2.12</v>
      </c>
    </row>
    <row r="66" spans="1:2" x14ac:dyDescent="0.25">
      <c r="A66" s="80">
        <v>39</v>
      </c>
      <c r="B66" s="81">
        <v>2.16</v>
      </c>
    </row>
    <row r="67" spans="1:2" x14ac:dyDescent="0.25">
      <c r="A67" s="80">
        <v>40</v>
      </c>
      <c r="B67" s="81">
        <v>2.21</v>
      </c>
    </row>
    <row r="68" spans="1:2" x14ac:dyDescent="0.25">
      <c r="A68" s="80">
        <v>41</v>
      </c>
      <c r="B68" s="81">
        <v>2.25</v>
      </c>
    </row>
    <row r="69" spans="1:2" x14ac:dyDescent="0.25">
      <c r="A69" s="80">
        <v>42</v>
      </c>
      <c r="B69" s="81">
        <v>2.2999999999999998</v>
      </c>
    </row>
    <row r="70" spans="1:2" x14ac:dyDescent="0.25">
      <c r="A70" s="80">
        <v>43</v>
      </c>
      <c r="B70" s="81">
        <v>2.34</v>
      </c>
    </row>
    <row r="71" spans="1:2" x14ac:dyDescent="0.25">
      <c r="A71" s="80">
        <v>44</v>
      </c>
      <c r="B71" s="81">
        <v>2.39</v>
      </c>
    </row>
    <row r="72" spans="1:2" x14ac:dyDescent="0.25">
      <c r="A72" s="80">
        <v>45</v>
      </c>
      <c r="B72" s="81">
        <v>2.44</v>
      </c>
    </row>
    <row r="73" spans="1:2" x14ac:dyDescent="0.25">
      <c r="A73" s="80">
        <v>46</v>
      </c>
      <c r="B73" s="81">
        <v>2.4900000000000002</v>
      </c>
    </row>
    <row r="74" spans="1:2" x14ac:dyDescent="0.25">
      <c r="A74" s="80">
        <v>47</v>
      </c>
      <c r="B74" s="81">
        <v>2.54</v>
      </c>
    </row>
    <row r="75" spans="1:2" x14ac:dyDescent="0.25">
      <c r="A75" s="80">
        <v>48</v>
      </c>
      <c r="B75" s="81">
        <v>2.59</v>
      </c>
    </row>
    <row r="76" spans="1:2" x14ac:dyDescent="0.25">
      <c r="A76" s="80">
        <v>49</v>
      </c>
      <c r="B76" s="81">
        <v>2.64</v>
      </c>
    </row>
  </sheetData>
  <sheetProtection algorithmName="SHA-512" hashValue="m+Y6gK2OnGg/wVbOM1ONF1lNdDSDDIeNimEAC5QVATe77dEbkdlyN3d8jHWq1mU/GY3Cm+E4yYaDrYP+qjrTgA==" saltValue="R5nqfdlBC1HWGg5f6TDM+g==" spinCount="100000" sheet="1" objects="1" scenarios="1"/>
  <conditionalFormatting sqref="A6:A16">
    <cfRule type="expression" dxfId="1507" priority="25" stopIfTrue="1">
      <formula>MOD(ROW(),2)=0</formula>
    </cfRule>
    <cfRule type="expression" dxfId="1506" priority="26" stopIfTrue="1">
      <formula>MOD(ROW(),2)&lt;&gt;0</formula>
    </cfRule>
  </conditionalFormatting>
  <conditionalFormatting sqref="B6:B21">
    <cfRule type="expression" dxfId="1505" priority="27" stopIfTrue="1">
      <formula>MOD(ROW(),2)=0</formula>
    </cfRule>
    <cfRule type="expression" dxfId="1504" priority="28" stopIfTrue="1">
      <formula>MOD(ROW(),2)&lt;&gt;0</formula>
    </cfRule>
  </conditionalFormatting>
  <conditionalFormatting sqref="A26:A76">
    <cfRule type="expression" dxfId="1503" priority="13" stopIfTrue="1">
      <formula>MOD(ROW(),2)=0</formula>
    </cfRule>
    <cfRule type="expression" dxfId="1502" priority="14" stopIfTrue="1">
      <formula>MOD(ROW(),2)&lt;&gt;0</formula>
    </cfRule>
  </conditionalFormatting>
  <conditionalFormatting sqref="B26:B76">
    <cfRule type="expression" dxfId="1501" priority="15" stopIfTrue="1">
      <formula>MOD(ROW(),2)=0</formula>
    </cfRule>
    <cfRule type="expression" dxfId="1500" priority="16" stopIfTrue="1">
      <formula>MOD(ROW(),2)&lt;&gt;0</formula>
    </cfRule>
  </conditionalFormatting>
  <conditionalFormatting sqref="A18:A20">
    <cfRule type="expression" dxfId="1499" priority="9" stopIfTrue="1">
      <formula>MOD(ROW(),2)=0</formula>
    </cfRule>
    <cfRule type="expression" dxfId="1498" priority="10" stopIfTrue="1">
      <formula>MOD(ROW(),2)&lt;&gt;0</formula>
    </cfRule>
  </conditionalFormatting>
  <conditionalFormatting sqref="B18:B20">
    <cfRule type="expression" dxfId="1497" priority="11" stopIfTrue="1">
      <formula>MOD(ROW(),2)=0</formula>
    </cfRule>
    <cfRule type="expression" dxfId="1496" priority="12" stopIfTrue="1">
      <formula>MOD(ROW(),2)&lt;&gt;0</formula>
    </cfRule>
  </conditionalFormatting>
  <conditionalFormatting sqref="A17">
    <cfRule type="expression" dxfId="1495" priority="7" stopIfTrue="1">
      <formula>MOD(ROW(),2)=0</formula>
    </cfRule>
    <cfRule type="expression" dxfId="1494" priority="8" stopIfTrue="1">
      <formula>MOD(ROW(),2)&lt;&gt;0</formula>
    </cfRule>
  </conditionalFormatting>
  <conditionalFormatting sqref="B17">
    <cfRule type="expression" dxfId="1493" priority="5" stopIfTrue="1">
      <formula>MOD(ROW(),2)=0</formula>
    </cfRule>
    <cfRule type="expression" dxfId="1492" priority="6" stopIfTrue="1">
      <formula>MOD(ROW(),2)&lt;&gt;0</formula>
    </cfRule>
  </conditionalFormatting>
  <conditionalFormatting sqref="A21">
    <cfRule type="expression" dxfId="1491" priority="1" stopIfTrue="1">
      <formula>MOD(ROW(),2)=0</formula>
    </cfRule>
    <cfRule type="expression" dxfId="1490" priority="2" stopIfTrue="1">
      <formula>MOD(ROW(),2)&lt;&gt;0</formula>
    </cfRule>
  </conditionalFormatting>
  <conditionalFormatting sqref="B21">
    <cfRule type="expression" dxfId="1489" priority="3" stopIfTrue="1">
      <formula>MOD(ROW(),2)=0</formula>
    </cfRule>
    <cfRule type="expression" dxfId="148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B050"/>
  </sheetPr>
  <dimension ref="A1:M12"/>
  <sheetViews>
    <sheetView showGridLines="0" workbookViewId="0">
      <selection activeCell="B6" sqref="B6:D21"/>
    </sheetView>
  </sheetViews>
  <sheetFormatPr defaultRowHeight="12.5" x14ac:dyDescent="0.25"/>
  <sheetData>
    <row r="1" spans="1:13" ht="20" x14ac:dyDescent="0.4">
      <c r="A1" s="4" t="s">
        <v>0</v>
      </c>
      <c r="B1" s="4"/>
      <c r="C1" s="4"/>
      <c r="D1" s="4"/>
      <c r="E1" s="4"/>
      <c r="F1" s="4"/>
      <c r="G1" s="4"/>
      <c r="H1" s="4"/>
      <c r="I1" s="4"/>
      <c r="J1" s="4"/>
      <c r="K1" s="4"/>
      <c r="L1" s="4"/>
    </row>
    <row r="2" spans="1:13" ht="15.5" x14ac:dyDescent="0.35">
      <c r="A2" s="5" t="str">
        <f>IF(title="&gt; Enter workbook title here","Enter workbook title in Cover sheet",title)</f>
        <v>JPS - Consolidated Factor Spreadsheet</v>
      </c>
      <c r="B2" s="5"/>
      <c r="C2" s="5"/>
      <c r="D2" s="5"/>
      <c r="E2" s="5"/>
      <c r="F2" s="5"/>
      <c r="G2" s="5"/>
      <c r="H2" s="5"/>
      <c r="I2" s="5"/>
      <c r="J2" s="5"/>
      <c r="K2" s="5"/>
      <c r="L2" s="5"/>
    </row>
    <row r="3" spans="1:13" ht="15.5" x14ac:dyDescent="0.35">
      <c r="A3" s="6" t="s">
        <v>31</v>
      </c>
      <c r="B3" s="6"/>
      <c r="C3" s="6"/>
      <c r="D3" s="6"/>
      <c r="E3" s="6"/>
      <c r="F3" s="6"/>
      <c r="G3" s="6"/>
      <c r="H3" s="6"/>
      <c r="I3" s="6"/>
      <c r="J3" s="6"/>
      <c r="K3" s="6"/>
      <c r="L3" s="6"/>
    </row>
    <row r="4" spans="1:13" x14ac:dyDescent="0.25">
      <c r="A4" s="7" t="str">
        <f ca="1">CELL("filename",A1)</f>
        <v>https://tris42.sharepoint.com/sites/gad_wrkgrp_actuarial/pspsactuarialwork/Central/Factors &amp; Guidance/2024 Guidance Review/4. Online portal/3. Import data/3. Factor tables/0_client_friendly/Ready to be uploaded/2025-03/[JPS GB Consolidated Factors 2025-02.xlsm]Purpose of spreadsheet</v>
      </c>
      <c r="B4" s="7"/>
    </row>
    <row r="5" spans="1:13" x14ac:dyDescent="0.25">
      <c r="E5" s="8"/>
      <c r="F5" s="8"/>
      <c r="G5" s="8"/>
    </row>
    <row r="7" spans="1:13" ht="13" x14ac:dyDescent="0.3">
      <c r="A7" s="145" t="s">
        <v>32</v>
      </c>
      <c r="B7" s="146"/>
      <c r="C7" s="146"/>
      <c r="D7" s="146"/>
      <c r="E7" s="146"/>
      <c r="F7" s="146"/>
      <c r="G7" s="146"/>
      <c r="H7" s="146"/>
      <c r="I7" s="146"/>
      <c r="J7" s="146"/>
      <c r="K7" s="146"/>
      <c r="L7" s="146"/>
      <c r="M7" s="147"/>
    </row>
    <row r="8" spans="1:13" x14ac:dyDescent="0.25">
      <c r="A8" s="28"/>
      <c r="M8" s="18"/>
    </row>
    <row r="9" spans="1:13" x14ac:dyDescent="0.25">
      <c r="A9" s="148" t="s">
        <v>33</v>
      </c>
      <c r="B9" s="149"/>
      <c r="C9" s="149"/>
      <c r="D9" s="149"/>
      <c r="E9" s="149"/>
      <c r="F9" s="149"/>
      <c r="G9" s="149"/>
      <c r="H9" s="149"/>
      <c r="I9" s="149"/>
      <c r="J9" s="149"/>
      <c r="K9" s="149"/>
      <c r="L9" s="149"/>
      <c r="M9" s="150"/>
    </row>
    <row r="10" spans="1:13" ht="22.5" customHeight="1" x14ac:dyDescent="0.25">
      <c r="A10" s="151"/>
      <c r="B10" s="149"/>
      <c r="C10" s="149"/>
      <c r="D10" s="149"/>
      <c r="E10" s="149"/>
      <c r="F10" s="149"/>
      <c r="G10" s="149"/>
      <c r="H10" s="149"/>
      <c r="I10" s="149"/>
      <c r="J10" s="149"/>
      <c r="K10" s="149"/>
      <c r="L10" s="149"/>
      <c r="M10" s="150"/>
    </row>
    <row r="11" spans="1:13" ht="31.5" customHeight="1" x14ac:dyDescent="0.25">
      <c r="A11" s="151"/>
      <c r="B11" s="149"/>
      <c r="C11" s="149"/>
      <c r="D11" s="149"/>
      <c r="E11" s="149"/>
      <c r="F11" s="149"/>
      <c r="G11" s="149"/>
      <c r="H11" s="149"/>
      <c r="I11" s="149"/>
      <c r="J11" s="149"/>
      <c r="K11" s="149"/>
      <c r="L11" s="149"/>
      <c r="M11" s="150"/>
    </row>
    <row r="12" spans="1:13" ht="107.25" customHeight="1" x14ac:dyDescent="0.25">
      <c r="A12" s="152"/>
      <c r="B12" s="153"/>
      <c r="C12" s="153"/>
      <c r="D12" s="153"/>
      <c r="E12" s="153"/>
      <c r="F12" s="153"/>
      <c r="G12" s="153"/>
      <c r="H12" s="153"/>
      <c r="I12" s="153"/>
      <c r="J12" s="153"/>
      <c r="K12" s="153"/>
      <c r="L12" s="153"/>
      <c r="M12" s="154"/>
    </row>
  </sheetData>
  <sheetProtection algorithmName="SHA-512" hashValue="Kvh9TgxARMjc3S+4N/Dx9cz6Fo85Z4tStJGnJhMeB+HIw/HnfrgWjypneIe5ILvLLACvueDJ+XgKMty8vCxfTQ==" saltValue="kcPiLNu16CblGq4JXzuNaA==" spinCount="100000" sheet="1" objects="1" scenarios="1"/>
  <mergeCells count="2">
    <mergeCell ref="A7:M7"/>
    <mergeCell ref="A9:M12"/>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08E68-1AAA-424F-B4BF-D01CDBBEB1F6}">
  <sheetPr codeName="Sheet91"/>
  <dimension ref="A1:I46"/>
  <sheetViews>
    <sheetView showGridLines="0" zoomScale="85" zoomScaleNormal="85" workbookViewId="0">
      <selection activeCell="A4" sqref="A4"/>
    </sheetView>
  </sheetViews>
  <sheetFormatPr defaultColWidth="10" defaultRowHeight="12.5" x14ac:dyDescent="0.25"/>
  <cols>
    <col min="1" max="1" width="31.7265625" style="27" customWidth="1"/>
    <col min="2" max="3" width="22.72656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
        <v>1</v>
      </c>
      <c r="B2" s="42"/>
      <c r="C2" s="42"/>
      <c r="D2" s="42"/>
      <c r="E2" s="42"/>
      <c r="F2" s="42"/>
      <c r="G2" s="42"/>
      <c r="H2" s="42"/>
      <c r="I2" s="42"/>
    </row>
    <row r="3" spans="1:9" ht="15.5" x14ac:dyDescent="0.35">
      <c r="A3" s="43" t="str">
        <f>TABLE_FACTOR_TYPE_1&amp;" - x-"&amp;TABLE_SERIES_NUMBER_1</f>
        <v>CETV - x-212</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334</v>
      </c>
      <c r="C8" s="112"/>
    </row>
    <row r="9" spans="1:9" x14ac:dyDescent="0.25">
      <c r="A9" s="74" t="s">
        <v>280</v>
      </c>
      <c r="B9" s="112" t="s">
        <v>293</v>
      </c>
      <c r="C9" s="112"/>
    </row>
    <row r="10" spans="1:9" ht="29.15" customHeight="1" x14ac:dyDescent="0.25">
      <c r="A10" s="74" t="s">
        <v>6</v>
      </c>
      <c r="B10" s="112" t="s">
        <v>335</v>
      </c>
      <c r="C10" s="112"/>
    </row>
    <row r="11" spans="1:9" x14ac:dyDescent="0.25">
      <c r="A11" s="74" t="s">
        <v>281</v>
      </c>
      <c r="B11" s="112" t="s">
        <v>295</v>
      </c>
      <c r="C11" s="112"/>
    </row>
    <row r="12" spans="1:9" x14ac:dyDescent="0.25">
      <c r="A12" s="74" t="s">
        <v>282</v>
      </c>
      <c r="B12" s="112" t="s">
        <v>296</v>
      </c>
      <c r="C12" s="112"/>
    </row>
    <row r="13" spans="1:9" x14ac:dyDescent="0.25">
      <c r="A13" s="74" t="s">
        <v>585</v>
      </c>
      <c r="B13" s="112">
        <v>0</v>
      </c>
      <c r="C13" s="112"/>
    </row>
    <row r="14" spans="1:9" x14ac:dyDescent="0.25">
      <c r="A14" s="74" t="s">
        <v>284</v>
      </c>
      <c r="B14" s="112">
        <v>212</v>
      </c>
      <c r="C14" s="112"/>
    </row>
    <row r="15" spans="1:9" x14ac:dyDescent="0.25">
      <c r="A15" s="74" t="s">
        <v>588</v>
      </c>
      <c r="B15" s="112" t="s">
        <v>336</v>
      </c>
      <c r="C15" s="112"/>
    </row>
    <row r="16" spans="1:9" x14ac:dyDescent="0.25">
      <c r="A16" s="74" t="s">
        <v>286</v>
      </c>
      <c r="B16" s="112" t="s">
        <v>337</v>
      </c>
      <c r="C16" s="112"/>
    </row>
    <row r="17" spans="1:3" x14ac:dyDescent="0.25">
      <c r="A17" s="74" t="s">
        <v>687</v>
      </c>
      <c r="B17" s="112"/>
      <c r="C17" s="112"/>
    </row>
    <row r="18" spans="1:3" x14ac:dyDescent="0.25">
      <c r="A18" s="74" t="s">
        <v>288</v>
      </c>
      <c r="B18" s="140">
        <v>45071</v>
      </c>
      <c r="C18" s="112"/>
    </row>
    <row r="19" spans="1:3" x14ac:dyDescent="0.25">
      <c r="A19" s="74" t="s">
        <v>289</v>
      </c>
      <c r="B19" s="140">
        <v>45014</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5" t="s">
        <v>314</v>
      </c>
      <c r="B26" s="75" t="s">
        <v>658</v>
      </c>
      <c r="C26" s="75" t="s">
        <v>659</v>
      </c>
    </row>
    <row r="27" spans="1:3" x14ac:dyDescent="0.25">
      <c r="A27" s="76">
        <v>60</v>
      </c>
      <c r="B27" s="77">
        <v>16.908000000000001</v>
      </c>
      <c r="C27" s="77">
        <v>3.181</v>
      </c>
    </row>
    <row r="28" spans="1:3" x14ac:dyDescent="0.25">
      <c r="A28" s="76">
        <v>61</v>
      </c>
      <c r="B28" s="77">
        <v>17.548999999999999</v>
      </c>
      <c r="C28" s="77">
        <v>3.2610000000000001</v>
      </c>
    </row>
    <row r="29" spans="1:3" x14ac:dyDescent="0.25">
      <c r="A29" s="76">
        <v>62</v>
      </c>
      <c r="B29" s="77">
        <v>18.22</v>
      </c>
      <c r="C29" s="77">
        <v>3.3410000000000002</v>
      </c>
    </row>
    <row r="30" spans="1:3" x14ac:dyDescent="0.25">
      <c r="A30" s="76">
        <v>63</v>
      </c>
      <c r="B30" s="77">
        <v>18.922000000000001</v>
      </c>
      <c r="C30" s="77">
        <v>3.42</v>
      </c>
    </row>
    <row r="31" spans="1:3" x14ac:dyDescent="0.25">
      <c r="A31" s="76">
        <v>64</v>
      </c>
      <c r="B31" s="77">
        <v>19.658000000000001</v>
      </c>
      <c r="C31" s="77">
        <v>3.4969999999999999</v>
      </c>
    </row>
    <row r="32" spans="1:3" x14ac:dyDescent="0.25">
      <c r="A32" s="76">
        <v>65</v>
      </c>
      <c r="B32" s="77">
        <v>19.768999999999998</v>
      </c>
      <c r="C32" s="77">
        <v>3.5419999999999998</v>
      </c>
    </row>
    <row r="33" spans="1:3" x14ac:dyDescent="0.25">
      <c r="A33" s="76">
        <v>66</v>
      </c>
      <c r="B33" s="77">
        <v>19.236999999999998</v>
      </c>
      <c r="C33" s="77">
        <v>3.5539999999999998</v>
      </c>
    </row>
    <row r="34" spans="1:3" x14ac:dyDescent="0.25">
      <c r="A34" s="76">
        <v>67</v>
      </c>
      <c r="B34" s="77">
        <v>18.702000000000002</v>
      </c>
      <c r="C34" s="77">
        <v>3.5619999999999998</v>
      </c>
    </row>
    <row r="35" spans="1:3" x14ac:dyDescent="0.25">
      <c r="A35" s="76">
        <v>68</v>
      </c>
      <c r="B35" s="77">
        <v>18.167000000000002</v>
      </c>
      <c r="C35" s="77">
        <v>3.5670000000000002</v>
      </c>
    </row>
    <row r="36" spans="1:3" x14ac:dyDescent="0.25">
      <c r="A36" s="76">
        <v>69</v>
      </c>
      <c r="B36" s="77">
        <v>17.632000000000001</v>
      </c>
      <c r="C36" s="77">
        <v>3.569</v>
      </c>
    </row>
    <row r="37" spans="1:3" x14ac:dyDescent="0.25">
      <c r="A37" s="76">
        <v>70</v>
      </c>
      <c r="B37" s="77">
        <v>17.097000000000001</v>
      </c>
      <c r="C37" s="77">
        <v>3.5659999999999998</v>
      </c>
    </row>
    <row r="38" spans="1:3" x14ac:dyDescent="0.25">
      <c r="A38" s="76">
        <v>71</v>
      </c>
      <c r="B38" s="77">
        <v>16.562999999999999</v>
      </c>
      <c r="C38" s="77">
        <v>3.5590000000000002</v>
      </c>
    </row>
    <row r="39" spans="1:3" x14ac:dyDescent="0.25">
      <c r="A39" s="76">
        <v>72</v>
      </c>
      <c r="B39" s="77">
        <v>16.029</v>
      </c>
      <c r="C39" s="77">
        <v>3.5449999999999999</v>
      </c>
    </row>
    <row r="40" spans="1:3" x14ac:dyDescent="0.25">
      <c r="A40" s="76">
        <v>73</v>
      </c>
      <c r="B40" s="77">
        <v>15.494999999999999</v>
      </c>
      <c r="C40" s="77">
        <v>3.5259999999999998</v>
      </c>
    </row>
    <row r="41" spans="1:3" x14ac:dyDescent="0.25">
      <c r="A41" s="76">
        <v>74</v>
      </c>
      <c r="B41" s="77">
        <v>14.962</v>
      </c>
      <c r="C41" s="77">
        <v>3.5019999999999998</v>
      </c>
    </row>
    <row r="44" spans="1:3" ht="39.65" customHeight="1" x14ac:dyDescent="0.25"/>
    <row r="46" spans="1:3" ht="27.65" customHeight="1" x14ac:dyDescent="0.25"/>
  </sheetData>
  <sheetProtection algorithmName="SHA-512" hashValue="KQE3Np9DADXOKJILAIMhvhkrsBOV36G/ZYrOTTQj+hMURkvgVGqgSvXZz2Yg1TBeeIoZAOnR9sCzEKHxC9/Jhw==" saltValue="1BMyjRIZ59RUGmHP8s47qg==" spinCount="100000" sheet="1" objects="1" scenarios="1"/>
  <conditionalFormatting sqref="A26:A41">
    <cfRule type="expression" dxfId="1487" priority="9" stopIfTrue="1">
      <formula>MOD(ROW(),2)=0</formula>
    </cfRule>
    <cfRule type="expression" dxfId="1486" priority="10" stopIfTrue="1">
      <formula>MOD(ROW(),2)&lt;&gt;0</formula>
    </cfRule>
  </conditionalFormatting>
  <conditionalFormatting sqref="B26:C41">
    <cfRule type="expression" dxfId="1485" priority="11" stopIfTrue="1">
      <formula>MOD(ROW(),2)=0</formula>
    </cfRule>
    <cfRule type="expression" dxfId="1484" priority="12" stopIfTrue="1">
      <formula>MOD(ROW(),2)&lt;&gt;0</formula>
    </cfRule>
  </conditionalFormatting>
  <conditionalFormatting sqref="A6:A20">
    <cfRule type="expression" dxfId="1483" priority="13" stopIfTrue="1">
      <formula>MOD(ROW(),2)=0</formula>
    </cfRule>
    <cfRule type="expression" dxfId="1482" priority="14" stopIfTrue="1">
      <formula>MOD(ROW(),2)&lt;&gt;0</formula>
    </cfRule>
  </conditionalFormatting>
  <conditionalFormatting sqref="B6:C21">
    <cfRule type="expression" dxfId="1481" priority="15" stopIfTrue="1">
      <formula>MOD(ROW(),2)=0</formula>
    </cfRule>
    <cfRule type="expression" dxfId="1480" priority="16" stopIfTrue="1">
      <formula>MOD(ROW(),2)&lt;&gt;0</formula>
    </cfRule>
  </conditionalFormatting>
  <conditionalFormatting sqref="B17">
    <cfRule type="expression" dxfId="1479" priority="7" stopIfTrue="1">
      <formula>MOD(ROW(),2)=0</formula>
    </cfRule>
    <cfRule type="expression" dxfId="1478" priority="8" stopIfTrue="1">
      <formula>MOD(ROW(),2)&lt;&gt;0</formula>
    </cfRule>
  </conditionalFormatting>
  <conditionalFormatting sqref="B18:B20">
    <cfRule type="expression" dxfId="1477" priority="5" stopIfTrue="1">
      <formula>MOD(ROW(),2)=0</formula>
    </cfRule>
    <cfRule type="expression" dxfId="1476" priority="6" stopIfTrue="1">
      <formula>MOD(ROW(),2)&lt;&gt;0</formula>
    </cfRule>
  </conditionalFormatting>
  <conditionalFormatting sqref="A21">
    <cfRule type="expression" dxfId="1475" priority="1" stopIfTrue="1">
      <formula>MOD(ROW(),2)=0</formula>
    </cfRule>
    <cfRule type="expression" dxfId="1474" priority="2" stopIfTrue="1">
      <formula>MOD(ROW(),2)&lt;&gt;0</formula>
    </cfRule>
  </conditionalFormatting>
  <conditionalFormatting sqref="B21:C21">
    <cfRule type="expression" dxfId="1473" priority="3" stopIfTrue="1">
      <formula>MOD(ROW(),2)=0</formula>
    </cfRule>
    <cfRule type="expression" dxfId="14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E69BED-C648-47D3-9F18-88AE3E0EB0AE}">
  <sheetPr codeName="Sheet99"/>
  <dimension ref="A1:I51"/>
  <sheetViews>
    <sheetView showGridLines="0" zoomScale="85" zoomScaleNormal="85" workbookViewId="0">
      <selection activeCell="A4" sqref="A4"/>
    </sheetView>
  </sheetViews>
  <sheetFormatPr defaultColWidth="10" defaultRowHeight="12.5" x14ac:dyDescent="0.25"/>
  <cols>
    <col min="1" max="1" width="31.7265625" style="27" customWidth="1"/>
    <col min="2" max="3" width="22.72656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
        <v>1</v>
      </c>
      <c r="B2" s="42"/>
      <c r="C2" s="42"/>
      <c r="D2" s="42"/>
      <c r="E2" s="42"/>
      <c r="F2" s="42"/>
      <c r="G2" s="42"/>
      <c r="H2" s="42"/>
      <c r="I2" s="42"/>
    </row>
    <row r="3" spans="1:9" ht="15.5" x14ac:dyDescent="0.35">
      <c r="A3" s="43" t="str">
        <f>TABLE_FACTOR_TYPE_1&amp;" - x-"&amp;TABLE_SERIES_NUMBER_1</f>
        <v>CETV - x-213</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334</v>
      </c>
      <c r="C8" s="112"/>
    </row>
    <row r="9" spans="1:9" x14ac:dyDescent="0.25">
      <c r="A9" s="74" t="s">
        <v>280</v>
      </c>
      <c r="B9" s="112" t="s">
        <v>293</v>
      </c>
      <c r="C9" s="112"/>
    </row>
    <row r="10" spans="1:9" ht="29.15" customHeight="1" x14ac:dyDescent="0.25">
      <c r="A10" s="74" t="s">
        <v>6</v>
      </c>
      <c r="B10" s="112" t="s">
        <v>338</v>
      </c>
      <c r="C10" s="112"/>
    </row>
    <row r="11" spans="1:9" x14ac:dyDescent="0.25">
      <c r="A11" s="74" t="s">
        <v>281</v>
      </c>
      <c r="B11" s="112" t="s">
        <v>295</v>
      </c>
      <c r="C11" s="112"/>
    </row>
    <row r="12" spans="1:9" x14ac:dyDescent="0.25">
      <c r="A12" s="74" t="s">
        <v>282</v>
      </c>
      <c r="B12" s="112" t="s">
        <v>296</v>
      </c>
      <c r="C12" s="112"/>
    </row>
    <row r="13" spans="1:9" x14ac:dyDescent="0.25">
      <c r="A13" s="74" t="s">
        <v>585</v>
      </c>
      <c r="B13" s="112">
        <v>0</v>
      </c>
      <c r="C13" s="112"/>
    </row>
    <row r="14" spans="1:9" x14ac:dyDescent="0.25">
      <c r="A14" s="74" t="s">
        <v>284</v>
      </c>
      <c r="B14" s="112">
        <v>213</v>
      </c>
      <c r="C14" s="112"/>
    </row>
    <row r="15" spans="1:9" x14ac:dyDescent="0.25">
      <c r="A15" s="74" t="s">
        <v>588</v>
      </c>
      <c r="B15" s="112" t="s">
        <v>339</v>
      </c>
      <c r="C15" s="112"/>
    </row>
    <row r="16" spans="1:9" x14ac:dyDescent="0.25">
      <c r="A16" s="74" t="s">
        <v>286</v>
      </c>
      <c r="B16" s="112" t="s">
        <v>340</v>
      </c>
      <c r="C16" s="112"/>
    </row>
    <row r="17" spans="1:3" x14ac:dyDescent="0.25">
      <c r="A17" s="74" t="s">
        <v>687</v>
      </c>
      <c r="B17" s="112"/>
      <c r="C17" s="112"/>
    </row>
    <row r="18" spans="1:3" x14ac:dyDescent="0.25">
      <c r="A18" s="74" t="s">
        <v>288</v>
      </c>
      <c r="B18" s="140">
        <v>45071</v>
      </c>
      <c r="C18" s="112"/>
    </row>
    <row r="19" spans="1:3" x14ac:dyDescent="0.25">
      <c r="A19" s="74" t="s">
        <v>289</v>
      </c>
      <c r="B19" s="140">
        <v>45014</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5" t="s">
        <v>314</v>
      </c>
      <c r="B26" s="75" t="s">
        <v>658</v>
      </c>
      <c r="C26" s="75" t="s">
        <v>659</v>
      </c>
    </row>
    <row r="27" spans="1:3" x14ac:dyDescent="0.25">
      <c r="A27" s="76">
        <v>50</v>
      </c>
      <c r="B27" s="77">
        <v>11.039</v>
      </c>
      <c r="C27" s="77">
        <v>2.3719999999999999</v>
      </c>
    </row>
    <row r="28" spans="1:3" x14ac:dyDescent="0.25">
      <c r="A28" s="76">
        <v>51</v>
      </c>
      <c r="B28" s="77">
        <v>11.441000000000001</v>
      </c>
      <c r="C28" s="77">
        <v>2.4420000000000002</v>
      </c>
    </row>
    <row r="29" spans="1:3" x14ac:dyDescent="0.25">
      <c r="A29" s="76">
        <v>52</v>
      </c>
      <c r="B29" s="77">
        <v>11.856999999999999</v>
      </c>
      <c r="C29" s="77">
        <v>2.5139999999999998</v>
      </c>
    </row>
    <row r="30" spans="1:3" x14ac:dyDescent="0.25">
      <c r="A30" s="76">
        <v>53</v>
      </c>
      <c r="B30" s="77">
        <v>12.29</v>
      </c>
      <c r="C30" s="77">
        <v>2.5870000000000002</v>
      </c>
    </row>
    <row r="31" spans="1:3" x14ac:dyDescent="0.25">
      <c r="A31" s="76">
        <v>54</v>
      </c>
      <c r="B31" s="77">
        <v>12.74</v>
      </c>
      <c r="C31" s="77">
        <v>2.6619999999999999</v>
      </c>
    </row>
    <row r="32" spans="1:3" x14ac:dyDescent="0.25">
      <c r="A32" s="76">
        <v>55</v>
      </c>
      <c r="B32" s="77">
        <v>13.209</v>
      </c>
      <c r="C32" s="77">
        <v>2.7370000000000001</v>
      </c>
    </row>
    <row r="33" spans="1:3" x14ac:dyDescent="0.25">
      <c r="A33" s="76">
        <v>56</v>
      </c>
      <c r="B33" s="77">
        <v>13.696</v>
      </c>
      <c r="C33" s="77">
        <v>2.8140000000000001</v>
      </c>
    </row>
    <row r="34" spans="1:3" x14ac:dyDescent="0.25">
      <c r="A34" s="76">
        <v>57</v>
      </c>
      <c r="B34" s="77">
        <v>14.202999999999999</v>
      </c>
      <c r="C34" s="77">
        <v>2.8919999999999999</v>
      </c>
    </row>
    <row r="35" spans="1:3" x14ac:dyDescent="0.25">
      <c r="A35" s="76">
        <v>58</v>
      </c>
      <c r="B35" s="77">
        <v>14.731</v>
      </c>
      <c r="C35" s="77">
        <v>2.97</v>
      </c>
    </row>
    <row r="36" spans="1:3" x14ac:dyDescent="0.25">
      <c r="A36" s="76">
        <v>59</v>
      </c>
      <c r="B36" s="77">
        <v>15.282</v>
      </c>
      <c r="C36" s="77">
        <v>3.0489999999999999</v>
      </c>
    </row>
    <row r="37" spans="1:3" x14ac:dyDescent="0.25">
      <c r="A37" s="76">
        <v>60</v>
      </c>
      <c r="B37" s="77">
        <v>15.856</v>
      </c>
      <c r="C37" s="77">
        <v>3.1280000000000001</v>
      </c>
    </row>
    <row r="38" spans="1:3" x14ac:dyDescent="0.25">
      <c r="A38" s="76">
        <v>61</v>
      </c>
      <c r="B38" s="77">
        <v>16.456</v>
      </c>
      <c r="C38" s="77">
        <v>3.206</v>
      </c>
    </row>
    <row r="39" spans="1:3" x14ac:dyDescent="0.25">
      <c r="A39" s="76">
        <v>62</v>
      </c>
      <c r="B39" s="77">
        <v>17.082999999999998</v>
      </c>
      <c r="C39" s="77">
        <v>3.2850000000000001</v>
      </c>
    </row>
    <row r="40" spans="1:3" x14ac:dyDescent="0.25">
      <c r="A40" s="76">
        <v>63</v>
      </c>
      <c r="B40" s="77">
        <v>17.739000000000001</v>
      </c>
      <c r="C40" s="77">
        <v>3.3620000000000001</v>
      </c>
    </row>
    <row r="41" spans="1:3" x14ac:dyDescent="0.25">
      <c r="A41" s="76">
        <v>64</v>
      </c>
      <c r="B41" s="77">
        <v>18.428000000000001</v>
      </c>
      <c r="C41" s="77">
        <v>3.4380000000000002</v>
      </c>
    </row>
    <row r="42" spans="1:3" x14ac:dyDescent="0.25">
      <c r="A42" s="76">
        <v>65</v>
      </c>
      <c r="B42" s="77">
        <v>19.151</v>
      </c>
      <c r="C42" s="77">
        <v>3.512</v>
      </c>
    </row>
    <row r="43" spans="1:3" x14ac:dyDescent="0.25">
      <c r="A43" s="76">
        <v>66</v>
      </c>
      <c r="B43" s="77">
        <v>19.253</v>
      </c>
      <c r="C43" s="77">
        <v>3.5539999999999998</v>
      </c>
    </row>
    <row r="44" spans="1:3" x14ac:dyDescent="0.25">
      <c r="A44" s="76">
        <v>67</v>
      </c>
      <c r="B44" s="77">
        <v>18.715</v>
      </c>
      <c r="C44" s="77">
        <v>3.5619999999999998</v>
      </c>
    </row>
    <row r="45" spans="1:3" x14ac:dyDescent="0.25">
      <c r="A45" s="76">
        <v>68</v>
      </c>
      <c r="B45" s="77">
        <v>18.175999999999998</v>
      </c>
      <c r="C45" s="77">
        <v>3.5670000000000002</v>
      </c>
    </row>
    <row r="46" spans="1:3" x14ac:dyDescent="0.25">
      <c r="A46" s="76">
        <v>69</v>
      </c>
      <c r="B46" s="77">
        <v>17.637</v>
      </c>
      <c r="C46" s="77">
        <v>3.569</v>
      </c>
    </row>
    <row r="47" spans="1:3" x14ac:dyDescent="0.25">
      <c r="A47" s="76">
        <v>70</v>
      </c>
      <c r="B47" s="77">
        <v>17.099</v>
      </c>
      <c r="C47" s="77">
        <v>3.5659999999999998</v>
      </c>
    </row>
    <row r="48" spans="1:3" x14ac:dyDescent="0.25">
      <c r="A48" s="76">
        <v>71</v>
      </c>
      <c r="B48" s="77">
        <v>16.562999999999999</v>
      </c>
      <c r="C48" s="77">
        <v>3.5590000000000002</v>
      </c>
    </row>
    <row r="49" spans="1:3" x14ac:dyDescent="0.25">
      <c r="A49" s="76">
        <v>72</v>
      </c>
      <c r="B49" s="77">
        <v>16.029</v>
      </c>
      <c r="C49" s="77">
        <v>3.5449999999999999</v>
      </c>
    </row>
    <row r="50" spans="1:3" x14ac:dyDescent="0.25">
      <c r="A50" s="76">
        <v>73</v>
      </c>
      <c r="B50" s="77">
        <v>15.494999999999999</v>
      </c>
      <c r="C50" s="77">
        <v>3.5259999999999998</v>
      </c>
    </row>
    <row r="51" spans="1:3" x14ac:dyDescent="0.25">
      <c r="A51" s="76">
        <v>74</v>
      </c>
      <c r="B51" s="77">
        <v>14.962</v>
      </c>
      <c r="C51" s="77">
        <v>3.5019999999999998</v>
      </c>
    </row>
  </sheetData>
  <sheetProtection algorithmName="SHA-512" hashValue="U1bOECrrjCi3tM1G2jonyvxOL8bKoDBmhQO0sPFAms/0HixNvNQgGeMBiN1f+xEZzN0lv4X6S2q+aq0zijYttg==" saltValue="rZRYVBM3lPFHqJXyLNE0sA==" spinCount="100000" sheet="1" objects="1" scenarios="1"/>
  <conditionalFormatting sqref="A26:A51">
    <cfRule type="expression" dxfId="1471" priority="9" stopIfTrue="1">
      <formula>MOD(ROW(),2)=0</formula>
    </cfRule>
    <cfRule type="expression" dxfId="1470" priority="10" stopIfTrue="1">
      <formula>MOD(ROW(),2)&lt;&gt;0</formula>
    </cfRule>
  </conditionalFormatting>
  <conditionalFormatting sqref="B26:C51">
    <cfRule type="expression" dxfId="1469" priority="11" stopIfTrue="1">
      <formula>MOD(ROW(),2)=0</formula>
    </cfRule>
    <cfRule type="expression" dxfId="1468" priority="12" stopIfTrue="1">
      <formula>MOD(ROW(),2)&lt;&gt;0</formula>
    </cfRule>
  </conditionalFormatting>
  <conditionalFormatting sqref="A6:A20">
    <cfRule type="expression" dxfId="1467" priority="13" stopIfTrue="1">
      <formula>MOD(ROW(),2)=0</formula>
    </cfRule>
    <cfRule type="expression" dxfId="1466" priority="14" stopIfTrue="1">
      <formula>MOD(ROW(),2)&lt;&gt;0</formula>
    </cfRule>
  </conditionalFormatting>
  <conditionalFormatting sqref="B6:C21">
    <cfRule type="expression" dxfId="1465" priority="15" stopIfTrue="1">
      <formula>MOD(ROW(),2)=0</formula>
    </cfRule>
    <cfRule type="expression" dxfId="1464" priority="16" stopIfTrue="1">
      <formula>MOD(ROW(),2)&lt;&gt;0</formula>
    </cfRule>
  </conditionalFormatting>
  <conditionalFormatting sqref="B17">
    <cfRule type="expression" dxfId="1463" priority="7" stopIfTrue="1">
      <formula>MOD(ROW(),2)=0</formula>
    </cfRule>
    <cfRule type="expression" dxfId="1462" priority="8" stopIfTrue="1">
      <formula>MOD(ROW(),2)&lt;&gt;0</formula>
    </cfRule>
  </conditionalFormatting>
  <conditionalFormatting sqref="B18:B20">
    <cfRule type="expression" dxfId="1461" priority="5" stopIfTrue="1">
      <formula>MOD(ROW(),2)=0</formula>
    </cfRule>
    <cfRule type="expression" dxfId="1460" priority="6" stopIfTrue="1">
      <formula>MOD(ROW(),2)&lt;&gt;0</formula>
    </cfRule>
  </conditionalFormatting>
  <conditionalFormatting sqref="A21">
    <cfRule type="expression" dxfId="1459" priority="1" stopIfTrue="1">
      <formula>MOD(ROW(),2)=0</formula>
    </cfRule>
    <cfRule type="expression" dxfId="1458" priority="2" stopIfTrue="1">
      <formula>MOD(ROW(),2)&lt;&gt;0</formula>
    </cfRule>
  </conditionalFormatting>
  <conditionalFormatting sqref="B21:C21">
    <cfRule type="expression" dxfId="1457" priority="3" stopIfTrue="1">
      <formula>MOD(ROW(),2)=0</formula>
    </cfRule>
    <cfRule type="expression" dxfId="14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91A6F-296E-4A93-93A7-F8C9D73576EF}">
  <sheetPr codeName="Sheet93"/>
  <dimension ref="A1:I80"/>
  <sheetViews>
    <sheetView showGridLines="0" zoomScale="85" zoomScaleNormal="85" workbookViewId="0">
      <selection activeCell="A4" sqref="A4"/>
    </sheetView>
  </sheetViews>
  <sheetFormatPr defaultColWidth="10" defaultRowHeight="12.5" x14ac:dyDescent="0.25"/>
  <cols>
    <col min="1" max="1" width="31.7265625" style="27" customWidth="1"/>
    <col min="2" max="3" width="22.72656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
        <v>1</v>
      </c>
      <c r="B2" s="42"/>
      <c r="C2" s="42"/>
      <c r="D2" s="42"/>
      <c r="E2" s="42"/>
      <c r="F2" s="42"/>
      <c r="G2" s="42"/>
      <c r="H2" s="42"/>
      <c r="I2" s="42"/>
    </row>
    <row r="3" spans="1:9" ht="15.5" x14ac:dyDescent="0.35">
      <c r="A3" s="43" t="str">
        <f>TABLE_FACTOR_TYPE_1&amp;" - x-"&amp;TABLE_SERIES_NUMBER_1</f>
        <v>CETV - x-214</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334</v>
      </c>
      <c r="C8" s="112"/>
    </row>
    <row r="9" spans="1:9" x14ac:dyDescent="0.25">
      <c r="A9" s="74" t="s">
        <v>280</v>
      </c>
      <c r="B9" s="112" t="s">
        <v>293</v>
      </c>
      <c r="C9" s="112"/>
    </row>
    <row r="10" spans="1:9" ht="29.15" customHeight="1" x14ac:dyDescent="0.25">
      <c r="A10" s="74" t="s">
        <v>6</v>
      </c>
      <c r="B10" s="112" t="s">
        <v>341</v>
      </c>
      <c r="C10" s="112"/>
    </row>
    <row r="11" spans="1:9" x14ac:dyDescent="0.25">
      <c r="A11" s="74" t="s">
        <v>281</v>
      </c>
      <c r="B11" s="112" t="s">
        <v>295</v>
      </c>
      <c r="C11" s="112"/>
    </row>
    <row r="12" spans="1:9" x14ac:dyDescent="0.25">
      <c r="A12" s="74" t="s">
        <v>282</v>
      </c>
      <c r="B12" s="112" t="s">
        <v>296</v>
      </c>
      <c r="C12" s="112"/>
    </row>
    <row r="13" spans="1:9" x14ac:dyDescent="0.25">
      <c r="A13" s="74" t="s">
        <v>585</v>
      </c>
      <c r="B13" s="112">
        <v>0</v>
      </c>
      <c r="C13" s="112"/>
    </row>
    <row r="14" spans="1:9" x14ac:dyDescent="0.25">
      <c r="A14" s="74" t="s">
        <v>284</v>
      </c>
      <c r="B14" s="112">
        <v>214</v>
      </c>
      <c r="C14" s="112"/>
    </row>
    <row r="15" spans="1:9" x14ac:dyDescent="0.25">
      <c r="A15" s="74" t="s">
        <v>588</v>
      </c>
      <c r="B15" s="112" t="s">
        <v>342</v>
      </c>
      <c r="C15" s="112"/>
    </row>
    <row r="16" spans="1:9" x14ac:dyDescent="0.25">
      <c r="A16" s="74" t="s">
        <v>286</v>
      </c>
      <c r="B16" s="112" t="s">
        <v>343</v>
      </c>
      <c r="C16" s="112"/>
    </row>
    <row r="17" spans="1:3" x14ac:dyDescent="0.25">
      <c r="A17" s="74" t="s">
        <v>687</v>
      </c>
      <c r="B17" s="112"/>
      <c r="C17" s="112"/>
    </row>
    <row r="18" spans="1:3" x14ac:dyDescent="0.25">
      <c r="A18" s="74" t="s">
        <v>288</v>
      </c>
      <c r="B18" s="140">
        <v>45071</v>
      </c>
      <c r="C18" s="112"/>
    </row>
    <row r="19" spans="1:3" x14ac:dyDescent="0.25">
      <c r="A19" s="74" t="s">
        <v>289</v>
      </c>
      <c r="B19" s="140">
        <v>45014</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5" t="s">
        <v>314</v>
      </c>
      <c r="B26" s="75" t="s">
        <v>658</v>
      </c>
      <c r="C26" s="75" t="s">
        <v>659</v>
      </c>
    </row>
    <row r="27" spans="1:3" x14ac:dyDescent="0.25">
      <c r="A27" s="76">
        <v>21</v>
      </c>
      <c r="B27" s="77">
        <v>3.7570000000000001</v>
      </c>
      <c r="C27" s="77">
        <v>0.89</v>
      </c>
    </row>
    <row r="28" spans="1:3" x14ac:dyDescent="0.25">
      <c r="A28" s="76">
        <v>22</v>
      </c>
      <c r="B28" s="77">
        <v>3.89</v>
      </c>
      <c r="C28" s="77">
        <v>0.92200000000000004</v>
      </c>
    </row>
    <row r="29" spans="1:3" x14ac:dyDescent="0.25">
      <c r="A29" s="76">
        <v>23</v>
      </c>
      <c r="B29" s="77">
        <v>4.0270000000000001</v>
      </c>
      <c r="C29" s="77">
        <v>0.95599999999999996</v>
      </c>
    </row>
    <row r="30" spans="1:3" x14ac:dyDescent="0.25">
      <c r="A30" s="76">
        <v>24</v>
      </c>
      <c r="B30" s="77">
        <v>4.1689999999999996</v>
      </c>
      <c r="C30" s="77">
        <v>0.99</v>
      </c>
    </row>
    <row r="31" spans="1:3" x14ac:dyDescent="0.25">
      <c r="A31" s="76">
        <v>25</v>
      </c>
      <c r="B31" s="77">
        <v>4.3159999999999998</v>
      </c>
      <c r="C31" s="77">
        <v>1.026</v>
      </c>
    </row>
    <row r="32" spans="1:3" x14ac:dyDescent="0.25">
      <c r="A32" s="76">
        <v>26</v>
      </c>
      <c r="B32" s="77">
        <v>4.4690000000000003</v>
      </c>
      <c r="C32" s="77">
        <v>1.0629999999999999</v>
      </c>
    </row>
    <row r="33" spans="1:3" x14ac:dyDescent="0.25">
      <c r="A33" s="76">
        <v>27</v>
      </c>
      <c r="B33" s="77">
        <v>4.6260000000000003</v>
      </c>
      <c r="C33" s="77">
        <v>1.1020000000000001</v>
      </c>
    </row>
    <row r="34" spans="1:3" x14ac:dyDescent="0.25">
      <c r="A34" s="76">
        <v>28</v>
      </c>
      <c r="B34" s="77">
        <v>4.79</v>
      </c>
      <c r="C34" s="77">
        <v>1.141</v>
      </c>
    </row>
    <row r="35" spans="1:3" x14ac:dyDescent="0.25">
      <c r="A35" s="76">
        <v>29</v>
      </c>
      <c r="B35" s="77">
        <v>4.9589999999999996</v>
      </c>
      <c r="C35" s="77">
        <v>1.1819999999999999</v>
      </c>
    </row>
    <row r="36" spans="1:3" x14ac:dyDescent="0.25">
      <c r="A36" s="76">
        <v>30</v>
      </c>
      <c r="B36" s="77">
        <v>5.1340000000000003</v>
      </c>
      <c r="C36" s="77">
        <v>1.2230000000000001</v>
      </c>
    </row>
    <row r="37" spans="1:3" x14ac:dyDescent="0.25">
      <c r="A37" s="76">
        <v>31</v>
      </c>
      <c r="B37" s="77">
        <v>5.3159999999999998</v>
      </c>
      <c r="C37" s="77">
        <v>1.266</v>
      </c>
    </row>
    <row r="38" spans="1:3" x14ac:dyDescent="0.25">
      <c r="A38" s="76">
        <v>32</v>
      </c>
      <c r="B38" s="77">
        <v>5.5039999999999996</v>
      </c>
      <c r="C38" s="77">
        <v>1.31</v>
      </c>
    </row>
    <row r="39" spans="1:3" x14ac:dyDescent="0.25">
      <c r="A39" s="76">
        <v>33</v>
      </c>
      <c r="B39" s="77">
        <v>5.6989999999999998</v>
      </c>
      <c r="C39" s="77">
        <v>1.3560000000000001</v>
      </c>
    </row>
    <row r="40" spans="1:3" x14ac:dyDescent="0.25">
      <c r="A40" s="76">
        <v>34</v>
      </c>
      <c r="B40" s="77">
        <v>5.9009999999999998</v>
      </c>
      <c r="C40" s="77">
        <v>1.4019999999999999</v>
      </c>
    </row>
    <row r="41" spans="1:3" x14ac:dyDescent="0.25">
      <c r="A41" s="76">
        <v>35</v>
      </c>
      <c r="B41" s="77">
        <v>6.11</v>
      </c>
      <c r="C41" s="77">
        <v>1.45</v>
      </c>
    </row>
    <row r="42" spans="1:3" x14ac:dyDescent="0.25">
      <c r="A42" s="76">
        <v>36</v>
      </c>
      <c r="B42" s="77">
        <v>6.327</v>
      </c>
      <c r="C42" s="77">
        <v>1.4990000000000001</v>
      </c>
    </row>
    <row r="43" spans="1:3" x14ac:dyDescent="0.25">
      <c r="A43" s="76">
        <v>37</v>
      </c>
      <c r="B43" s="77">
        <v>6.5519999999999996</v>
      </c>
      <c r="C43" s="77">
        <v>1.55</v>
      </c>
    </row>
    <row r="44" spans="1:3" x14ac:dyDescent="0.25">
      <c r="A44" s="76">
        <v>38</v>
      </c>
      <c r="B44" s="77">
        <v>6.7850000000000001</v>
      </c>
      <c r="C44" s="77">
        <v>1.6020000000000001</v>
      </c>
    </row>
    <row r="45" spans="1:3" x14ac:dyDescent="0.25">
      <c r="A45" s="76">
        <v>39</v>
      </c>
      <c r="B45" s="77">
        <v>7.0259999999999998</v>
      </c>
      <c r="C45" s="77">
        <v>1.6559999999999999</v>
      </c>
    </row>
    <row r="46" spans="1:3" x14ac:dyDescent="0.25">
      <c r="A46" s="76">
        <v>40</v>
      </c>
      <c r="B46" s="77">
        <v>7.2759999999999998</v>
      </c>
      <c r="C46" s="77">
        <v>1.7110000000000001</v>
      </c>
    </row>
    <row r="47" spans="1:3" x14ac:dyDescent="0.25">
      <c r="A47" s="76">
        <v>41</v>
      </c>
      <c r="B47" s="77">
        <v>7.5350000000000001</v>
      </c>
      <c r="C47" s="77">
        <v>1.7669999999999999</v>
      </c>
    </row>
    <row r="48" spans="1:3" x14ac:dyDescent="0.25">
      <c r="A48" s="76">
        <v>42</v>
      </c>
      <c r="B48" s="77">
        <v>7.8040000000000003</v>
      </c>
      <c r="C48" s="77">
        <v>1.8240000000000001</v>
      </c>
    </row>
    <row r="49" spans="1:3" x14ac:dyDescent="0.25">
      <c r="A49" s="76">
        <v>43</v>
      </c>
      <c r="B49" s="77">
        <v>8.0830000000000002</v>
      </c>
      <c r="C49" s="77">
        <v>1.883</v>
      </c>
    </row>
    <row r="50" spans="1:3" x14ac:dyDescent="0.25">
      <c r="A50" s="76">
        <v>44</v>
      </c>
      <c r="B50" s="77">
        <v>8.3719999999999999</v>
      </c>
      <c r="C50" s="77">
        <v>1.9430000000000001</v>
      </c>
    </row>
    <row r="51" spans="1:3" x14ac:dyDescent="0.25">
      <c r="A51" s="76">
        <v>45</v>
      </c>
      <c r="B51" s="77">
        <v>8.6720000000000006</v>
      </c>
      <c r="C51" s="77">
        <v>2.0049999999999999</v>
      </c>
    </row>
    <row r="52" spans="1:3" x14ac:dyDescent="0.25">
      <c r="A52" s="76">
        <v>46</v>
      </c>
      <c r="B52" s="77">
        <v>8.9830000000000005</v>
      </c>
      <c r="C52" s="77">
        <v>2.0670000000000002</v>
      </c>
    </row>
    <row r="53" spans="1:3" x14ac:dyDescent="0.25">
      <c r="A53" s="76">
        <v>47</v>
      </c>
      <c r="B53" s="77">
        <v>9.3059999999999992</v>
      </c>
      <c r="C53" s="77">
        <v>2.1320000000000001</v>
      </c>
    </row>
    <row r="54" spans="1:3" x14ac:dyDescent="0.25">
      <c r="A54" s="76">
        <v>48</v>
      </c>
      <c r="B54" s="77">
        <v>9.6419999999999995</v>
      </c>
      <c r="C54" s="77">
        <v>2.1970000000000001</v>
      </c>
    </row>
    <row r="55" spans="1:3" x14ac:dyDescent="0.25">
      <c r="A55" s="76">
        <v>49</v>
      </c>
      <c r="B55" s="77">
        <v>9.99</v>
      </c>
      <c r="C55" s="77">
        <v>2.2639999999999998</v>
      </c>
    </row>
    <row r="56" spans="1:3" x14ac:dyDescent="0.25">
      <c r="A56" s="76">
        <v>50</v>
      </c>
      <c r="B56" s="77">
        <v>10.351000000000001</v>
      </c>
      <c r="C56" s="77">
        <v>2.3319999999999999</v>
      </c>
    </row>
    <row r="57" spans="1:3" x14ac:dyDescent="0.25">
      <c r="A57" s="76">
        <v>51</v>
      </c>
      <c r="B57" s="77">
        <v>10.726000000000001</v>
      </c>
      <c r="C57" s="77">
        <v>2.4009999999999998</v>
      </c>
    </row>
    <row r="58" spans="1:3" x14ac:dyDescent="0.25">
      <c r="A58" s="76">
        <v>52</v>
      </c>
      <c r="B58" s="77">
        <v>11.116</v>
      </c>
      <c r="C58" s="77">
        <v>2.472</v>
      </c>
    </row>
    <row r="59" spans="1:3" x14ac:dyDescent="0.25">
      <c r="A59" s="76">
        <v>53</v>
      </c>
      <c r="B59" s="77">
        <v>11.521000000000001</v>
      </c>
      <c r="C59" s="77">
        <v>2.544</v>
      </c>
    </row>
    <row r="60" spans="1:3" x14ac:dyDescent="0.25">
      <c r="A60" s="76">
        <v>54</v>
      </c>
      <c r="B60" s="77">
        <v>11.941000000000001</v>
      </c>
      <c r="C60" s="77">
        <v>2.617</v>
      </c>
    </row>
    <row r="61" spans="1:3" x14ac:dyDescent="0.25">
      <c r="A61" s="76">
        <v>55</v>
      </c>
      <c r="B61" s="77">
        <v>12.379</v>
      </c>
      <c r="C61" s="77">
        <v>2.6920000000000002</v>
      </c>
    </row>
    <row r="62" spans="1:3" x14ac:dyDescent="0.25">
      <c r="A62" s="76">
        <v>56</v>
      </c>
      <c r="B62" s="77">
        <v>12.834</v>
      </c>
      <c r="C62" s="77">
        <v>2.7669999999999999</v>
      </c>
    </row>
    <row r="63" spans="1:3" x14ac:dyDescent="0.25">
      <c r="A63" s="76">
        <v>57</v>
      </c>
      <c r="B63" s="77">
        <v>13.308</v>
      </c>
      <c r="C63" s="77">
        <v>2.8439999999999999</v>
      </c>
    </row>
    <row r="64" spans="1:3" x14ac:dyDescent="0.25">
      <c r="A64" s="76">
        <v>58</v>
      </c>
      <c r="B64" s="77">
        <v>13.801</v>
      </c>
      <c r="C64" s="77">
        <v>2.9209999999999998</v>
      </c>
    </row>
    <row r="65" spans="1:3" x14ac:dyDescent="0.25">
      <c r="A65" s="76">
        <v>59</v>
      </c>
      <c r="B65" s="77">
        <v>14.316000000000001</v>
      </c>
      <c r="C65" s="77">
        <v>2.9980000000000002</v>
      </c>
    </row>
    <row r="66" spans="1:3" x14ac:dyDescent="0.25">
      <c r="A66" s="76">
        <v>60</v>
      </c>
      <c r="B66" s="77">
        <v>14.853</v>
      </c>
      <c r="C66" s="77">
        <v>3.0760000000000001</v>
      </c>
    </row>
    <row r="67" spans="1:3" x14ac:dyDescent="0.25">
      <c r="A67" s="76">
        <v>61</v>
      </c>
      <c r="B67" s="77">
        <v>15.413</v>
      </c>
      <c r="C67" s="77">
        <v>3.153</v>
      </c>
    </row>
    <row r="68" spans="1:3" x14ac:dyDescent="0.25">
      <c r="A68" s="76">
        <v>62</v>
      </c>
      <c r="B68" s="77">
        <v>15.999000000000001</v>
      </c>
      <c r="C68" s="77">
        <v>3.2309999999999999</v>
      </c>
    </row>
    <row r="69" spans="1:3" x14ac:dyDescent="0.25">
      <c r="A69" s="76">
        <v>63</v>
      </c>
      <c r="B69" s="77">
        <v>16.611999999999998</v>
      </c>
      <c r="C69" s="77">
        <v>3.3069999999999999</v>
      </c>
    </row>
    <row r="70" spans="1:3" x14ac:dyDescent="0.25">
      <c r="A70" s="76">
        <v>64</v>
      </c>
      <c r="B70" s="77">
        <v>17.254999999999999</v>
      </c>
      <c r="C70" s="77">
        <v>3.3820000000000001</v>
      </c>
    </row>
    <row r="71" spans="1:3" x14ac:dyDescent="0.25">
      <c r="A71" s="76">
        <v>65</v>
      </c>
      <c r="B71" s="77">
        <v>17.93</v>
      </c>
      <c r="C71" s="77">
        <v>3.4540000000000002</v>
      </c>
    </row>
    <row r="72" spans="1:3" x14ac:dyDescent="0.25">
      <c r="A72" s="76">
        <v>66</v>
      </c>
      <c r="B72" s="77">
        <v>18.64</v>
      </c>
      <c r="C72" s="77">
        <v>3.524</v>
      </c>
    </row>
    <row r="73" spans="1:3" x14ac:dyDescent="0.25">
      <c r="A73" s="76">
        <v>67</v>
      </c>
      <c r="B73" s="77">
        <v>18.733000000000001</v>
      </c>
      <c r="C73" s="77">
        <v>3.5619999999999998</v>
      </c>
    </row>
    <row r="74" spans="1:3" x14ac:dyDescent="0.25">
      <c r="A74" s="76">
        <v>68</v>
      </c>
      <c r="B74" s="77">
        <v>18.190999999999999</v>
      </c>
      <c r="C74" s="77">
        <v>3.5670000000000002</v>
      </c>
    </row>
    <row r="75" spans="1:3" x14ac:dyDescent="0.25">
      <c r="A75" s="76">
        <v>69</v>
      </c>
      <c r="B75" s="77">
        <v>17.646999999999998</v>
      </c>
      <c r="C75" s="77">
        <v>3.569</v>
      </c>
    </row>
    <row r="76" spans="1:3" x14ac:dyDescent="0.25">
      <c r="A76" s="76">
        <v>70</v>
      </c>
      <c r="B76" s="77">
        <v>17.103999999999999</v>
      </c>
      <c r="C76" s="77">
        <v>3.5659999999999998</v>
      </c>
    </row>
    <row r="77" spans="1:3" x14ac:dyDescent="0.25">
      <c r="A77" s="76">
        <v>71</v>
      </c>
      <c r="B77" s="77">
        <v>16.564</v>
      </c>
      <c r="C77" s="77">
        <v>3.5590000000000002</v>
      </c>
    </row>
    <row r="78" spans="1:3" x14ac:dyDescent="0.25">
      <c r="A78" s="76">
        <v>72</v>
      </c>
      <c r="B78" s="77">
        <v>16.029</v>
      </c>
      <c r="C78" s="77">
        <v>3.5449999999999999</v>
      </c>
    </row>
    <row r="79" spans="1:3" x14ac:dyDescent="0.25">
      <c r="A79" s="76">
        <v>73</v>
      </c>
      <c r="B79" s="77">
        <v>15.494999999999999</v>
      </c>
      <c r="C79" s="77">
        <v>3.5259999999999998</v>
      </c>
    </row>
    <row r="80" spans="1:3" x14ac:dyDescent="0.25">
      <c r="A80" s="76">
        <v>74</v>
      </c>
      <c r="B80" s="77">
        <v>14.962</v>
      </c>
      <c r="C80" s="77">
        <v>3.5019999999999998</v>
      </c>
    </row>
  </sheetData>
  <sheetProtection algorithmName="SHA-512" hashValue="j/EvOTEmNVy6ux8ZfqWisOzKzuazJvLQaMgZtlMifaLuQbdCCazC/AC6IyP8o7EG9I/OU9wArmJVd2gi7cAa0A==" saltValue="CPU9OFQP+IzwjdYnAq4M8g==" spinCount="100000" sheet="1" objects="1" scenarios="1"/>
  <conditionalFormatting sqref="A26:A80">
    <cfRule type="expression" dxfId="1455" priority="9" stopIfTrue="1">
      <formula>MOD(ROW(),2)=0</formula>
    </cfRule>
    <cfRule type="expression" dxfId="1454" priority="10" stopIfTrue="1">
      <formula>MOD(ROW(),2)&lt;&gt;0</formula>
    </cfRule>
  </conditionalFormatting>
  <conditionalFormatting sqref="B26:C80">
    <cfRule type="expression" dxfId="1453" priority="11" stopIfTrue="1">
      <formula>MOD(ROW(),2)=0</formula>
    </cfRule>
    <cfRule type="expression" dxfId="1452" priority="12" stopIfTrue="1">
      <formula>MOD(ROW(),2)&lt;&gt;0</formula>
    </cfRule>
  </conditionalFormatting>
  <conditionalFormatting sqref="A6:A20">
    <cfRule type="expression" dxfId="1451" priority="13" stopIfTrue="1">
      <formula>MOD(ROW(),2)=0</formula>
    </cfRule>
    <cfRule type="expression" dxfId="1450" priority="14" stopIfTrue="1">
      <formula>MOD(ROW(),2)&lt;&gt;0</formula>
    </cfRule>
  </conditionalFormatting>
  <conditionalFormatting sqref="B6:C21">
    <cfRule type="expression" dxfId="1449" priority="15" stopIfTrue="1">
      <formula>MOD(ROW(),2)=0</formula>
    </cfRule>
    <cfRule type="expression" dxfId="1448" priority="16" stopIfTrue="1">
      <formula>MOD(ROW(),2)&lt;&gt;0</formula>
    </cfRule>
  </conditionalFormatting>
  <conditionalFormatting sqref="B17">
    <cfRule type="expression" dxfId="1447" priority="7" stopIfTrue="1">
      <formula>MOD(ROW(),2)=0</formula>
    </cfRule>
    <cfRule type="expression" dxfId="1446" priority="8" stopIfTrue="1">
      <formula>MOD(ROW(),2)&lt;&gt;0</formula>
    </cfRule>
  </conditionalFormatting>
  <conditionalFormatting sqref="B18:B20">
    <cfRule type="expression" dxfId="1445" priority="5" stopIfTrue="1">
      <formula>MOD(ROW(),2)=0</formula>
    </cfRule>
    <cfRule type="expression" dxfId="1444" priority="6" stopIfTrue="1">
      <formula>MOD(ROW(),2)&lt;&gt;0</formula>
    </cfRule>
  </conditionalFormatting>
  <conditionalFormatting sqref="A21">
    <cfRule type="expression" dxfId="1443" priority="1" stopIfTrue="1">
      <formula>MOD(ROW(),2)=0</formula>
    </cfRule>
    <cfRule type="expression" dxfId="1442" priority="2" stopIfTrue="1">
      <formula>MOD(ROW(),2)&lt;&gt;0</formula>
    </cfRule>
  </conditionalFormatting>
  <conditionalFormatting sqref="B21:C21">
    <cfRule type="expression" dxfId="1441" priority="3" stopIfTrue="1">
      <formula>MOD(ROW(),2)=0</formula>
    </cfRule>
    <cfRule type="expression" dxfId="14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F2F8E-9240-479B-B68F-EDBC9AA2C897}">
  <sheetPr codeName="Sheet100"/>
  <dimension ref="A1:I80"/>
  <sheetViews>
    <sheetView showGridLines="0" zoomScale="85" zoomScaleNormal="85" workbookViewId="0">
      <selection activeCell="A4" sqref="A4"/>
    </sheetView>
  </sheetViews>
  <sheetFormatPr defaultColWidth="10" defaultRowHeight="12.5" x14ac:dyDescent="0.25"/>
  <cols>
    <col min="1" max="1" width="31.7265625" style="27" customWidth="1"/>
    <col min="2" max="3" width="22.72656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
        <v>1</v>
      </c>
      <c r="B2" s="42"/>
      <c r="C2" s="42"/>
      <c r="D2" s="42"/>
      <c r="E2" s="42"/>
      <c r="F2" s="42"/>
      <c r="G2" s="42"/>
      <c r="H2" s="42"/>
      <c r="I2" s="42"/>
    </row>
    <row r="3" spans="1:9" ht="15.5" x14ac:dyDescent="0.35">
      <c r="A3" s="43" t="str">
        <f>TABLE_FACTOR_TYPE_1&amp;" - x-"&amp;TABLE_SERIES_NUMBER_1</f>
        <v>CETV - x-215</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334</v>
      </c>
      <c r="C8" s="112"/>
    </row>
    <row r="9" spans="1:9" x14ac:dyDescent="0.25">
      <c r="A9" s="74" t="s">
        <v>280</v>
      </c>
      <c r="B9" s="112" t="s">
        <v>293</v>
      </c>
      <c r="C9" s="112"/>
    </row>
    <row r="10" spans="1:9" ht="24" customHeight="1" x14ac:dyDescent="0.25">
      <c r="A10" s="74" t="s">
        <v>6</v>
      </c>
      <c r="B10" s="112" t="s">
        <v>344</v>
      </c>
      <c r="C10" s="112"/>
    </row>
    <row r="11" spans="1:9" x14ac:dyDescent="0.25">
      <c r="A11" s="74" t="s">
        <v>281</v>
      </c>
      <c r="B11" s="112" t="s">
        <v>295</v>
      </c>
      <c r="C11" s="112"/>
    </row>
    <row r="12" spans="1:9" x14ac:dyDescent="0.25">
      <c r="A12" s="74" t="s">
        <v>282</v>
      </c>
      <c r="B12" s="112" t="s">
        <v>296</v>
      </c>
      <c r="C12" s="112"/>
    </row>
    <row r="13" spans="1:9" x14ac:dyDescent="0.25">
      <c r="A13" s="74" t="s">
        <v>585</v>
      </c>
      <c r="B13" s="112">
        <v>0</v>
      </c>
      <c r="C13" s="112"/>
    </row>
    <row r="14" spans="1:9" x14ac:dyDescent="0.25">
      <c r="A14" s="74" t="s">
        <v>284</v>
      </c>
      <c r="B14" s="112">
        <v>215</v>
      </c>
      <c r="C14" s="112"/>
    </row>
    <row r="15" spans="1:9" x14ac:dyDescent="0.25">
      <c r="A15" s="74" t="s">
        <v>588</v>
      </c>
      <c r="B15" s="112" t="s">
        <v>345</v>
      </c>
      <c r="C15" s="112"/>
    </row>
    <row r="16" spans="1:9" x14ac:dyDescent="0.25">
      <c r="A16" s="74" t="s">
        <v>286</v>
      </c>
      <c r="B16" s="112" t="s">
        <v>346</v>
      </c>
      <c r="C16" s="112"/>
    </row>
    <row r="17" spans="1:3" x14ac:dyDescent="0.25">
      <c r="A17" s="74" t="s">
        <v>687</v>
      </c>
      <c r="B17" s="112"/>
      <c r="C17" s="112"/>
    </row>
    <row r="18" spans="1:3" x14ac:dyDescent="0.25">
      <c r="A18" s="74" t="s">
        <v>288</v>
      </c>
      <c r="B18" s="140">
        <v>45071</v>
      </c>
      <c r="C18" s="112"/>
    </row>
    <row r="19" spans="1:3" x14ac:dyDescent="0.25">
      <c r="A19" s="74" t="s">
        <v>289</v>
      </c>
      <c r="B19" s="140">
        <v>45014</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5" t="s">
        <v>314</v>
      </c>
      <c r="B26" s="75" t="s">
        <v>658</v>
      </c>
      <c r="C26" s="75" t="s">
        <v>659</v>
      </c>
    </row>
    <row r="27" spans="1:3" x14ac:dyDescent="0.25">
      <c r="A27" s="76">
        <v>21</v>
      </c>
      <c r="B27" s="77">
        <v>3.528</v>
      </c>
      <c r="C27" s="77">
        <v>0.874</v>
      </c>
    </row>
    <row r="28" spans="1:3" x14ac:dyDescent="0.25">
      <c r="A28" s="76">
        <v>22</v>
      </c>
      <c r="B28" s="77">
        <v>3.6520000000000001</v>
      </c>
      <c r="C28" s="77">
        <v>0.90600000000000003</v>
      </c>
    </row>
    <row r="29" spans="1:3" x14ac:dyDescent="0.25">
      <c r="A29" s="76">
        <v>23</v>
      </c>
      <c r="B29" s="77">
        <v>3.7810000000000001</v>
      </c>
      <c r="C29" s="77">
        <v>0.93899999999999995</v>
      </c>
    </row>
    <row r="30" spans="1:3" x14ac:dyDescent="0.25">
      <c r="A30" s="76">
        <v>24</v>
      </c>
      <c r="B30" s="77">
        <v>3.9140000000000001</v>
      </c>
      <c r="C30" s="77">
        <v>0.97299999999999998</v>
      </c>
    </row>
    <row r="31" spans="1:3" x14ac:dyDescent="0.25">
      <c r="A31" s="76">
        <v>25</v>
      </c>
      <c r="B31" s="77">
        <v>4.0519999999999996</v>
      </c>
      <c r="C31" s="77">
        <v>1.008</v>
      </c>
    </row>
    <row r="32" spans="1:3" x14ac:dyDescent="0.25">
      <c r="A32" s="76">
        <v>26</v>
      </c>
      <c r="B32" s="77">
        <v>4.1950000000000003</v>
      </c>
      <c r="C32" s="77">
        <v>1.0449999999999999</v>
      </c>
    </row>
    <row r="33" spans="1:3" x14ac:dyDescent="0.25">
      <c r="A33" s="76">
        <v>27</v>
      </c>
      <c r="B33" s="77">
        <v>4.3419999999999996</v>
      </c>
      <c r="C33" s="77">
        <v>1.0820000000000001</v>
      </c>
    </row>
    <row r="34" spans="1:3" x14ac:dyDescent="0.25">
      <c r="A34" s="76">
        <v>28</v>
      </c>
      <c r="B34" s="77">
        <v>4.4950000000000001</v>
      </c>
      <c r="C34" s="77">
        <v>1.121</v>
      </c>
    </row>
    <row r="35" spans="1:3" x14ac:dyDescent="0.25">
      <c r="A35" s="76">
        <v>29</v>
      </c>
      <c r="B35" s="77">
        <v>4.6539999999999999</v>
      </c>
      <c r="C35" s="77">
        <v>1.161</v>
      </c>
    </row>
    <row r="36" spans="1:3" x14ac:dyDescent="0.25">
      <c r="A36" s="76">
        <v>30</v>
      </c>
      <c r="B36" s="77">
        <v>4.8179999999999996</v>
      </c>
      <c r="C36" s="77">
        <v>1.202</v>
      </c>
    </row>
    <row r="37" spans="1:3" x14ac:dyDescent="0.25">
      <c r="A37" s="76">
        <v>31</v>
      </c>
      <c r="B37" s="77">
        <v>4.9880000000000004</v>
      </c>
      <c r="C37" s="77">
        <v>1.244</v>
      </c>
    </row>
    <row r="38" spans="1:3" x14ac:dyDescent="0.25">
      <c r="A38" s="76">
        <v>32</v>
      </c>
      <c r="B38" s="77">
        <v>5.1639999999999997</v>
      </c>
      <c r="C38" s="77">
        <v>1.288</v>
      </c>
    </row>
    <row r="39" spans="1:3" x14ac:dyDescent="0.25">
      <c r="A39" s="76">
        <v>33</v>
      </c>
      <c r="B39" s="77">
        <v>5.3460000000000001</v>
      </c>
      <c r="C39" s="77">
        <v>1.3320000000000001</v>
      </c>
    </row>
    <row r="40" spans="1:3" x14ac:dyDescent="0.25">
      <c r="A40" s="76">
        <v>34</v>
      </c>
      <c r="B40" s="77">
        <v>5.5350000000000001</v>
      </c>
      <c r="C40" s="77">
        <v>1.3779999999999999</v>
      </c>
    </row>
    <row r="41" spans="1:3" x14ac:dyDescent="0.25">
      <c r="A41" s="76">
        <v>35</v>
      </c>
      <c r="B41" s="77">
        <v>5.7309999999999999</v>
      </c>
      <c r="C41" s="77">
        <v>1.425</v>
      </c>
    </row>
    <row r="42" spans="1:3" x14ac:dyDescent="0.25">
      <c r="A42" s="76">
        <v>36</v>
      </c>
      <c r="B42" s="77">
        <v>5.9340000000000002</v>
      </c>
      <c r="C42" s="77">
        <v>1.474</v>
      </c>
    </row>
    <row r="43" spans="1:3" x14ac:dyDescent="0.25">
      <c r="A43" s="76">
        <v>37</v>
      </c>
      <c r="B43" s="77">
        <v>6.1440000000000001</v>
      </c>
      <c r="C43" s="77">
        <v>1.524</v>
      </c>
    </row>
    <row r="44" spans="1:3" x14ac:dyDescent="0.25">
      <c r="A44" s="76">
        <v>38</v>
      </c>
      <c r="B44" s="77">
        <v>6.3620000000000001</v>
      </c>
      <c r="C44" s="77">
        <v>1.575</v>
      </c>
    </row>
    <row r="45" spans="1:3" x14ac:dyDescent="0.25">
      <c r="A45" s="76">
        <v>39</v>
      </c>
      <c r="B45" s="77">
        <v>6.5869999999999997</v>
      </c>
      <c r="C45" s="77">
        <v>1.6279999999999999</v>
      </c>
    </row>
    <row r="46" spans="1:3" x14ac:dyDescent="0.25">
      <c r="A46" s="76">
        <v>40</v>
      </c>
      <c r="B46" s="77">
        <v>6.8209999999999997</v>
      </c>
      <c r="C46" s="77">
        <v>1.6819999999999999</v>
      </c>
    </row>
    <row r="47" spans="1:3" x14ac:dyDescent="0.25">
      <c r="A47" s="76">
        <v>41</v>
      </c>
      <c r="B47" s="77">
        <v>7.0629999999999997</v>
      </c>
      <c r="C47" s="77">
        <v>1.7370000000000001</v>
      </c>
    </row>
    <row r="48" spans="1:3" x14ac:dyDescent="0.25">
      <c r="A48" s="76">
        <v>42</v>
      </c>
      <c r="B48" s="77">
        <v>7.3150000000000004</v>
      </c>
      <c r="C48" s="77">
        <v>1.7929999999999999</v>
      </c>
    </row>
    <row r="49" spans="1:3" x14ac:dyDescent="0.25">
      <c r="A49" s="76">
        <v>43</v>
      </c>
      <c r="B49" s="77">
        <v>7.5750000000000002</v>
      </c>
      <c r="C49" s="77">
        <v>1.851</v>
      </c>
    </row>
    <row r="50" spans="1:3" x14ac:dyDescent="0.25">
      <c r="A50" s="76">
        <v>44</v>
      </c>
      <c r="B50" s="77">
        <v>7.8460000000000001</v>
      </c>
      <c r="C50" s="77">
        <v>1.91</v>
      </c>
    </row>
    <row r="51" spans="1:3" x14ac:dyDescent="0.25">
      <c r="A51" s="76">
        <v>45</v>
      </c>
      <c r="B51" s="77">
        <v>8.1259999999999994</v>
      </c>
      <c r="C51" s="77">
        <v>1.9710000000000001</v>
      </c>
    </row>
    <row r="52" spans="1:3" x14ac:dyDescent="0.25">
      <c r="A52" s="76">
        <v>46</v>
      </c>
      <c r="B52" s="77">
        <v>8.4169999999999998</v>
      </c>
      <c r="C52" s="77">
        <v>2.0329999999999999</v>
      </c>
    </row>
    <row r="53" spans="1:3" x14ac:dyDescent="0.25">
      <c r="A53" s="76">
        <v>47</v>
      </c>
      <c r="B53" s="77">
        <v>8.7189999999999994</v>
      </c>
      <c r="C53" s="77">
        <v>2.0960000000000001</v>
      </c>
    </row>
    <row r="54" spans="1:3" x14ac:dyDescent="0.25">
      <c r="A54" s="76">
        <v>48</v>
      </c>
      <c r="B54" s="77">
        <v>9.032</v>
      </c>
      <c r="C54" s="77">
        <v>2.16</v>
      </c>
    </row>
    <row r="55" spans="1:3" x14ac:dyDescent="0.25">
      <c r="A55" s="76">
        <v>49</v>
      </c>
      <c r="B55" s="77">
        <v>9.3569999999999993</v>
      </c>
      <c r="C55" s="77">
        <v>2.226</v>
      </c>
    </row>
    <row r="56" spans="1:3" x14ac:dyDescent="0.25">
      <c r="A56" s="76">
        <v>50</v>
      </c>
      <c r="B56" s="77">
        <v>9.6940000000000008</v>
      </c>
      <c r="C56" s="77">
        <v>2.2930000000000001</v>
      </c>
    </row>
    <row r="57" spans="1:3" x14ac:dyDescent="0.25">
      <c r="A57" s="76">
        <v>51</v>
      </c>
      <c r="B57" s="77">
        <v>10.044</v>
      </c>
      <c r="C57" s="77">
        <v>2.3610000000000002</v>
      </c>
    </row>
    <row r="58" spans="1:3" x14ac:dyDescent="0.25">
      <c r="A58" s="76">
        <v>52</v>
      </c>
      <c r="B58" s="77">
        <v>10.407999999999999</v>
      </c>
      <c r="C58" s="77">
        <v>2.431</v>
      </c>
    </row>
    <row r="59" spans="1:3" x14ac:dyDescent="0.25">
      <c r="A59" s="76">
        <v>53</v>
      </c>
      <c r="B59" s="77">
        <v>10.786</v>
      </c>
      <c r="C59" s="77">
        <v>2.5019999999999998</v>
      </c>
    </row>
    <row r="60" spans="1:3" x14ac:dyDescent="0.25">
      <c r="A60" s="76">
        <v>54</v>
      </c>
      <c r="B60" s="77">
        <v>11.179</v>
      </c>
      <c r="C60" s="77">
        <v>2.5739999999999998</v>
      </c>
    </row>
    <row r="61" spans="1:3" x14ac:dyDescent="0.25">
      <c r="A61" s="76">
        <v>55</v>
      </c>
      <c r="B61" s="77">
        <v>11.587</v>
      </c>
      <c r="C61" s="77">
        <v>2.6469999999999998</v>
      </c>
    </row>
    <row r="62" spans="1:3" x14ac:dyDescent="0.25">
      <c r="A62" s="76">
        <v>56</v>
      </c>
      <c r="B62" s="77">
        <v>12.012</v>
      </c>
      <c r="C62" s="77">
        <v>2.722</v>
      </c>
    </row>
    <row r="63" spans="1:3" x14ac:dyDescent="0.25">
      <c r="A63" s="76">
        <v>57</v>
      </c>
      <c r="B63" s="77">
        <v>12.454000000000001</v>
      </c>
      <c r="C63" s="77">
        <v>2.7970000000000002</v>
      </c>
    </row>
    <row r="64" spans="1:3" x14ac:dyDescent="0.25">
      <c r="A64" s="76">
        <v>58</v>
      </c>
      <c r="B64" s="77">
        <v>12.914999999999999</v>
      </c>
      <c r="C64" s="77">
        <v>2.8730000000000002</v>
      </c>
    </row>
    <row r="65" spans="1:3" x14ac:dyDescent="0.25">
      <c r="A65" s="76">
        <v>59</v>
      </c>
      <c r="B65" s="77">
        <v>13.395</v>
      </c>
      <c r="C65" s="77">
        <v>2.9489999999999998</v>
      </c>
    </row>
    <row r="66" spans="1:3" x14ac:dyDescent="0.25">
      <c r="A66" s="76">
        <v>60</v>
      </c>
      <c r="B66" s="77">
        <v>13.896000000000001</v>
      </c>
      <c r="C66" s="77">
        <v>3.0249999999999999</v>
      </c>
    </row>
    <row r="67" spans="1:3" x14ac:dyDescent="0.25">
      <c r="A67" s="76">
        <v>61</v>
      </c>
      <c r="B67" s="77">
        <v>14.417999999999999</v>
      </c>
      <c r="C67" s="77">
        <v>3.1019999999999999</v>
      </c>
    </row>
    <row r="68" spans="1:3" x14ac:dyDescent="0.25">
      <c r="A68" s="76">
        <v>62</v>
      </c>
      <c r="B68" s="77">
        <v>14.965</v>
      </c>
      <c r="C68" s="77">
        <v>3.1779999999999999</v>
      </c>
    </row>
    <row r="69" spans="1:3" x14ac:dyDescent="0.25">
      <c r="A69" s="76">
        <v>63</v>
      </c>
      <c r="B69" s="77">
        <v>15.537000000000001</v>
      </c>
      <c r="C69" s="77">
        <v>3.2530000000000001</v>
      </c>
    </row>
    <row r="70" spans="1:3" x14ac:dyDescent="0.25">
      <c r="A70" s="76">
        <v>64</v>
      </c>
      <c r="B70" s="77">
        <v>16.135999999999999</v>
      </c>
      <c r="C70" s="77">
        <v>3.327</v>
      </c>
    </row>
    <row r="71" spans="1:3" x14ac:dyDescent="0.25">
      <c r="A71" s="76">
        <v>65</v>
      </c>
      <c r="B71" s="77">
        <v>16.765999999999998</v>
      </c>
      <c r="C71" s="77">
        <v>3.3980000000000001</v>
      </c>
    </row>
    <row r="72" spans="1:3" x14ac:dyDescent="0.25">
      <c r="A72" s="76">
        <v>66</v>
      </c>
      <c r="B72" s="77">
        <v>17.428000000000001</v>
      </c>
      <c r="C72" s="77">
        <v>3.468</v>
      </c>
    </row>
    <row r="73" spans="1:3" x14ac:dyDescent="0.25">
      <c r="A73" s="76">
        <v>67</v>
      </c>
      <c r="B73" s="77">
        <v>18.126000000000001</v>
      </c>
      <c r="C73" s="77">
        <v>3.5339999999999998</v>
      </c>
    </row>
    <row r="74" spans="1:3" x14ac:dyDescent="0.25">
      <c r="A74" s="76">
        <v>68</v>
      </c>
      <c r="B74" s="77">
        <v>18.210999999999999</v>
      </c>
      <c r="C74" s="77">
        <v>3.5670000000000002</v>
      </c>
    </row>
    <row r="75" spans="1:3" x14ac:dyDescent="0.25">
      <c r="A75" s="76">
        <v>69</v>
      </c>
      <c r="B75" s="77">
        <v>17.663</v>
      </c>
      <c r="C75" s="77">
        <v>3.569</v>
      </c>
    </row>
    <row r="76" spans="1:3" x14ac:dyDescent="0.25">
      <c r="A76" s="76">
        <v>70</v>
      </c>
      <c r="B76" s="77">
        <v>17.116</v>
      </c>
      <c r="C76" s="77">
        <v>3.5659999999999998</v>
      </c>
    </row>
    <row r="77" spans="1:3" x14ac:dyDescent="0.25">
      <c r="A77" s="76">
        <v>71</v>
      </c>
      <c r="B77" s="77">
        <v>16.571000000000002</v>
      </c>
      <c r="C77" s="77">
        <v>3.5590000000000002</v>
      </c>
    </row>
    <row r="78" spans="1:3" x14ac:dyDescent="0.25">
      <c r="A78" s="76">
        <v>72</v>
      </c>
      <c r="B78" s="77">
        <v>16.03</v>
      </c>
      <c r="C78" s="77">
        <v>3.5449999999999999</v>
      </c>
    </row>
    <row r="79" spans="1:3" x14ac:dyDescent="0.25">
      <c r="A79" s="76">
        <v>73</v>
      </c>
      <c r="B79" s="77">
        <v>15.494999999999999</v>
      </c>
      <c r="C79" s="77">
        <v>3.5259999999999998</v>
      </c>
    </row>
    <row r="80" spans="1:3" x14ac:dyDescent="0.25">
      <c r="A80" s="76">
        <v>74</v>
      </c>
      <c r="B80" s="77">
        <v>14.962</v>
      </c>
      <c r="C80" s="77">
        <v>3.5019999999999998</v>
      </c>
    </row>
  </sheetData>
  <sheetProtection algorithmName="SHA-512" hashValue="uZ9fvVzN+ZSDP5AdhHdoptZuoaHXzv9px/66f+bWgaOmrdaIYYzrhJIfr3lwC6D99lIejWMk0ufoyPUGrPDHeQ==" saltValue="b+EtztGEZJPhUpQ7b6AYrQ==" spinCount="100000" sheet="1" objects="1" scenarios="1"/>
  <conditionalFormatting sqref="A26:A80">
    <cfRule type="expression" dxfId="1439" priority="9" stopIfTrue="1">
      <formula>MOD(ROW(),2)=0</formula>
    </cfRule>
    <cfRule type="expression" dxfId="1438" priority="10" stopIfTrue="1">
      <formula>MOD(ROW(),2)&lt;&gt;0</formula>
    </cfRule>
  </conditionalFormatting>
  <conditionalFormatting sqref="B26:C80">
    <cfRule type="expression" dxfId="1437" priority="11" stopIfTrue="1">
      <formula>MOD(ROW(),2)=0</formula>
    </cfRule>
    <cfRule type="expression" dxfId="1436" priority="12" stopIfTrue="1">
      <formula>MOD(ROW(),2)&lt;&gt;0</formula>
    </cfRule>
  </conditionalFormatting>
  <conditionalFormatting sqref="A6:A20">
    <cfRule type="expression" dxfId="1435" priority="13" stopIfTrue="1">
      <formula>MOD(ROW(),2)=0</formula>
    </cfRule>
    <cfRule type="expression" dxfId="1434" priority="14" stopIfTrue="1">
      <formula>MOD(ROW(),2)&lt;&gt;0</formula>
    </cfRule>
  </conditionalFormatting>
  <conditionalFormatting sqref="B6:C21">
    <cfRule type="expression" dxfId="1433" priority="15" stopIfTrue="1">
      <formula>MOD(ROW(),2)=0</formula>
    </cfRule>
    <cfRule type="expression" dxfId="1432" priority="16" stopIfTrue="1">
      <formula>MOD(ROW(),2)&lt;&gt;0</formula>
    </cfRule>
  </conditionalFormatting>
  <conditionalFormatting sqref="B17">
    <cfRule type="expression" dxfId="1431" priority="7" stopIfTrue="1">
      <formula>MOD(ROW(),2)=0</formula>
    </cfRule>
    <cfRule type="expression" dxfId="1430" priority="8" stopIfTrue="1">
      <formula>MOD(ROW(),2)&lt;&gt;0</formula>
    </cfRule>
  </conditionalFormatting>
  <conditionalFormatting sqref="B18:B20">
    <cfRule type="expression" dxfId="1429" priority="5" stopIfTrue="1">
      <formula>MOD(ROW(),2)=0</formula>
    </cfRule>
    <cfRule type="expression" dxfId="1428" priority="6" stopIfTrue="1">
      <formula>MOD(ROW(),2)&lt;&gt;0</formula>
    </cfRule>
  </conditionalFormatting>
  <conditionalFormatting sqref="A21">
    <cfRule type="expression" dxfId="1427" priority="1" stopIfTrue="1">
      <formula>MOD(ROW(),2)=0</formula>
    </cfRule>
    <cfRule type="expression" dxfId="1426" priority="2" stopIfTrue="1">
      <formula>MOD(ROW(),2)&lt;&gt;0</formula>
    </cfRule>
  </conditionalFormatting>
  <conditionalFormatting sqref="B21:C21">
    <cfRule type="expression" dxfId="1425" priority="3" stopIfTrue="1">
      <formula>MOD(ROW(),2)=0</formula>
    </cfRule>
    <cfRule type="expression" dxfId="14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8C269-37C5-420A-879A-5ACAAEB529C2}">
  <sheetPr codeName="Sheet95"/>
  <dimension ref="A1:I67"/>
  <sheetViews>
    <sheetView showGridLines="0" zoomScale="85" zoomScaleNormal="85" workbookViewId="0">
      <selection activeCell="A4" sqref="A4"/>
    </sheetView>
  </sheetViews>
  <sheetFormatPr defaultColWidth="10" defaultRowHeight="12.5" x14ac:dyDescent="0.25"/>
  <cols>
    <col min="1" max="1" width="31.7265625" style="27" customWidth="1"/>
    <col min="2" max="2" width="22.726562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
        <v>1</v>
      </c>
      <c r="B2" s="42"/>
      <c r="C2" s="42"/>
      <c r="D2" s="42"/>
      <c r="E2" s="42"/>
      <c r="F2" s="42"/>
      <c r="G2" s="42"/>
      <c r="H2" s="42"/>
      <c r="I2" s="42"/>
    </row>
    <row r="3" spans="1:9" ht="15.5" x14ac:dyDescent="0.35">
      <c r="A3" s="43" t="str">
        <f>TABLE_FACTOR_TYPE_1&amp;" - x-"&amp;TABLE_SERIES_NUMBER_1</f>
        <v>CETV - x-216</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347</v>
      </c>
    </row>
    <row r="8" spans="1:9" x14ac:dyDescent="0.25">
      <c r="A8" s="74" t="s">
        <v>279</v>
      </c>
      <c r="B8" s="112" t="s">
        <v>334</v>
      </c>
    </row>
    <row r="9" spans="1:9" x14ac:dyDescent="0.25">
      <c r="A9" s="74" t="s">
        <v>280</v>
      </c>
      <c r="B9" s="112" t="s">
        <v>293</v>
      </c>
    </row>
    <row r="10" spans="1:9" ht="30.65" customHeight="1" x14ac:dyDescent="0.25">
      <c r="A10" s="74" t="s">
        <v>6</v>
      </c>
      <c r="B10" s="112" t="s">
        <v>348</v>
      </c>
    </row>
    <row r="11" spans="1:9" x14ac:dyDescent="0.25">
      <c r="A11" s="74" t="s">
        <v>281</v>
      </c>
      <c r="B11" s="112" t="s">
        <v>295</v>
      </c>
    </row>
    <row r="12" spans="1:9" x14ac:dyDescent="0.25">
      <c r="A12" s="74" t="s">
        <v>282</v>
      </c>
      <c r="B12" s="112" t="s">
        <v>327</v>
      </c>
    </row>
    <row r="13" spans="1:9" x14ac:dyDescent="0.25">
      <c r="A13" s="74" t="s">
        <v>585</v>
      </c>
      <c r="B13" s="112">
        <v>0</v>
      </c>
    </row>
    <row r="14" spans="1:9" x14ac:dyDescent="0.25">
      <c r="A14" s="74" t="s">
        <v>284</v>
      </c>
      <c r="B14" s="112">
        <v>216</v>
      </c>
    </row>
    <row r="15" spans="1:9" x14ac:dyDescent="0.25">
      <c r="A15" s="74" t="s">
        <v>588</v>
      </c>
      <c r="B15" s="112" t="s">
        <v>349</v>
      </c>
    </row>
    <row r="16" spans="1:9" ht="28.15" customHeight="1" x14ac:dyDescent="0.25">
      <c r="A16" s="74" t="s">
        <v>286</v>
      </c>
      <c r="B16" s="112" t="s">
        <v>350</v>
      </c>
    </row>
    <row r="17" spans="1:2" ht="54" customHeight="1" x14ac:dyDescent="0.25">
      <c r="A17" s="74" t="s">
        <v>687</v>
      </c>
      <c r="B17" s="112"/>
    </row>
    <row r="18" spans="1:2" x14ac:dyDescent="0.25">
      <c r="A18" s="74" t="s">
        <v>288</v>
      </c>
      <c r="B18" s="140">
        <v>45071</v>
      </c>
    </row>
    <row r="19" spans="1:2" x14ac:dyDescent="0.25">
      <c r="A19" s="74" t="s">
        <v>289</v>
      </c>
      <c r="B19" s="140">
        <v>45014</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6" spans="1:2" ht="13" x14ac:dyDescent="0.25">
      <c r="A26" s="75" t="s">
        <v>331</v>
      </c>
      <c r="B26" s="75" t="s">
        <v>664</v>
      </c>
    </row>
    <row r="27" spans="1:2" x14ac:dyDescent="0.25">
      <c r="A27" s="76">
        <v>0</v>
      </c>
      <c r="B27" s="78">
        <v>1</v>
      </c>
    </row>
    <row r="28" spans="1:2" x14ac:dyDescent="0.25">
      <c r="A28" s="76">
        <v>1</v>
      </c>
      <c r="B28" s="78">
        <v>1.02</v>
      </c>
    </row>
    <row r="29" spans="1:2" x14ac:dyDescent="0.25">
      <c r="A29" s="76">
        <v>2</v>
      </c>
      <c r="B29" s="78">
        <v>1.04</v>
      </c>
    </row>
    <row r="30" spans="1:2" x14ac:dyDescent="0.25">
      <c r="A30" s="76">
        <v>3</v>
      </c>
      <c r="B30" s="78">
        <v>1.06</v>
      </c>
    </row>
    <row r="31" spans="1:2" x14ac:dyDescent="0.25">
      <c r="A31" s="76">
        <v>4</v>
      </c>
      <c r="B31" s="78">
        <v>1.08</v>
      </c>
    </row>
    <row r="32" spans="1:2" x14ac:dyDescent="0.25">
      <c r="A32" s="76">
        <v>5</v>
      </c>
      <c r="B32" s="78">
        <v>1.1000000000000001</v>
      </c>
    </row>
    <row r="33" spans="1:2" x14ac:dyDescent="0.25">
      <c r="A33" s="76">
        <v>6</v>
      </c>
      <c r="B33" s="78">
        <v>1.1299999999999999</v>
      </c>
    </row>
    <row r="34" spans="1:2" x14ac:dyDescent="0.25">
      <c r="A34" s="76">
        <v>7</v>
      </c>
      <c r="B34" s="78">
        <v>1.1499999999999999</v>
      </c>
    </row>
    <row r="35" spans="1:2" x14ac:dyDescent="0.25">
      <c r="A35" s="76">
        <v>8</v>
      </c>
      <c r="B35" s="78">
        <v>1.17</v>
      </c>
    </row>
    <row r="36" spans="1:2" x14ac:dyDescent="0.25">
      <c r="A36" s="76">
        <v>9</v>
      </c>
      <c r="B36" s="78">
        <v>1.2</v>
      </c>
    </row>
    <row r="37" spans="1:2" x14ac:dyDescent="0.25">
      <c r="A37" s="76">
        <v>10</v>
      </c>
      <c r="B37" s="78">
        <v>1.22</v>
      </c>
    </row>
    <row r="38" spans="1:2" x14ac:dyDescent="0.25">
      <c r="A38" s="76">
        <v>11</v>
      </c>
      <c r="B38" s="78">
        <v>1.24</v>
      </c>
    </row>
    <row r="39" spans="1:2" x14ac:dyDescent="0.25">
      <c r="A39" s="76">
        <v>12</v>
      </c>
      <c r="B39" s="78">
        <v>1.27</v>
      </c>
    </row>
    <row r="40" spans="1:2" x14ac:dyDescent="0.25">
      <c r="A40" s="76">
        <v>13</v>
      </c>
      <c r="B40" s="78">
        <v>1.29</v>
      </c>
    </row>
    <row r="41" spans="1:2" x14ac:dyDescent="0.25">
      <c r="A41" s="76">
        <v>14</v>
      </c>
      <c r="B41" s="78">
        <v>1.32</v>
      </c>
    </row>
    <row r="42" spans="1:2" x14ac:dyDescent="0.25">
      <c r="A42" s="76">
        <v>15</v>
      </c>
      <c r="B42" s="78">
        <v>1.35</v>
      </c>
    </row>
    <row r="43" spans="1:2" x14ac:dyDescent="0.25">
      <c r="A43" s="76">
        <v>16</v>
      </c>
      <c r="B43" s="78">
        <v>1.37</v>
      </c>
    </row>
    <row r="44" spans="1:2" x14ac:dyDescent="0.25">
      <c r="A44" s="76">
        <v>17</v>
      </c>
      <c r="B44" s="78">
        <v>1.4</v>
      </c>
    </row>
    <row r="45" spans="1:2" x14ac:dyDescent="0.25">
      <c r="A45" s="76">
        <v>18</v>
      </c>
      <c r="B45" s="78">
        <v>1.43</v>
      </c>
    </row>
    <row r="46" spans="1:2" x14ac:dyDescent="0.25">
      <c r="A46" s="76">
        <v>19</v>
      </c>
      <c r="B46" s="78">
        <v>1.46</v>
      </c>
    </row>
    <row r="47" spans="1:2" x14ac:dyDescent="0.25">
      <c r="A47" s="76">
        <v>20</v>
      </c>
      <c r="B47" s="78">
        <v>1.49</v>
      </c>
    </row>
    <row r="48" spans="1:2" x14ac:dyDescent="0.25">
      <c r="A48" s="76">
        <v>21</v>
      </c>
      <c r="B48" s="78">
        <v>1.52</v>
      </c>
    </row>
    <row r="49" spans="1:2" x14ac:dyDescent="0.25">
      <c r="A49" s="76">
        <v>22</v>
      </c>
      <c r="B49" s="78">
        <v>1.55</v>
      </c>
    </row>
    <row r="50" spans="1:2" x14ac:dyDescent="0.25">
      <c r="A50" s="76">
        <v>23</v>
      </c>
      <c r="B50" s="78">
        <v>1.58</v>
      </c>
    </row>
    <row r="51" spans="1:2" x14ac:dyDescent="0.25">
      <c r="A51" s="76">
        <v>24</v>
      </c>
      <c r="B51" s="78">
        <v>1.61</v>
      </c>
    </row>
    <row r="52" spans="1:2" x14ac:dyDescent="0.25">
      <c r="A52" s="76">
        <v>25</v>
      </c>
      <c r="B52" s="78">
        <v>1.64</v>
      </c>
    </row>
    <row r="53" spans="1:2" x14ac:dyDescent="0.25">
      <c r="A53" s="76">
        <v>26</v>
      </c>
      <c r="B53" s="78">
        <v>1.67</v>
      </c>
    </row>
    <row r="54" spans="1:2" x14ac:dyDescent="0.25">
      <c r="A54" s="76">
        <v>27</v>
      </c>
      <c r="B54" s="78">
        <v>1.71</v>
      </c>
    </row>
    <row r="55" spans="1:2" x14ac:dyDescent="0.25">
      <c r="A55" s="76">
        <v>28</v>
      </c>
      <c r="B55" s="78">
        <v>1.74</v>
      </c>
    </row>
    <row r="56" spans="1:2" x14ac:dyDescent="0.25">
      <c r="A56" s="76">
        <v>29</v>
      </c>
      <c r="B56" s="78">
        <v>1.78</v>
      </c>
    </row>
    <row r="57" spans="1:2" x14ac:dyDescent="0.25">
      <c r="A57" s="76">
        <v>30</v>
      </c>
      <c r="B57" s="78">
        <v>1.81</v>
      </c>
    </row>
    <row r="58" spans="1:2" x14ac:dyDescent="0.25">
      <c r="A58" s="76">
        <v>31</v>
      </c>
      <c r="B58" s="78">
        <v>1.85</v>
      </c>
    </row>
    <row r="59" spans="1:2" x14ac:dyDescent="0.25">
      <c r="A59" s="76">
        <v>32</v>
      </c>
      <c r="B59" s="78">
        <v>1.88</v>
      </c>
    </row>
    <row r="60" spans="1:2" x14ac:dyDescent="0.25">
      <c r="A60" s="76">
        <v>33</v>
      </c>
      <c r="B60" s="78">
        <v>1.92</v>
      </c>
    </row>
    <row r="61" spans="1:2" x14ac:dyDescent="0.25">
      <c r="A61" s="76">
        <v>34</v>
      </c>
      <c r="B61" s="78">
        <v>1.96</v>
      </c>
    </row>
    <row r="62" spans="1:2" x14ac:dyDescent="0.25">
      <c r="A62" s="76">
        <v>35</v>
      </c>
      <c r="B62" s="78">
        <v>2</v>
      </c>
    </row>
    <row r="63" spans="1:2" x14ac:dyDescent="0.25">
      <c r="A63" s="76">
        <v>36</v>
      </c>
      <c r="B63" s="78">
        <v>2.04</v>
      </c>
    </row>
    <row r="64" spans="1:2" x14ac:dyDescent="0.25">
      <c r="A64" s="76">
        <v>37</v>
      </c>
      <c r="B64" s="78">
        <v>2.08</v>
      </c>
    </row>
    <row r="65" spans="1:2" x14ac:dyDescent="0.25">
      <c r="A65" s="76">
        <v>38</v>
      </c>
      <c r="B65" s="78">
        <v>2.12</v>
      </c>
    </row>
    <row r="66" spans="1:2" x14ac:dyDescent="0.25">
      <c r="A66" s="76">
        <v>39</v>
      </c>
      <c r="B66" s="78">
        <v>2.16</v>
      </c>
    </row>
    <row r="67" spans="1:2" x14ac:dyDescent="0.25">
      <c r="A67" s="76">
        <v>40</v>
      </c>
      <c r="B67" s="78">
        <v>2.21</v>
      </c>
    </row>
  </sheetData>
  <sheetProtection algorithmName="SHA-512" hashValue="jKJfSF6ZWWwX3GUjQuZ7pRpHl5GwUxGP1FKxM6nDx8U0Y8B/GSMg+lD3rUbzg/YeQrs+TNSQyikXaEB4CpMtdg==" saltValue="AwNRc9ihXI6/cLOqpOxdkg==" spinCount="100000" sheet="1" objects="1" scenarios="1"/>
  <conditionalFormatting sqref="A26:A67">
    <cfRule type="expression" dxfId="1423" priority="9" stopIfTrue="1">
      <formula>MOD(ROW(),2)=0</formula>
    </cfRule>
    <cfRule type="expression" dxfId="1422" priority="10" stopIfTrue="1">
      <formula>MOD(ROW(),2)&lt;&gt;0</formula>
    </cfRule>
  </conditionalFormatting>
  <conditionalFormatting sqref="B26:B67">
    <cfRule type="expression" dxfId="1421" priority="11" stopIfTrue="1">
      <formula>MOD(ROW(),2)=0</formula>
    </cfRule>
    <cfRule type="expression" dxfId="1420" priority="12" stopIfTrue="1">
      <formula>MOD(ROW(),2)&lt;&gt;0</formula>
    </cfRule>
  </conditionalFormatting>
  <conditionalFormatting sqref="A6:A20">
    <cfRule type="expression" dxfId="1419" priority="13" stopIfTrue="1">
      <formula>MOD(ROW(),2)=0</formula>
    </cfRule>
    <cfRule type="expression" dxfId="1418" priority="14" stopIfTrue="1">
      <formula>MOD(ROW(),2)&lt;&gt;0</formula>
    </cfRule>
  </conditionalFormatting>
  <conditionalFormatting sqref="B6:B21">
    <cfRule type="expression" dxfId="1417" priority="15" stopIfTrue="1">
      <formula>MOD(ROW(),2)=0</formula>
    </cfRule>
    <cfRule type="expression" dxfId="1416" priority="16" stopIfTrue="1">
      <formula>MOD(ROW(),2)&lt;&gt;0</formula>
    </cfRule>
  </conditionalFormatting>
  <conditionalFormatting sqref="B17">
    <cfRule type="expression" dxfId="1415" priority="7" stopIfTrue="1">
      <formula>MOD(ROW(),2)=0</formula>
    </cfRule>
    <cfRule type="expression" dxfId="1414" priority="8" stopIfTrue="1">
      <formula>MOD(ROW(),2)&lt;&gt;0</formula>
    </cfRule>
  </conditionalFormatting>
  <conditionalFormatting sqref="B18:B20">
    <cfRule type="expression" dxfId="1413" priority="5" stopIfTrue="1">
      <formula>MOD(ROW(),2)=0</formula>
    </cfRule>
    <cfRule type="expression" dxfId="1412" priority="6" stopIfTrue="1">
      <formula>MOD(ROW(),2)&lt;&gt;0</formula>
    </cfRule>
  </conditionalFormatting>
  <conditionalFormatting sqref="A21">
    <cfRule type="expression" dxfId="1411" priority="1" stopIfTrue="1">
      <formula>MOD(ROW(),2)=0</formula>
    </cfRule>
    <cfRule type="expression" dxfId="1410" priority="2" stopIfTrue="1">
      <formula>MOD(ROW(),2)&lt;&gt;0</formula>
    </cfRule>
  </conditionalFormatting>
  <conditionalFormatting sqref="B21">
    <cfRule type="expression" dxfId="1409" priority="3" stopIfTrue="1">
      <formula>MOD(ROW(),2)=0</formula>
    </cfRule>
    <cfRule type="expression" dxfId="140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34"/>
  <dimension ref="A1:I70"/>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PenCE - x-301</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292</v>
      </c>
      <c r="C8" s="136"/>
    </row>
    <row r="9" spans="1:9" x14ac:dyDescent="0.25">
      <c r="A9" s="138" t="s">
        <v>280</v>
      </c>
      <c r="B9" s="136" t="s">
        <v>351</v>
      </c>
      <c r="C9" s="136"/>
    </row>
    <row r="10" spans="1:9" ht="39.65" customHeight="1" x14ac:dyDescent="0.25">
      <c r="A10" s="138" t="s">
        <v>6</v>
      </c>
      <c r="B10" s="136" t="s">
        <v>352</v>
      </c>
      <c r="C10" s="136"/>
    </row>
    <row r="11" spans="1:9" x14ac:dyDescent="0.25">
      <c r="A11" s="138" t="s">
        <v>281</v>
      </c>
      <c r="B11" s="136" t="s">
        <v>295</v>
      </c>
      <c r="C11" s="136"/>
    </row>
    <row r="12" spans="1:9" x14ac:dyDescent="0.25">
      <c r="A12" s="138" t="s">
        <v>282</v>
      </c>
      <c r="B12" s="136" t="s">
        <v>296</v>
      </c>
      <c r="C12" s="136"/>
    </row>
    <row r="13" spans="1:9" x14ac:dyDescent="0.25">
      <c r="A13" s="138" t="s">
        <v>585</v>
      </c>
      <c r="B13" s="136">
        <v>1</v>
      </c>
      <c r="C13" s="136"/>
    </row>
    <row r="14" spans="1:9" x14ac:dyDescent="0.25">
      <c r="A14" s="138" t="s">
        <v>284</v>
      </c>
      <c r="B14" s="136">
        <v>301</v>
      </c>
      <c r="C14" s="136"/>
    </row>
    <row r="15" spans="1:9" x14ac:dyDescent="0.25">
      <c r="A15" s="138" t="s">
        <v>588</v>
      </c>
      <c r="B15" s="136" t="s">
        <v>353</v>
      </c>
      <c r="C15" s="136"/>
    </row>
    <row r="16" spans="1:9" x14ac:dyDescent="0.25">
      <c r="A16" s="138" t="s">
        <v>286</v>
      </c>
      <c r="B16" s="136" t="s">
        <v>305</v>
      </c>
      <c r="C16" s="136"/>
    </row>
    <row r="17" spans="1:3" x14ac:dyDescent="0.25">
      <c r="A17" s="138" t="s">
        <v>687</v>
      </c>
      <c r="B17" s="136"/>
      <c r="C17" s="136"/>
    </row>
    <row r="18" spans="1:3" x14ac:dyDescent="0.25">
      <c r="A18" s="138" t="s">
        <v>288</v>
      </c>
      <c r="B18" s="139">
        <v>45071</v>
      </c>
      <c r="C18" s="136"/>
    </row>
    <row r="19" spans="1:3" x14ac:dyDescent="0.25">
      <c r="A19" s="138" t="s">
        <v>289</v>
      </c>
      <c r="B19" s="139">
        <v>45014</v>
      </c>
      <c r="C19" s="136"/>
    </row>
    <row r="20" spans="1:3" x14ac:dyDescent="0.25">
      <c r="A20" s="138" t="s">
        <v>290</v>
      </c>
      <c r="B20" s="136" t="s">
        <v>299</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9" t="s">
        <v>314</v>
      </c>
      <c r="B26" s="79" t="s">
        <v>658</v>
      </c>
      <c r="C26" s="79" t="s">
        <v>659</v>
      </c>
    </row>
    <row r="27" spans="1:3" x14ac:dyDescent="0.25">
      <c r="A27" s="80">
        <v>50</v>
      </c>
      <c r="B27" s="81">
        <v>28.12</v>
      </c>
      <c r="C27" s="81">
        <v>3.15</v>
      </c>
    </row>
    <row r="28" spans="1:3" x14ac:dyDescent="0.25">
      <c r="A28" s="80">
        <v>51</v>
      </c>
      <c r="B28" s="81">
        <v>27.59</v>
      </c>
      <c r="C28" s="81">
        <v>3.18</v>
      </c>
    </row>
    <row r="29" spans="1:3" x14ac:dyDescent="0.25">
      <c r="A29" s="80">
        <v>52</v>
      </c>
      <c r="B29" s="81">
        <v>27.04</v>
      </c>
      <c r="C29" s="81">
        <v>3.21</v>
      </c>
    </row>
    <row r="30" spans="1:3" x14ac:dyDescent="0.25">
      <c r="A30" s="80">
        <v>53</v>
      </c>
      <c r="B30" s="81">
        <v>26.49</v>
      </c>
      <c r="C30" s="81">
        <v>3.24</v>
      </c>
    </row>
    <row r="31" spans="1:3" x14ac:dyDescent="0.25">
      <c r="A31" s="80">
        <v>54</v>
      </c>
      <c r="B31" s="81">
        <v>25.92</v>
      </c>
      <c r="C31" s="81">
        <v>3.28</v>
      </c>
    </row>
    <row r="32" spans="1:3" x14ac:dyDescent="0.25">
      <c r="A32" s="80">
        <v>55</v>
      </c>
      <c r="B32" s="81">
        <v>25.35</v>
      </c>
      <c r="C32" s="81">
        <v>3.31</v>
      </c>
    </row>
    <row r="33" spans="1:3" x14ac:dyDescent="0.25">
      <c r="A33" s="80">
        <v>56</v>
      </c>
      <c r="B33" s="81">
        <v>24.78</v>
      </c>
      <c r="C33" s="81">
        <v>3.33</v>
      </c>
    </row>
    <row r="34" spans="1:3" x14ac:dyDescent="0.25">
      <c r="A34" s="80">
        <v>57</v>
      </c>
      <c r="B34" s="81">
        <v>24.19</v>
      </c>
      <c r="C34" s="81">
        <v>3.36</v>
      </c>
    </row>
    <row r="35" spans="1:3" x14ac:dyDescent="0.25">
      <c r="A35" s="80">
        <v>58</v>
      </c>
      <c r="B35" s="81">
        <v>23.6</v>
      </c>
      <c r="C35" s="81">
        <v>3.39</v>
      </c>
    </row>
    <row r="36" spans="1:3" x14ac:dyDescent="0.25">
      <c r="A36" s="80">
        <v>59</v>
      </c>
      <c r="B36" s="81">
        <v>22.99</v>
      </c>
      <c r="C36" s="81">
        <v>3.42</v>
      </c>
    </row>
    <row r="37" spans="1:3" x14ac:dyDescent="0.25">
      <c r="A37" s="80">
        <v>60</v>
      </c>
      <c r="B37" s="81">
        <v>22.38</v>
      </c>
      <c r="C37" s="81">
        <v>3.44</v>
      </c>
    </row>
    <row r="38" spans="1:3" x14ac:dyDescent="0.25">
      <c r="A38" s="80">
        <v>61</v>
      </c>
      <c r="B38" s="81">
        <v>21.77</v>
      </c>
      <c r="C38" s="81">
        <v>3.47</v>
      </c>
    </row>
    <row r="39" spans="1:3" x14ac:dyDescent="0.25">
      <c r="A39" s="80">
        <v>62</v>
      </c>
      <c r="B39" s="81">
        <v>21.14</v>
      </c>
      <c r="C39" s="81">
        <v>3.49</v>
      </c>
    </row>
    <row r="40" spans="1:3" x14ac:dyDescent="0.25">
      <c r="A40" s="80">
        <v>63</v>
      </c>
      <c r="B40" s="81">
        <v>20.51</v>
      </c>
      <c r="C40" s="81">
        <v>3.51</v>
      </c>
    </row>
    <row r="41" spans="1:3" x14ac:dyDescent="0.25">
      <c r="A41" s="80">
        <v>64</v>
      </c>
      <c r="B41" s="81">
        <v>19.87</v>
      </c>
      <c r="C41" s="81">
        <v>3.53</v>
      </c>
    </row>
    <row r="42" spans="1:3" x14ac:dyDescent="0.25">
      <c r="A42" s="80">
        <v>65</v>
      </c>
      <c r="B42" s="81">
        <v>19.23</v>
      </c>
      <c r="C42" s="81">
        <v>3.54</v>
      </c>
    </row>
    <row r="43" spans="1:3" x14ac:dyDescent="0.25">
      <c r="A43" s="80">
        <v>66</v>
      </c>
      <c r="B43" s="81">
        <v>18.57</v>
      </c>
      <c r="C43" s="81">
        <v>3.55</v>
      </c>
    </row>
    <row r="44" spans="1:3" x14ac:dyDescent="0.25">
      <c r="A44" s="80">
        <v>67</v>
      </c>
      <c r="B44" s="81">
        <v>17.91</v>
      </c>
      <c r="C44" s="81">
        <v>3.56</v>
      </c>
    </row>
    <row r="45" spans="1:3" x14ac:dyDescent="0.25">
      <c r="A45" s="80">
        <v>68</v>
      </c>
      <c r="B45" s="81">
        <v>17.25</v>
      </c>
      <c r="C45" s="81">
        <v>3.57</v>
      </c>
    </row>
    <row r="46" spans="1:3" x14ac:dyDescent="0.25">
      <c r="A46" s="80">
        <v>69</v>
      </c>
      <c r="B46" s="81">
        <v>16.579999999999998</v>
      </c>
      <c r="C46" s="81">
        <v>3.51</v>
      </c>
    </row>
    <row r="47" spans="1:3" x14ac:dyDescent="0.25">
      <c r="A47" s="80">
        <v>70</v>
      </c>
      <c r="B47" s="81">
        <v>15.92</v>
      </c>
      <c r="C47" s="81">
        <v>3.46</v>
      </c>
    </row>
    <row r="48" spans="1:3" x14ac:dyDescent="0.25">
      <c r="A48" s="80">
        <v>71</v>
      </c>
      <c r="B48" s="81">
        <v>15.25</v>
      </c>
      <c r="C48" s="81">
        <v>3.45</v>
      </c>
    </row>
    <row r="49" spans="1:3" x14ac:dyDescent="0.25">
      <c r="A49" s="80">
        <v>72</v>
      </c>
      <c r="B49" s="81">
        <v>14.58</v>
      </c>
      <c r="C49" s="81">
        <v>3.44</v>
      </c>
    </row>
    <row r="50" spans="1:3" x14ac:dyDescent="0.25">
      <c r="A50" s="80">
        <v>73</v>
      </c>
      <c r="B50" s="81">
        <v>13.91</v>
      </c>
      <c r="C50" s="81">
        <v>3.42</v>
      </c>
    </row>
    <row r="51" spans="1:3" x14ac:dyDescent="0.25">
      <c r="A51" s="80">
        <v>74</v>
      </c>
      <c r="B51" s="81">
        <v>13.25</v>
      </c>
      <c r="C51" s="81">
        <v>3.26</v>
      </c>
    </row>
    <row r="52" spans="1:3" x14ac:dyDescent="0.25">
      <c r="A52" s="80">
        <v>75</v>
      </c>
      <c r="B52" s="81">
        <v>12.59</v>
      </c>
      <c r="C52" s="81">
        <v>3.11</v>
      </c>
    </row>
    <row r="53" spans="1:3" x14ac:dyDescent="0.25">
      <c r="A53" s="80">
        <v>76</v>
      </c>
      <c r="B53" s="81">
        <v>11.93</v>
      </c>
      <c r="C53" s="81">
        <v>3.07</v>
      </c>
    </row>
    <row r="54" spans="1:3" x14ac:dyDescent="0.25">
      <c r="A54" s="80">
        <v>77</v>
      </c>
      <c r="B54" s="81">
        <v>11.28</v>
      </c>
      <c r="C54" s="81">
        <v>3.03</v>
      </c>
    </row>
    <row r="55" spans="1:3" x14ac:dyDescent="0.25">
      <c r="A55" s="80">
        <v>78</v>
      </c>
      <c r="B55" s="81">
        <v>10.63</v>
      </c>
      <c r="C55" s="81">
        <v>2.99</v>
      </c>
    </row>
    <row r="56" spans="1:3" x14ac:dyDescent="0.25">
      <c r="A56" s="80">
        <v>79</v>
      </c>
      <c r="B56" s="81">
        <v>10</v>
      </c>
      <c r="C56" s="81">
        <v>2.73</v>
      </c>
    </row>
    <row r="57" spans="1:3" x14ac:dyDescent="0.25">
      <c r="A57" s="80">
        <v>80</v>
      </c>
      <c r="B57" s="81">
        <v>9.39</v>
      </c>
      <c r="C57" s="81">
        <v>2.4700000000000002</v>
      </c>
    </row>
    <row r="58" spans="1:3" x14ac:dyDescent="0.25">
      <c r="A58" s="80">
        <v>81</v>
      </c>
      <c r="B58" s="81">
        <v>8.7799999999999994</v>
      </c>
      <c r="C58" s="81">
        <v>2.41</v>
      </c>
    </row>
    <row r="59" spans="1:3" x14ac:dyDescent="0.25">
      <c r="A59" s="80">
        <v>82</v>
      </c>
      <c r="B59" s="81">
        <v>8.1999999999999993</v>
      </c>
      <c r="C59" s="81">
        <v>2.34</v>
      </c>
    </row>
    <row r="60" spans="1:3" x14ac:dyDescent="0.25">
      <c r="A60" s="80">
        <v>83</v>
      </c>
      <c r="B60" s="81">
        <v>7.64</v>
      </c>
      <c r="C60" s="81">
        <v>2.27</v>
      </c>
    </row>
    <row r="61" spans="1:3" x14ac:dyDescent="0.25">
      <c r="A61" s="80">
        <v>84</v>
      </c>
      <c r="B61" s="81">
        <v>7.1</v>
      </c>
      <c r="C61" s="81">
        <v>1.98</v>
      </c>
    </row>
    <row r="62" spans="1:3" x14ac:dyDescent="0.25">
      <c r="A62" s="80">
        <v>85</v>
      </c>
      <c r="B62" s="81">
        <v>6.59</v>
      </c>
      <c r="C62" s="81">
        <v>1.69</v>
      </c>
    </row>
    <row r="63" spans="1:3" x14ac:dyDescent="0.25">
      <c r="A63"/>
      <c r="B63"/>
    </row>
    <row r="64" spans="1:3" x14ac:dyDescent="0.25">
      <c r="A64"/>
      <c r="B64"/>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sheetData>
  <sheetProtection algorithmName="SHA-512" hashValue="VrAN8csayMJFHU0qh+Wz4amUJ9K9mDijCMXpHBuNRJ24QLrWxyTZSp9BNpWkW04nlypbBWjJE0Y3DMQjjiBoFw==" saltValue="vr3lPCBKRw6BZsIuFy56OA==" spinCount="100000" sheet="1" objects="1" scenarios="1"/>
  <conditionalFormatting sqref="A6:A20">
    <cfRule type="expression" dxfId="1407" priority="17" stopIfTrue="1">
      <formula>MOD(ROW(),2)=0</formula>
    </cfRule>
    <cfRule type="expression" dxfId="1406" priority="18" stopIfTrue="1">
      <formula>MOD(ROW(),2)&lt;&gt;0</formula>
    </cfRule>
  </conditionalFormatting>
  <conditionalFormatting sqref="B6:C21">
    <cfRule type="expression" dxfId="1405" priority="19" stopIfTrue="1">
      <formula>MOD(ROW(),2)=0</formula>
    </cfRule>
    <cfRule type="expression" dxfId="1404" priority="20" stopIfTrue="1">
      <formula>MOD(ROW(),2)&lt;&gt;0</formula>
    </cfRule>
  </conditionalFormatting>
  <conditionalFormatting sqref="A26:A62">
    <cfRule type="expression" dxfId="1403" priority="9" stopIfTrue="1">
      <formula>MOD(ROW(),2)=0</formula>
    </cfRule>
    <cfRule type="expression" dxfId="1402" priority="10" stopIfTrue="1">
      <formula>MOD(ROW(),2)&lt;&gt;0</formula>
    </cfRule>
  </conditionalFormatting>
  <conditionalFormatting sqref="B26:C62">
    <cfRule type="expression" dxfId="1401" priority="11" stopIfTrue="1">
      <formula>MOD(ROW(),2)=0</formula>
    </cfRule>
    <cfRule type="expression" dxfId="1400" priority="12" stopIfTrue="1">
      <formula>MOD(ROW(),2)&lt;&gt;0</formula>
    </cfRule>
  </conditionalFormatting>
  <conditionalFormatting sqref="B17">
    <cfRule type="expression" dxfId="1399" priority="7" stopIfTrue="1">
      <formula>MOD(ROW(),2)=0</formula>
    </cfRule>
    <cfRule type="expression" dxfId="1398" priority="8" stopIfTrue="1">
      <formula>MOD(ROW(),2)&lt;&gt;0</formula>
    </cfRule>
  </conditionalFormatting>
  <conditionalFormatting sqref="B18:B20">
    <cfRule type="expression" dxfId="1397" priority="5" stopIfTrue="1">
      <formula>MOD(ROW(),2)=0</formula>
    </cfRule>
    <cfRule type="expression" dxfId="1396" priority="6" stopIfTrue="1">
      <formula>MOD(ROW(),2)&lt;&gt;0</formula>
    </cfRule>
  </conditionalFormatting>
  <conditionalFormatting sqref="A21">
    <cfRule type="expression" dxfId="1395" priority="1" stopIfTrue="1">
      <formula>MOD(ROW(),2)=0</formula>
    </cfRule>
    <cfRule type="expression" dxfId="1394" priority="2" stopIfTrue="1">
      <formula>MOD(ROW(),2)&lt;&gt;0</formula>
    </cfRule>
  </conditionalFormatting>
  <conditionalFormatting sqref="B21:C21">
    <cfRule type="expression" dxfId="1393" priority="3" stopIfTrue="1">
      <formula>MOD(ROW(),2)=0</formula>
    </cfRule>
    <cfRule type="expression" dxfId="13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5"/>
  <dimension ref="A1:I70"/>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PenCE - x-302</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351</v>
      </c>
      <c r="C9" s="136"/>
    </row>
    <row r="10" spans="1:9" ht="28.5" customHeight="1" x14ac:dyDescent="0.25">
      <c r="A10" s="138" t="s">
        <v>6</v>
      </c>
      <c r="B10" s="136" t="s">
        <v>354</v>
      </c>
      <c r="C10" s="136"/>
    </row>
    <row r="11" spans="1:9" x14ac:dyDescent="0.25">
      <c r="A11" s="138" t="s">
        <v>281</v>
      </c>
      <c r="B11" s="136" t="s">
        <v>295</v>
      </c>
      <c r="C11" s="136"/>
    </row>
    <row r="12" spans="1:9" x14ac:dyDescent="0.25">
      <c r="A12" s="138" t="s">
        <v>282</v>
      </c>
      <c r="B12" s="136" t="s">
        <v>314</v>
      </c>
      <c r="C12" s="136"/>
    </row>
    <row r="13" spans="1:9" x14ac:dyDescent="0.25">
      <c r="A13" s="138" t="s">
        <v>585</v>
      </c>
      <c r="B13" s="136">
        <v>0</v>
      </c>
      <c r="C13" s="136"/>
    </row>
    <row r="14" spans="1:9" x14ac:dyDescent="0.25">
      <c r="A14" s="138" t="s">
        <v>284</v>
      </c>
      <c r="B14" s="136">
        <v>302</v>
      </c>
      <c r="C14" s="136"/>
    </row>
    <row r="15" spans="1:9" x14ac:dyDescent="0.25">
      <c r="A15" s="138" t="s">
        <v>588</v>
      </c>
      <c r="B15" s="136" t="s">
        <v>355</v>
      </c>
      <c r="C15" s="136"/>
    </row>
    <row r="16" spans="1:9" x14ac:dyDescent="0.25">
      <c r="A16" s="138" t="s">
        <v>286</v>
      </c>
      <c r="B16" s="136" t="s">
        <v>356</v>
      </c>
      <c r="C16" s="136"/>
    </row>
    <row r="17" spans="1:3" x14ac:dyDescent="0.25">
      <c r="A17" s="138" t="s">
        <v>687</v>
      </c>
      <c r="B17" s="136"/>
      <c r="C17" s="136"/>
    </row>
    <row r="18" spans="1:3" x14ac:dyDescent="0.25">
      <c r="A18" s="138" t="s">
        <v>288</v>
      </c>
      <c r="B18" s="139">
        <v>45071</v>
      </c>
      <c r="C18" s="136"/>
    </row>
    <row r="19" spans="1:3" x14ac:dyDescent="0.25">
      <c r="A19" s="138" t="s">
        <v>289</v>
      </c>
      <c r="B19" s="139">
        <v>45014</v>
      </c>
      <c r="C19" s="136"/>
    </row>
    <row r="20" spans="1:3" x14ac:dyDescent="0.25">
      <c r="A20" s="138" t="s">
        <v>290</v>
      </c>
      <c r="B20" s="136" t="s">
        <v>299</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row r="26" spans="1:3" ht="13" x14ac:dyDescent="0.25">
      <c r="A26" s="79" t="s">
        <v>314</v>
      </c>
      <c r="B26" s="79" t="s">
        <v>665</v>
      </c>
      <c r="C26" s="79" t="s">
        <v>666</v>
      </c>
    </row>
    <row r="27" spans="1:3" x14ac:dyDescent="0.25">
      <c r="A27" s="80">
        <v>50</v>
      </c>
      <c r="B27" s="82">
        <v>28.132999999999999</v>
      </c>
      <c r="C27" s="82">
        <v>3.15</v>
      </c>
    </row>
    <row r="28" spans="1:3" x14ac:dyDescent="0.25">
      <c r="A28" s="80">
        <v>51</v>
      </c>
      <c r="B28" s="82">
        <v>27.597000000000001</v>
      </c>
      <c r="C28" s="82">
        <v>3.1819999999999999</v>
      </c>
    </row>
    <row r="29" spans="1:3" x14ac:dyDescent="0.25">
      <c r="A29" s="80">
        <v>52</v>
      </c>
      <c r="B29" s="82">
        <v>27.052</v>
      </c>
      <c r="C29" s="82">
        <v>3.214</v>
      </c>
    </row>
    <row r="30" spans="1:3" x14ac:dyDescent="0.25">
      <c r="A30" s="80">
        <v>53</v>
      </c>
      <c r="B30" s="82">
        <v>26.498999999999999</v>
      </c>
      <c r="C30" s="82">
        <v>3.2450000000000001</v>
      </c>
    </row>
    <row r="31" spans="1:3" x14ac:dyDescent="0.25">
      <c r="A31" s="80">
        <v>54</v>
      </c>
      <c r="B31" s="82">
        <v>25.937999999999999</v>
      </c>
      <c r="C31" s="82">
        <v>3.2749999999999999</v>
      </c>
    </row>
    <row r="32" spans="1:3" x14ac:dyDescent="0.25">
      <c r="A32" s="80">
        <v>55</v>
      </c>
      <c r="B32" s="82">
        <v>25.369</v>
      </c>
      <c r="C32" s="82">
        <v>3.3050000000000002</v>
      </c>
    </row>
    <row r="33" spans="1:3" x14ac:dyDescent="0.25">
      <c r="A33" s="80">
        <v>56</v>
      </c>
      <c r="B33" s="82">
        <v>24.792000000000002</v>
      </c>
      <c r="C33" s="82">
        <v>3.335</v>
      </c>
    </row>
    <row r="34" spans="1:3" x14ac:dyDescent="0.25">
      <c r="A34" s="80">
        <v>57</v>
      </c>
      <c r="B34" s="82">
        <v>24.207000000000001</v>
      </c>
      <c r="C34" s="82">
        <v>3.363</v>
      </c>
    </row>
    <row r="35" spans="1:3" x14ac:dyDescent="0.25">
      <c r="A35" s="80">
        <v>58</v>
      </c>
      <c r="B35" s="82">
        <v>23.614000000000001</v>
      </c>
      <c r="C35" s="82">
        <v>3.391</v>
      </c>
    </row>
    <row r="36" spans="1:3" x14ac:dyDescent="0.25">
      <c r="A36" s="80">
        <v>59</v>
      </c>
      <c r="B36" s="82">
        <v>23.013000000000002</v>
      </c>
      <c r="C36" s="82">
        <v>3.4169999999999998</v>
      </c>
    </row>
    <row r="37" spans="1:3" x14ac:dyDescent="0.25">
      <c r="A37" s="80">
        <v>60</v>
      </c>
      <c r="B37" s="82">
        <v>22.405999999999999</v>
      </c>
      <c r="C37" s="82">
        <v>3.4420000000000002</v>
      </c>
    </row>
    <row r="38" spans="1:3" x14ac:dyDescent="0.25">
      <c r="A38" s="80">
        <v>61</v>
      </c>
      <c r="B38" s="82">
        <v>21.791</v>
      </c>
      <c r="C38" s="82">
        <v>3.4660000000000002</v>
      </c>
    </row>
    <row r="39" spans="1:3" x14ac:dyDescent="0.25">
      <c r="A39" s="80">
        <v>62</v>
      </c>
      <c r="B39" s="82">
        <v>21.169</v>
      </c>
      <c r="C39" s="82">
        <v>3.4889999999999999</v>
      </c>
    </row>
    <row r="40" spans="1:3" x14ac:dyDescent="0.25">
      <c r="A40" s="80">
        <v>63</v>
      </c>
      <c r="B40" s="82">
        <v>20.541</v>
      </c>
      <c r="C40" s="82">
        <v>3.5089999999999999</v>
      </c>
    </row>
    <row r="41" spans="1:3" x14ac:dyDescent="0.25">
      <c r="A41" s="80">
        <v>64</v>
      </c>
      <c r="B41" s="82">
        <v>19.907</v>
      </c>
      <c r="C41" s="82">
        <v>3.5270000000000001</v>
      </c>
    </row>
    <row r="42" spans="1:3" x14ac:dyDescent="0.25">
      <c r="A42" s="80">
        <v>65</v>
      </c>
      <c r="B42" s="82">
        <v>19.257000000000001</v>
      </c>
      <c r="C42" s="82">
        <v>3.5419999999999998</v>
      </c>
    </row>
    <row r="43" spans="1:3" x14ac:dyDescent="0.25">
      <c r="A43" s="80">
        <v>66</v>
      </c>
      <c r="B43" s="82">
        <v>18.591999999999999</v>
      </c>
      <c r="C43" s="82">
        <v>3.5539999999999998</v>
      </c>
    </row>
    <row r="44" spans="1:3" x14ac:dyDescent="0.25">
      <c r="A44" s="80">
        <v>67</v>
      </c>
      <c r="B44" s="82">
        <v>17.923999999999999</v>
      </c>
      <c r="C44" s="82">
        <v>3.5619999999999998</v>
      </c>
    </row>
    <row r="45" spans="1:3" x14ac:dyDescent="0.25">
      <c r="A45" s="80">
        <v>68</v>
      </c>
      <c r="B45" s="82">
        <v>17.254000000000001</v>
      </c>
      <c r="C45" s="82">
        <v>3.5670000000000002</v>
      </c>
    </row>
    <row r="46" spans="1:3" x14ac:dyDescent="0.25">
      <c r="A46" s="80">
        <v>69</v>
      </c>
      <c r="B46" s="82">
        <v>16.585000000000001</v>
      </c>
      <c r="C46" s="82">
        <v>3.5139999999999998</v>
      </c>
    </row>
    <row r="47" spans="1:3" x14ac:dyDescent="0.25">
      <c r="A47" s="80">
        <v>70</v>
      </c>
      <c r="B47" s="82">
        <v>15.917</v>
      </c>
      <c r="C47" s="82">
        <v>3.4569999999999999</v>
      </c>
    </row>
    <row r="48" spans="1:3" x14ac:dyDescent="0.25">
      <c r="A48" s="80">
        <v>71</v>
      </c>
      <c r="B48" s="82">
        <v>15.249000000000001</v>
      </c>
      <c r="C48" s="82">
        <v>3.4510000000000001</v>
      </c>
    </row>
    <row r="49" spans="1:3" x14ac:dyDescent="0.25">
      <c r="A49" s="80">
        <v>72</v>
      </c>
      <c r="B49" s="82">
        <v>14.581</v>
      </c>
      <c r="C49" s="82">
        <v>3.4380000000000002</v>
      </c>
    </row>
    <row r="50" spans="1:3" x14ac:dyDescent="0.25">
      <c r="A50" s="80">
        <v>73</v>
      </c>
      <c r="B50" s="82">
        <v>13.914</v>
      </c>
      <c r="C50" s="82">
        <v>3.42</v>
      </c>
    </row>
    <row r="51" spans="1:3" x14ac:dyDescent="0.25">
      <c r="A51" s="80">
        <v>74</v>
      </c>
      <c r="B51" s="82">
        <v>13.247999999999999</v>
      </c>
      <c r="C51" s="82">
        <v>3.2650000000000001</v>
      </c>
    </row>
    <row r="52" spans="1:3" x14ac:dyDescent="0.25">
      <c r="A52" s="80">
        <v>75</v>
      </c>
      <c r="B52" s="82">
        <v>12.586</v>
      </c>
      <c r="C52" s="82">
        <v>3.105</v>
      </c>
    </row>
    <row r="53" spans="1:3" x14ac:dyDescent="0.25">
      <c r="A53" s="80">
        <v>76</v>
      </c>
      <c r="B53" s="82">
        <v>11.928000000000001</v>
      </c>
      <c r="C53" s="82">
        <v>3.0720000000000001</v>
      </c>
    </row>
    <row r="54" spans="1:3" x14ac:dyDescent="0.25">
      <c r="A54" s="80">
        <v>77</v>
      </c>
      <c r="B54" s="82">
        <v>11.276999999999999</v>
      </c>
      <c r="C54" s="82">
        <v>3.032</v>
      </c>
    </row>
    <row r="55" spans="1:3" x14ac:dyDescent="0.25">
      <c r="A55" s="80">
        <v>78</v>
      </c>
      <c r="B55" s="82">
        <v>10.634</v>
      </c>
      <c r="C55" s="82">
        <v>2.9849999999999999</v>
      </c>
    </row>
    <row r="56" spans="1:3" x14ac:dyDescent="0.25">
      <c r="A56" s="80">
        <v>79</v>
      </c>
      <c r="B56" s="82">
        <v>10.003</v>
      </c>
      <c r="C56" s="82">
        <v>2.7290000000000001</v>
      </c>
    </row>
    <row r="57" spans="1:3" x14ac:dyDescent="0.25">
      <c r="A57" s="80">
        <v>80</v>
      </c>
      <c r="B57" s="82">
        <v>9.3849999999999998</v>
      </c>
      <c r="C57" s="82">
        <v>2.4689999999999999</v>
      </c>
    </row>
    <row r="58" spans="1:3" x14ac:dyDescent="0.25">
      <c r="A58" s="80">
        <v>81</v>
      </c>
      <c r="B58" s="82">
        <v>8.7850000000000001</v>
      </c>
      <c r="C58" s="82">
        <v>2.4079999999999999</v>
      </c>
    </row>
    <row r="59" spans="1:3" x14ac:dyDescent="0.25">
      <c r="A59" s="80">
        <v>82</v>
      </c>
      <c r="B59" s="82">
        <v>8.2029999999999994</v>
      </c>
      <c r="C59" s="82">
        <v>2.34</v>
      </c>
    </row>
    <row r="60" spans="1:3" x14ac:dyDescent="0.25">
      <c r="A60" s="80">
        <v>83</v>
      </c>
      <c r="B60" s="82">
        <v>7.6420000000000003</v>
      </c>
      <c r="C60" s="82">
        <v>2.266</v>
      </c>
    </row>
    <row r="61" spans="1:3" x14ac:dyDescent="0.25">
      <c r="A61" s="80">
        <v>84</v>
      </c>
      <c r="B61" s="82">
        <v>7.1020000000000003</v>
      </c>
      <c r="C61" s="82">
        <v>1.9750000000000001</v>
      </c>
    </row>
    <row r="62" spans="1:3" x14ac:dyDescent="0.25">
      <c r="A62" s="80">
        <v>85</v>
      </c>
      <c r="B62" s="82">
        <v>6.585</v>
      </c>
      <c r="C62" s="82">
        <v>1.6890000000000001</v>
      </c>
    </row>
    <row r="63" spans="1:3" x14ac:dyDescent="0.25">
      <c r="A63"/>
      <c r="B63"/>
    </row>
    <row r="64" spans="1:3" x14ac:dyDescent="0.25">
      <c r="A64"/>
      <c r="B64"/>
    </row>
    <row r="65" spans="1:2" x14ac:dyDescent="0.25">
      <c r="A65"/>
      <c r="B65"/>
    </row>
    <row r="66" spans="1:2" x14ac:dyDescent="0.25">
      <c r="A66"/>
      <c r="B66"/>
    </row>
    <row r="67" spans="1:2" x14ac:dyDescent="0.25">
      <c r="A67"/>
      <c r="B67"/>
    </row>
    <row r="68" spans="1:2" x14ac:dyDescent="0.25">
      <c r="A68"/>
      <c r="B68"/>
    </row>
    <row r="69" spans="1:2" x14ac:dyDescent="0.25">
      <c r="A69"/>
      <c r="B69"/>
    </row>
    <row r="70" spans="1:2" x14ac:dyDescent="0.25">
      <c r="A70"/>
      <c r="B70"/>
    </row>
  </sheetData>
  <sheetProtection algorithmName="SHA-512" hashValue="sWgVfVZL88iPB9+cbBwVY6fUu9vDQuzP0h0wryd6QY2VYaqNs8Z3blTEsSV5zXjErJ+8RxI0lEyE97tssJaycQ==" saltValue="nRiDEvwo7TdaU7F9pVRXwQ==" spinCount="100000" sheet="1" objects="1" scenarios="1"/>
  <conditionalFormatting sqref="A6:A20">
    <cfRule type="expression" dxfId="1391" priority="17" stopIfTrue="1">
      <formula>MOD(ROW(),2)=0</formula>
    </cfRule>
    <cfRule type="expression" dxfId="1390" priority="18" stopIfTrue="1">
      <formula>MOD(ROW(),2)&lt;&gt;0</formula>
    </cfRule>
  </conditionalFormatting>
  <conditionalFormatting sqref="B6:C21">
    <cfRule type="expression" dxfId="1389" priority="19" stopIfTrue="1">
      <formula>MOD(ROW(),2)=0</formula>
    </cfRule>
    <cfRule type="expression" dxfId="1388" priority="20" stopIfTrue="1">
      <formula>MOD(ROW(),2)&lt;&gt;0</formula>
    </cfRule>
  </conditionalFormatting>
  <conditionalFormatting sqref="A26:A62">
    <cfRule type="expression" dxfId="1387" priority="9" stopIfTrue="1">
      <formula>MOD(ROW(),2)=0</formula>
    </cfRule>
    <cfRule type="expression" dxfId="1386" priority="10" stopIfTrue="1">
      <formula>MOD(ROW(),2)&lt;&gt;0</formula>
    </cfRule>
  </conditionalFormatting>
  <conditionalFormatting sqref="B26:C62">
    <cfRule type="expression" dxfId="1385" priority="11" stopIfTrue="1">
      <formula>MOD(ROW(),2)=0</formula>
    </cfRule>
    <cfRule type="expression" dxfId="1384" priority="12" stopIfTrue="1">
      <formula>MOD(ROW(),2)&lt;&gt;0</formula>
    </cfRule>
  </conditionalFormatting>
  <conditionalFormatting sqref="B17">
    <cfRule type="expression" dxfId="1383" priority="7" stopIfTrue="1">
      <formula>MOD(ROW(),2)=0</formula>
    </cfRule>
    <cfRule type="expression" dxfId="1382" priority="8" stopIfTrue="1">
      <formula>MOD(ROW(),2)&lt;&gt;0</formula>
    </cfRule>
  </conditionalFormatting>
  <conditionalFormatting sqref="B18:B20">
    <cfRule type="expression" dxfId="1381" priority="5" stopIfTrue="1">
      <formula>MOD(ROW(),2)=0</formula>
    </cfRule>
    <cfRule type="expression" dxfId="1380" priority="6" stopIfTrue="1">
      <formula>MOD(ROW(),2)&lt;&gt;0</formula>
    </cfRule>
  </conditionalFormatting>
  <conditionalFormatting sqref="A21">
    <cfRule type="expression" dxfId="1379" priority="1" stopIfTrue="1">
      <formula>MOD(ROW(),2)=0</formula>
    </cfRule>
    <cfRule type="expression" dxfId="1378" priority="2" stopIfTrue="1">
      <formula>MOD(ROW(),2)&lt;&gt;0</formula>
    </cfRule>
  </conditionalFormatting>
  <conditionalFormatting sqref="B21:C21">
    <cfRule type="expression" dxfId="1377" priority="3" stopIfTrue="1">
      <formula>MOD(ROW(),2)=0</formula>
    </cfRule>
    <cfRule type="expression" dxfId="137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51"/>
  <dimension ref="A1:I76"/>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Pension Credit - x-303</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292</v>
      </c>
      <c r="C8" s="112"/>
    </row>
    <row r="9" spans="1:9" x14ac:dyDescent="0.25">
      <c r="A9" s="74" t="s">
        <v>280</v>
      </c>
      <c r="B9" s="112" t="s">
        <v>357</v>
      </c>
      <c r="C9" s="112"/>
    </row>
    <row r="10" spans="1:9" x14ac:dyDescent="0.25">
      <c r="A10" s="74" t="s">
        <v>6</v>
      </c>
      <c r="B10" s="112" t="s">
        <v>358</v>
      </c>
      <c r="C10" s="112"/>
    </row>
    <row r="11" spans="1:9" x14ac:dyDescent="0.25">
      <c r="A11" s="74" t="s">
        <v>281</v>
      </c>
      <c r="B11" s="112" t="s">
        <v>295</v>
      </c>
      <c r="C11" s="112"/>
    </row>
    <row r="12" spans="1:9" x14ac:dyDescent="0.25">
      <c r="A12" s="74" t="s">
        <v>282</v>
      </c>
      <c r="B12" s="112" t="s">
        <v>296</v>
      </c>
      <c r="C12" s="112"/>
    </row>
    <row r="13" spans="1:9" x14ac:dyDescent="0.25">
      <c r="A13" s="74" t="s">
        <v>585</v>
      </c>
      <c r="B13" s="112">
        <v>1</v>
      </c>
      <c r="C13" s="112"/>
    </row>
    <row r="14" spans="1:9" x14ac:dyDescent="0.25">
      <c r="A14" s="74" t="s">
        <v>284</v>
      </c>
      <c r="B14" s="112">
        <v>303</v>
      </c>
      <c r="C14" s="112"/>
    </row>
    <row r="15" spans="1:9" x14ac:dyDescent="0.25">
      <c r="A15" s="74" t="s">
        <v>588</v>
      </c>
      <c r="B15" s="112" t="s">
        <v>359</v>
      </c>
      <c r="C15" s="112"/>
    </row>
    <row r="16" spans="1:9" x14ac:dyDescent="0.25">
      <c r="A16" s="74" t="s">
        <v>286</v>
      </c>
      <c r="B16" s="112" t="s">
        <v>308</v>
      </c>
      <c r="C16" s="112"/>
    </row>
    <row r="17" spans="1:3" ht="26.15" customHeight="1" x14ac:dyDescent="0.25">
      <c r="A17" s="138" t="s">
        <v>687</v>
      </c>
      <c r="B17" s="112"/>
      <c r="C17" s="112"/>
    </row>
    <row r="18" spans="1:3" x14ac:dyDescent="0.25">
      <c r="A18" s="138" t="s">
        <v>288</v>
      </c>
      <c r="B18" s="140">
        <v>45071</v>
      </c>
      <c r="C18" s="112"/>
    </row>
    <row r="19" spans="1:3" x14ac:dyDescent="0.25">
      <c r="A19" s="138" t="s">
        <v>289</v>
      </c>
      <c r="B19" s="140">
        <v>45014</v>
      </c>
      <c r="C19" s="112"/>
    </row>
    <row r="20" spans="1:3" x14ac:dyDescent="0.25">
      <c r="A20" s="138"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9" t="s">
        <v>314</v>
      </c>
      <c r="B26" s="79" t="s">
        <v>658</v>
      </c>
      <c r="C26" s="79" t="s">
        <v>660</v>
      </c>
    </row>
    <row r="27" spans="1:3" x14ac:dyDescent="0.25">
      <c r="A27" s="80">
        <v>30</v>
      </c>
      <c r="B27" s="81">
        <v>11.73</v>
      </c>
      <c r="C27" s="81">
        <v>0.56000000000000005</v>
      </c>
    </row>
    <row r="28" spans="1:3" x14ac:dyDescent="0.25">
      <c r="A28" s="80">
        <v>31</v>
      </c>
      <c r="B28" s="81">
        <v>11.9</v>
      </c>
      <c r="C28" s="81">
        <v>0.56999999999999995</v>
      </c>
    </row>
    <row r="29" spans="1:3" x14ac:dyDescent="0.25">
      <c r="A29" s="80">
        <v>32</v>
      </c>
      <c r="B29" s="81">
        <v>12.08</v>
      </c>
      <c r="C29" s="81">
        <v>0.57999999999999996</v>
      </c>
    </row>
    <row r="30" spans="1:3" x14ac:dyDescent="0.25">
      <c r="A30" s="80">
        <v>33</v>
      </c>
      <c r="B30" s="81">
        <v>12.26</v>
      </c>
      <c r="C30" s="81">
        <v>0.59</v>
      </c>
    </row>
    <row r="31" spans="1:3" x14ac:dyDescent="0.25">
      <c r="A31" s="80">
        <v>34</v>
      </c>
      <c r="B31" s="81">
        <v>12.44</v>
      </c>
      <c r="C31" s="81">
        <v>0.6</v>
      </c>
    </row>
    <row r="32" spans="1:3" x14ac:dyDescent="0.25">
      <c r="A32" s="80">
        <v>35</v>
      </c>
      <c r="B32" s="81">
        <v>12.62</v>
      </c>
      <c r="C32" s="81">
        <v>0.61</v>
      </c>
    </row>
    <row r="33" spans="1:3" x14ac:dyDescent="0.25">
      <c r="A33" s="80">
        <v>36</v>
      </c>
      <c r="B33" s="81">
        <v>12.81</v>
      </c>
      <c r="C33" s="81">
        <v>0.62</v>
      </c>
    </row>
    <row r="34" spans="1:3" x14ac:dyDescent="0.25">
      <c r="A34" s="80">
        <v>37</v>
      </c>
      <c r="B34" s="81">
        <v>13</v>
      </c>
      <c r="C34" s="81">
        <v>0.63</v>
      </c>
    </row>
    <row r="35" spans="1:3" x14ac:dyDescent="0.25">
      <c r="A35" s="80">
        <v>38</v>
      </c>
      <c r="B35" s="81">
        <v>13.19</v>
      </c>
      <c r="C35" s="81">
        <v>0.64</v>
      </c>
    </row>
    <row r="36" spans="1:3" x14ac:dyDescent="0.25">
      <c r="A36" s="80">
        <v>39</v>
      </c>
      <c r="B36" s="81">
        <v>13.39</v>
      </c>
      <c r="C36" s="81">
        <v>0.65</v>
      </c>
    </row>
    <row r="37" spans="1:3" x14ac:dyDescent="0.25">
      <c r="A37" s="80">
        <v>40</v>
      </c>
      <c r="B37" s="81">
        <v>13.59</v>
      </c>
      <c r="C37" s="81">
        <v>0.66</v>
      </c>
    </row>
    <row r="38" spans="1:3" x14ac:dyDescent="0.25">
      <c r="A38" s="80">
        <v>41</v>
      </c>
      <c r="B38" s="81">
        <v>13.8</v>
      </c>
      <c r="C38" s="81">
        <v>0.67</v>
      </c>
    </row>
    <row r="39" spans="1:3" x14ac:dyDescent="0.25">
      <c r="A39" s="80">
        <v>42</v>
      </c>
      <c r="B39" s="81">
        <v>14</v>
      </c>
      <c r="C39" s="81">
        <v>0.68</v>
      </c>
    </row>
    <row r="40" spans="1:3" x14ac:dyDescent="0.25">
      <c r="A40" s="80">
        <v>43</v>
      </c>
      <c r="B40" s="81">
        <v>14.21</v>
      </c>
      <c r="C40" s="81">
        <v>0.7</v>
      </c>
    </row>
    <row r="41" spans="1:3" x14ac:dyDescent="0.25">
      <c r="A41" s="80">
        <v>44</v>
      </c>
      <c r="B41" s="81">
        <v>14.43</v>
      </c>
      <c r="C41" s="81">
        <v>0.71</v>
      </c>
    </row>
    <row r="42" spans="1:3" x14ac:dyDescent="0.25">
      <c r="A42" s="80">
        <v>45</v>
      </c>
      <c r="B42" s="81">
        <v>14.64</v>
      </c>
      <c r="C42" s="81">
        <v>0.72</v>
      </c>
    </row>
    <row r="43" spans="1:3" x14ac:dyDescent="0.25">
      <c r="A43" s="80">
        <v>46</v>
      </c>
      <c r="B43" s="81">
        <v>14.87</v>
      </c>
      <c r="C43" s="81">
        <v>0.73</v>
      </c>
    </row>
    <row r="44" spans="1:3" x14ac:dyDescent="0.25">
      <c r="A44" s="80">
        <v>47</v>
      </c>
      <c r="B44" s="81">
        <v>15.09</v>
      </c>
      <c r="C44" s="81">
        <v>0.74</v>
      </c>
    </row>
    <row r="45" spans="1:3" x14ac:dyDescent="0.25">
      <c r="A45" s="80">
        <v>48</v>
      </c>
      <c r="B45" s="81">
        <v>15.32</v>
      </c>
      <c r="C45" s="81">
        <v>0.76</v>
      </c>
    </row>
    <row r="46" spans="1:3" x14ac:dyDescent="0.25">
      <c r="A46" s="80">
        <v>49</v>
      </c>
      <c r="B46" s="81">
        <v>15.56</v>
      </c>
      <c r="C46" s="81">
        <v>0.77</v>
      </c>
    </row>
    <row r="47" spans="1:3" x14ac:dyDescent="0.25">
      <c r="A47" s="80">
        <v>50</v>
      </c>
      <c r="B47" s="81">
        <v>15.8</v>
      </c>
      <c r="C47" s="81">
        <v>0.78</v>
      </c>
    </row>
    <row r="48" spans="1:3" x14ac:dyDescent="0.25">
      <c r="A48" s="80">
        <v>51</v>
      </c>
      <c r="B48" s="81">
        <v>16.04</v>
      </c>
      <c r="C48" s="81">
        <v>0.8</v>
      </c>
    </row>
    <row r="49" spans="1:3" x14ac:dyDescent="0.25">
      <c r="A49" s="80">
        <v>52</v>
      </c>
      <c r="B49" s="81">
        <v>16.29</v>
      </c>
      <c r="C49" s="81">
        <v>0.81</v>
      </c>
    </row>
    <row r="50" spans="1:3" x14ac:dyDescent="0.25">
      <c r="A50" s="80">
        <v>53</v>
      </c>
      <c r="B50" s="81">
        <v>16.54</v>
      </c>
      <c r="C50" s="81">
        <v>0.82</v>
      </c>
    </row>
    <row r="51" spans="1:3" x14ac:dyDescent="0.25">
      <c r="A51" s="80">
        <v>54</v>
      </c>
      <c r="B51" s="81">
        <v>16.8</v>
      </c>
      <c r="C51" s="81">
        <v>0.84</v>
      </c>
    </row>
    <row r="52" spans="1:3" x14ac:dyDescent="0.25">
      <c r="A52" s="80">
        <v>55</v>
      </c>
      <c r="B52" s="81">
        <v>17.07</v>
      </c>
      <c r="C52" s="81">
        <v>0.85</v>
      </c>
    </row>
    <row r="53" spans="1:3" x14ac:dyDescent="0.25">
      <c r="A53" s="80">
        <v>56</v>
      </c>
      <c r="B53" s="81">
        <v>17.34</v>
      </c>
      <c r="C53" s="81">
        <v>0.87</v>
      </c>
    </row>
    <row r="54" spans="1:3" x14ac:dyDescent="0.25">
      <c r="A54" s="80">
        <v>57</v>
      </c>
      <c r="B54" s="81">
        <v>17.62</v>
      </c>
      <c r="C54" s="81">
        <v>0.88</v>
      </c>
    </row>
    <row r="55" spans="1:3" x14ac:dyDescent="0.25">
      <c r="A55" s="80">
        <v>58</v>
      </c>
      <c r="B55" s="81">
        <v>17.91</v>
      </c>
      <c r="C55" s="81">
        <v>0.9</v>
      </c>
    </row>
    <row r="56" spans="1:3" x14ac:dyDescent="0.25">
      <c r="A56" s="80">
        <v>59</v>
      </c>
      <c r="B56" s="81">
        <v>18.2</v>
      </c>
      <c r="C56" s="81">
        <v>0.91</v>
      </c>
    </row>
    <row r="57" spans="1:3" x14ac:dyDescent="0.25">
      <c r="A57" s="80">
        <v>60</v>
      </c>
      <c r="B57" s="81">
        <v>18.510000000000002</v>
      </c>
      <c r="C57" s="81">
        <v>0.93</v>
      </c>
    </row>
    <row r="58" spans="1:3" x14ac:dyDescent="0.25">
      <c r="A58" s="80">
        <v>61</v>
      </c>
      <c r="B58" s="81">
        <v>18.82</v>
      </c>
      <c r="C58" s="81">
        <v>0.94</v>
      </c>
    </row>
    <row r="59" spans="1:3" x14ac:dyDescent="0.25">
      <c r="A59" s="80">
        <v>62</v>
      </c>
      <c r="B59" s="81">
        <v>19.14</v>
      </c>
      <c r="C59" s="81">
        <v>0.96</v>
      </c>
    </row>
    <row r="60" spans="1:3" x14ac:dyDescent="0.25">
      <c r="A60" s="80">
        <v>63</v>
      </c>
      <c r="B60" s="81">
        <v>19.48</v>
      </c>
      <c r="C60" s="81">
        <v>0.98</v>
      </c>
    </row>
    <row r="61" spans="1:3" x14ac:dyDescent="0.25">
      <c r="A61" s="80">
        <v>64</v>
      </c>
      <c r="B61" s="81">
        <v>19.82</v>
      </c>
      <c r="C61" s="81">
        <v>0.99</v>
      </c>
    </row>
    <row r="62" spans="1:3" x14ac:dyDescent="0.25">
      <c r="A62" s="80">
        <v>65</v>
      </c>
      <c r="B62" s="81">
        <v>19.670000000000002</v>
      </c>
      <c r="C62" s="81">
        <v>1</v>
      </c>
    </row>
    <row r="63" spans="1:3" x14ac:dyDescent="0.25">
      <c r="A63" s="80">
        <v>66</v>
      </c>
      <c r="B63" s="81">
        <v>19.02</v>
      </c>
      <c r="C63" s="81">
        <v>1</v>
      </c>
    </row>
    <row r="64" spans="1:3" x14ac:dyDescent="0.25">
      <c r="A64" s="80">
        <v>67</v>
      </c>
      <c r="B64" s="81">
        <v>18.36</v>
      </c>
      <c r="C64" s="81">
        <v>1</v>
      </c>
    </row>
    <row r="65" spans="1:3" x14ac:dyDescent="0.25">
      <c r="A65" s="80">
        <v>68</v>
      </c>
      <c r="B65" s="81">
        <v>17.7</v>
      </c>
      <c r="C65" s="81">
        <v>1</v>
      </c>
    </row>
    <row r="66" spans="1:3" x14ac:dyDescent="0.25">
      <c r="A66" s="80">
        <v>69</v>
      </c>
      <c r="B66" s="81">
        <v>17.04</v>
      </c>
      <c r="C66" s="81">
        <v>1</v>
      </c>
    </row>
    <row r="67" spans="1:3" x14ac:dyDescent="0.25">
      <c r="A67" s="80">
        <v>70</v>
      </c>
      <c r="B67" s="81">
        <v>16.37</v>
      </c>
      <c r="C67" s="81">
        <v>1</v>
      </c>
    </row>
    <row r="68" spans="1:3" x14ac:dyDescent="0.25">
      <c r="A68" s="80">
        <v>71</v>
      </c>
      <c r="B68" s="81">
        <v>15.7</v>
      </c>
      <c r="C68" s="81">
        <v>1</v>
      </c>
    </row>
    <row r="69" spans="1:3" x14ac:dyDescent="0.25">
      <c r="A69" s="80">
        <v>72</v>
      </c>
      <c r="B69" s="81">
        <v>15.02</v>
      </c>
      <c r="C69" s="81">
        <v>1</v>
      </c>
    </row>
    <row r="70" spans="1:3" x14ac:dyDescent="0.25">
      <c r="A70" s="80">
        <v>73</v>
      </c>
      <c r="B70" s="81">
        <v>14.35</v>
      </c>
      <c r="C70" s="81">
        <v>1</v>
      </c>
    </row>
    <row r="71" spans="1:3" x14ac:dyDescent="0.25">
      <c r="A71" s="80">
        <v>74</v>
      </c>
      <c r="B71" s="81">
        <v>13.68</v>
      </c>
      <c r="C71" s="81">
        <v>1</v>
      </c>
    </row>
    <row r="72" spans="1:3" x14ac:dyDescent="0.25">
      <c r="A72" s="80">
        <v>75</v>
      </c>
      <c r="B72" s="81">
        <v>13.01</v>
      </c>
      <c r="C72" s="81">
        <v>1</v>
      </c>
    </row>
    <row r="73" spans="1:3" x14ac:dyDescent="0.25">
      <c r="A73" s="80">
        <v>76</v>
      </c>
      <c r="B73" s="81">
        <v>12.34</v>
      </c>
      <c r="C73" s="81">
        <v>1</v>
      </c>
    </row>
    <row r="74" spans="1:3" x14ac:dyDescent="0.25">
      <c r="A74" s="80">
        <v>77</v>
      </c>
      <c r="B74" s="81">
        <v>11.68</v>
      </c>
      <c r="C74" s="81">
        <v>1</v>
      </c>
    </row>
    <row r="75" spans="1:3" x14ac:dyDescent="0.25">
      <c r="A75" s="80">
        <v>78</v>
      </c>
      <c r="B75" s="81">
        <v>11.02</v>
      </c>
      <c r="C75" s="81">
        <v>1</v>
      </c>
    </row>
    <row r="76" spans="1:3" x14ac:dyDescent="0.25">
      <c r="A76" s="80">
        <v>79</v>
      </c>
      <c r="B76" s="81">
        <v>10.38</v>
      </c>
      <c r="C76" s="81">
        <v>1</v>
      </c>
    </row>
  </sheetData>
  <sheetProtection algorithmName="SHA-512" hashValue="EbcS9EuYB84KV54B0tJwttETaU14Esl+7BlF6QJNLDUONU0ETQkJYR92DqyN1iq+hac0mjxM1CIXCcXQymkyow==" saltValue="PfCx6TVUY2N7OZ6A9zVdQA==" spinCount="100000" sheet="1" objects="1" scenarios="1"/>
  <conditionalFormatting sqref="A6:A16">
    <cfRule type="expression" dxfId="1375" priority="19" stopIfTrue="1">
      <formula>MOD(ROW(),2)=0</formula>
    </cfRule>
    <cfRule type="expression" dxfId="1374" priority="20" stopIfTrue="1">
      <formula>MOD(ROW(),2)&lt;&gt;0</formula>
    </cfRule>
  </conditionalFormatting>
  <conditionalFormatting sqref="B6:C21">
    <cfRule type="expression" dxfId="1373" priority="21" stopIfTrue="1">
      <formula>MOD(ROW(),2)=0</formula>
    </cfRule>
    <cfRule type="expression" dxfId="1372" priority="22" stopIfTrue="1">
      <formula>MOD(ROW(),2)&lt;&gt;0</formula>
    </cfRule>
  </conditionalFormatting>
  <conditionalFormatting sqref="A26:A76">
    <cfRule type="expression" dxfId="1371" priority="15" stopIfTrue="1">
      <formula>MOD(ROW(),2)=0</formula>
    </cfRule>
    <cfRule type="expression" dxfId="1370" priority="16" stopIfTrue="1">
      <formula>MOD(ROW(),2)&lt;&gt;0</formula>
    </cfRule>
  </conditionalFormatting>
  <conditionalFormatting sqref="B26:C76">
    <cfRule type="expression" dxfId="1369" priority="17" stopIfTrue="1">
      <formula>MOD(ROW(),2)=0</formula>
    </cfRule>
    <cfRule type="expression" dxfId="1368" priority="18" stopIfTrue="1">
      <formula>MOD(ROW(),2)&lt;&gt;0</formula>
    </cfRule>
  </conditionalFormatting>
  <conditionalFormatting sqref="A17:A20">
    <cfRule type="expression" dxfId="1367" priority="9" stopIfTrue="1">
      <formula>MOD(ROW(),2)=0</formula>
    </cfRule>
    <cfRule type="expression" dxfId="1366" priority="10" stopIfTrue="1">
      <formula>MOD(ROW(),2)&lt;&gt;0</formula>
    </cfRule>
  </conditionalFormatting>
  <conditionalFormatting sqref="C17:C20">
    <cfRule type="expression" dxfId="1365" priority="11" stopIfTrue="1">
      <formula>MOD(ROW(),2)=0</formula>
    </cfRule>
    <cfRule type="expression" dxfId="1364" priority="12" stopIfTrue="1">
      <formula>MOD(ROW(),2)&lt;&gt;0</formula>
    </cfRule>
  </conditionalFormatting>
  <conditionalFormatting sqref="B17">
    <cfRule type="expression" dxfId="1363" priority="7" stopIfTrue="1">
      <formula>MOD(ROW(),2)=0</formula>
    </cfRule>
    <cfRule type="expression" dxfId="1362" priority="8" stopIfTrue="1">
      <formula>MOD(ROW(),2)&lt;&gt;0</formula>
    </cfRule>
  </conditionalFormatting>
  <conditionalFormatting sqref="B18:B20">
    <cfRule type="expression" dxfId="1361" priority="5" stopIfTrue="1">
      <formula>MOD(ROW(),2)=0</formula>
    </cfRule>
    <cfRule type="expression" dxfId="1360" priority="6" stopIfTrue="1">
      <formula>MOD(ROW(),2)&lt;&gt;0</formula>
    </cfRule>
  </conditionalFormatting>
  <conditionalFormatting sqref="A21">
    <cfRule type="expression" dxfId="1359" priority="1" stopIfTrue="1">
      <formula>MOD(ROW(),2)=0</formula>
    </cfRule>
    <cfRule type="expression" dxfId="1358" priority="2" stopIfTrue="1">
      <formula>MOD(ROW(),2)&lt;&gt;0</formula>
    </cfRule>
  </conditionalFormatting>
  <conditionalFormatting sqref="B21:C21">
    <cfRule type="expression" dxfId="1357" priority="3" stopIfTrue="1">
      <formula>MOD(ROW(),2)=0</formula>
    </cfRule>
    <cfRule type="expression" dxfId="13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52"/>
  <dimension ref="A1:I57"/>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Pension Credit - x-304</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77</v>
      </c>
    </row>
    <row r="8" spans="1:9" x14ac:dyDescent="0.25">
      <c r="A8" s="74" t="s">
        <v>279</v>
      </c>
      <c r="B8" s="112" t="s">
        <v>292</v>
      </c>
    </row>
    <row r="9" spans="1:9" x14ac:dyDescent="0.25">
      <c r="A9" s="74" t="s">
        <v>280</v>
      </c>
      <c r="B9" s="112" t="s">
        <v>357</v>
      </c>
    </row>
    <row r="10" spans="1:9" ht="68.150000000000006" customHeight="1" x14ac:dyDescent="0.25">
      <c r="A10" s="74" t="s">
        <v>6</v>
      </c>
      <c r="B10" s="112" t="s">
        <v>360</v>
      </c>
    </row>
    <row r="11" spans="1:9" x14ac:dyDescent="0.25">
      <c r="A11" s="74" t="s">
        <v>281</v>
      </c>
      <c r="B11" s="112" t="s">
        <v>295</v>
      </c>
    </row>
    <row r="12" spans="1:9" x14ac:dyDescent="0.25">
      <c r="A12" s="74" t="s">
        <v>282</v>
      </c>
      <c r="B12" s="112" t="s">
        <v>296</v>
      </c>
    </row>
    <row r="13" spans="1:9" x14ac:dyDescent="0.25">
      <c r="A13" s="74" t="s">
        <v>585</v>
      </c>
      <c r="B13" s="112">
        <v>1</v>
      </c>
    </row>
    <row r="14" spans="1:9" x14ac:dyDescent="0.25">
      <c r="A14" s="74" t="s">
        <v>284</v>
      </c>
      <c r="B14" s="112">
        <v>304</v>
      </c>
    </row>
    <row r="15" spans="1:9" x14ac:dyDescent="0.25">
      <c r="A15" s="74" t="s">
        <v>588</v>
      </c>
      <c r="B15" s="112" t="s">
        <v>361</v>
      </c>
    </row>
    <row r="16" spans="1:9" x14ac:dyDescent="0.25">
      <c r="A16" s="74" t="s">
        <v>286</v>
      </c>
      <c r="B16" s="112" t="s">
        <v>311</v>
      </c>
    </row>
    <row r="17" spans="1:2" ht="51" customHeight="1" x14ac:dyDescent="0.25">
      <c r="A17" s="74" t="s">
        <v>687</v>
      </c>
      <c r="B17" s="112"/>
    </row>
    <row r="18" spans="1:2" x14ac:dyDescent="0.25">
      <c r="A18" s="74" t="s">
        <v>288</v>
      </c>
      <c r="B18" s="140">
        <v>45071</v>
      </c>
    </row>
    <row r="19" spans="1:2" x14ac:dyDescent="0.25">
      <c r="A19" s="74" t="s">
        <v>289</v>
      </c>
      <c r="B19" s="140">
        <v>45014</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6" spans="1:2" ht="26" x14ac:dyDescent="0.25">
      <c r="A26" s="79" t="s">
        <v>314</v>
      </c>
      <c r="B26" s="79" t="s">
        <v>658</v>
      </c>
    </row>
    <row r="27" spans="1:2" x14ac:dyDescent="0.25">
      <c r="A27" s="80">
        <v>55</v>
      </c>
      <c r="B27" s="81">
        <v>17.07</v>
      </c>
    </row>
    <row r="28" spans="1:2" x14ac:dyDescent="0.25">
      <c r="A28" s="80">
        <v>56</v>
      </c>
      <c r="B28" s="81">
        <v>17.34</v>
      </c>
    </row>
    <row r="29" spans="1:2" x14ac:dyDescent="0.25">
      <c r="A29" s="80">
        <v>57</v>
      </c>
      <c r="B29" s="81">
        <v>17.62</v>
      </c>
    </row>
    <row r="30" spans="1:2" x14ac:dyDescent="0.25">
      <c r="A30" s="80">
        <v>58</v>
      </c>
      <c r="B30" s="81">
        <v>17.91</v>
      </c>
    </row>
    <row r="31" spans="1:2" x14ac:dyDescent="0.25">
      <c r="A31" s="80">
        <v>59</v>
      </c>
      <c r="B31" s="81">
        <v>18.2</v>
      </c>
    </row>
    <row r="32" spans="1:2" x14ac:dyDescent="0.25">
      <c r="A32" s="80">
        <v>60</v>
      </c>
      <c r="B32" s="81">
        <v>18.510000000000002</v>
      </c>
    </row>
    <row r="33" spans="1:2" x14ac:dyDescent="0.25">
      <c r="A33" s="80">
        <v>61</v>
      </c>
      <c r="B33" s="81">
        <v>18.82</v>
      </c>
    </row>
    <row r="34" spans="1:2" x14ac:dyDescent="0.25">
      <c r="A34" s="80">
        <v>62</v>
      </c>
      <c r="B34" s="81">
        <v>19.14</v>
      </c>
    </row>
    <row r="35" spans="1:2" x14ac:dyDescent="0.25">
      <c r="A35" s="80">
        <v>63</v>
      </c>
      <c r="B35" s="81">
        <v>19.48</v>
      </c>
    </row>
    <row r="36" spans="1:2" x14ac:dyDescent="0.25">
      <c r="A36" s="80">
        <v>64</v>
      </c>
      <c r="B36" s="81">
        <v>19.82</v>
      </c>
    </row>
    <row r="37" spans="1:2" x14ac:dyDescent="0.25">
      <c r="A37" s="80">
        <v>65</v>
      </c>
      <c r="B37" s="81">
        <v>19.670000000000002</v>
      </c>
    </row>
    <row r="38" spans="1:2" x14ac:dyDescent="0.25">
      <c r="A38" s="80">
        <v>66</v>
      </c>
      <c r="B38" s="81">
        <v>19.02</v>
      </c>
    </row>
    <row r="39" spans="1:2" x14ac:dyDescent="0.25">
      <c r="A39" s="80">
        <v>67</v>
      </c>
      <c r="B39" s="81">
        <v>18.36</v>
      </c>
    </row>
    <row r="40" spans="1:2" x14ac:dyDescent="0.25">
      <c r="A40" s="80">
        <v>68</v>
      </c>
      <c r="B40" s="81">
        <v>17.7</v>
      </c>
    </row>
    <row r="41" spans="1:2" x14ac:dyDescent="0.25">
      <c r="A41" s="80">
        <v>69</v>
      </c>
      <c r="B41" s="81">
        <v>17.04</v>
      </c>
    </row>
    <row r="42" spans="1:2" x14ac:dyDescent="0.25">
      <c r="A42" s="80">
        <v>70</v>
      </c>
      <c r="B42" s="81">
        <v>16.37</v>
      </c>
    </row>
    <row r="43" spans="1:2" x14ac:dyDescent="0.25">
      <c r="A43" s="80">
        <v>71</v>
      </c>
      <c r="B43" s="81">
        <v>15.7</v>
      </c>
    </row>
    <row r="44" spans="1:2" x14ac:dyDescent="0.25">
      <c r="A44" s="80">
        <v>72</v>
      </c>
      <c r="B44" s="81">
        <v>15.02</v>
      </c>
    </row>
    <row r="45" spans="1:2" x14ac:dyDescent="0.25">
      <c r="A45" s="80">
        <v>73</v>
      </c>
      <c r="B45" s="81">
        <v>14.35</v>
      </c>
    </row>
    <row r="46" spans="1:2" x14ac:dyDescent="0.25">
      <c r="A46" s="80">
        <v>74</v>
      </c>
      <c r="B46" s="81">
        <v>13.68</v>
      </c>
    </row>
    <row r="47" spans="1:2" x14ac:dyDescent="0.25">
      <c r="A47" s="80">
        <v>75</v>
      </c>
      <c r="B47" s="81">
        <v>13.01</v>
      </c>
    </row>
    <row r="48" spans="1:2" x14ac:dyDescent="0.25">
      <c r="A48" s="80">
        <v>76</v>
      </c>
      <c r="B48" s="81">
        <v>12.34</v>
      </c>
    </row>
    <row r="49" spans="1:2" x14ac:dyDescent="0.25">
      <c r="A49" s="80">
        <v>77</v>
      </c>
      <c r="B49" s="81">
        <v>11.68</v>
      </c>
    </row>
    <row r="50" spans="1:2" x14ac:dyDescent="0.25">
      <c r="A50" s="80">
        <v>78</v>
      </c>
      <c r="B50" s="81">
        <v>11.02</v>
      </c>
    </row>
    <row r="51" spans="1:2" x14ac:dyDescent="0.25">
      <c r="A51" s="80">
        <v>79</v>
      </c>
      <c r="B51" s="81">
        <v>10.38</v>
      </c>
    </row>
    <row r="52" spans="1:2" x14ac:dyDescent="0.25">
      <c r="A52" s="80">
        <v>80</v>
      </c>
      <c r="B52" s="81">
        <v>9.74</v>
      </c>
    </row>
    <row r="53" spans="1:2" x14ac:dyDescent="0.25">
      <c r="A53" s="80">
        <v>81</v>
      </c>
      <c r="B53" s="81">
        <v>9.1300000000000008</v>
      </c>
    </row>
    <row r="54" spans="1:2" x14ac:dyDescent="0.25">
      <c r="A54" s="80">
        <v>82</v>
      </c>
      <c r="B54" s="81">
        <v>8.5299999999999994</v>
      </c>
    </row>
    <row r="55" spans="1:2" x14ac:dyDescent="0.25">
      <c r="A55" s="80">
        <v>83</v>
      </c>
      <c r="B55" s="81">
        <v>7.95</v>
      </c>
    </row>
    <row r="56" spans="1:2" x14ac:dyDescent="0.25">
      <c r="A56" s="80">
        <v>84</v>
      </c>
      <c r="B56" s="81">
        <v>7.39</v>
      </c>
    </row>
    <row r="57" spans="1:2" x14ac:dyDescent="0.25">
      <c r="A57" s="80">
        <v>85</v>
      </c>
      <c r="B57" s="81">
        <v>6.86</v>
      </c>
    </row>
  </sheetData>
  <sheetProtection algorithmName="SHA-512" hashValue="N3IOGRwRsGU/bqDs5W1frfPvqm9wRy0tG4jbnHgAmzeI6pCpjqOUzDf1ns7H16d5xDIp74D1EPJaJxdVC0JVPA==" saltValue="glWzTY/+Td9r++xludutMA==" spinCount="100000" sheet="1" objects="1" scenarios="1"/>
  <conditionalFormatting sqref="A6:A20">
    <cfRule type="expression" dxfId="1355" priority="11" stopIfTrue="1">
      <formula>MOD(ROW(),2)=0</formula>
    </cfRule>
    <cfRule type="expression" dxfId="1354" priority="12" stopIfTrue="1">
      <formula>MOD(ROW(),2)&lt;&gt;0</formula>
    </cfRule>
  </conditionalFormatting>
  <conditionalFormatting sqref="B6:B21">
    <cfRule type="expression" dxfId="1353" priority="13" stopIfTrue="1">
      <formula>MOD(ROW(),2)=0</formula>
    </cfRule>
    <cfRule type="expression" dxfId="1352" priority="14" stopIfTrue="1">
      <formula>MOD(ROW(),2)&lt;&gt;0</formula>
    </cfRule>
  </conditionalFormatting>
  <conditionalFormatting sqref="A26:A57">
    <cfRule type="expression" dxfId="1351" priority="7" stopIfTrue="1">
      <formula>MOD(ROW(),2)=0</formula>
    </cfRule>
    <cfRule type="expression" dxfId="1350" priority="8" stopIfTrue="1">
      <formula>MOD(ROW(),2)&lt;&gt;0</formula>
    </cfRule>
  </conditionalFormatting>
  <conditionalFormatting sqref="B26:B57">
    <cfRule type="expression" dxfId="1349" priority="9" stopIfTrue="1">
      <formula>MOD(ROW(),2)=0</formula>
    </cfRule>
    <cfRule type="expression" dxfId="1348" priority="10" stopIfTrue="1">
      <formula>MOD(ROW(),2)&lt;&gt;0</formula>
    </cfRule>
  </conditionalFormatting>
  <conditionalFormatting sqref="B18:B20">
    <cfRule type="expression" dxfId="1347" priority="5" stopIfTrue="1">
      <formula>MOD(ROW(),2)=0</formula>
    </cfRule>
    <cfRule type="expression" dxfId="1346" priority="6" stopIfTrue="1">
      <formula>MOD(ROW(),2)&lt;&gt;0</formula>
    </cfRule>
  </conditionalFormatting>
  <conditionalFormatting sqref="A21">
    <cfRule type="expression" dxfId="1345" priority="1" stopIfTrue="1">
      <formula>MOD(ROW(),2)=0</formula>
    </cfRule>
    <cfRule type="expression" dxfId="1344" priority="2" stopIfTrue="1">
      <formula>MOD(ROW(),2)&lt;&gt;0</formula>
    </cfRule>
  </conditionalFormatting>
  <conditionalFormatting sqref="B21">
    <cfRule type="expression" dxfId="1343" priority="3" stopIfTrue="1">
      <formula>MOD(ROW(),2)=0</formula>
    </cfRule>
    <cfRule type="expression" dxfId="134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3"/>
  <dimension ref="A1:I64"/>
  <sheetViews>
    <sheetView showGridLines="0" zoomScale="85" zoomScaleNormal="85" workbookViewId="0">
      <selection activeCell="A4" sqref="A4"/>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Pension Credit - x-305</v>
      </c>
      <c r="B3" s="42"/>
      <c r="C3" s="42"/>
      <c r="D3" s="42"/>
      <c r="E3" s="42"/>
      <c r="F3" s="42"/>
      <c r="G3" s="42"/>
      <c r="H3" s="42"/>
      <c r="I3" s="42"/>
    </row>
    <row r="4" spans="1:9" x14ac:dyDescent="0.25">
      <c r="A4" s="44"/>
    </row>
    <row r="6" spans="1:9" ht="13" x14ac:dyDescent="0.3">
      <c r="A6" s="73" t="s">
        <v>577</v>
      </c>
      <c r="B6" s="112" t="s">
        <v>578</v>
      </c>
      <c r="C6" s="112"/>
      <c r="D6" s="112"/>
      <c r="E6" s="112"/>
    </row>
    <row r="7" spans="1:9" x14ac:dyDescent="0.25">
      <c r="A7" s="74" t="s">
        <v>278</v>
      </c>
      <c r="B7" s="112" t="s">
        <v>77</v>
      </c>
      <c r="C7" s="112"/>
      <c r="D7" s="112"/>
      <c r="E7" s="112"/>
    </row>
    <row r="8" spans="1:9" x14ac:dyDescent="0.25">
      <c r="A8" s="74" t="s">
        <v>279</v>
      </c>
      <c r="B8" s="112" t="s">
        <v>76</v>
      </c>
      <c r="C8" s="112"/>
      <c r="D8" s="112"/>
      <c r="E8" s="112"/>
    </row>
    <row r="9" spans="1:9" x14ac:dyDescent="0.25">
      <c r="A9" s="74" t="s">
        <v>280</v>
      </c>
      <c r="B9" s="112" t="s">
        <v>357</v>
      </c>
      <c r="C9" s="112"/>
      <c r="D9" s="112"/>
      <c r="E9" s="112"/>
    </row>
    <row r="10" spans="1:9" x14ac:dyDescent="0.25">
      <c r="A10" s="74" t="s">
        <v>6</v>
      </c>
      <c r="B10" s="112" t="s">
        <v>362</v>
      </c>
      <c r="C10" s="112"/>
      <c r="D10" s="112"/>
      <c r="E10" s="112"/>
    </row>
    <row r="11" spans="1:9" x14ac:dyDescent="0.25">
      <c r="A11" s="74" t="s">
        <v>281</v>
      </c>
      <c r="B11" s="112" t="s">
        <v>295</v>
      </c>
      <c r="C11" s="112"/>
      <c r="D11" s="112"/>
      <c r="E11" s="112"/>
    </row>
    <row r="12" spans="1:9" x14ac:dyDescent="0.25">
      <c r="A12" s="74" t="s">
        <v>282</v>
      </c>
      <c r="B12" s="112" t="s">
        <v>314</v>
      </c>
      <c r="C12" s="112"/>
      <c r="D12" s="112"/>
      <c r="E12" s="112"/>
    </row>
    <row r="13" spans="1:9" x14ac:dyDescent="0.25">
      <c r="A13" s="74" t="s">
        <v>585</v>
      </c>
      <c r="B13" s="112">
        <v>0</v>
      </c>
      <c r="C13" s="112"/>
      <c r="D13" s="112"/>
      <c r="E13" s="112"/>
    </row>
    <row r="14" spans="1:9" x14ac:dyDescent="0.25">
      <c r="A14" s="74" t="s">
        <v>284</v>
      </c>
      <c r="B14" s="112">
        <v>305</v>
      </c>
      <c r="C14" s="112"/>
      <c r="D14" s="112"/>
      <c r="E14" s="112"/>
    </row>
    <row r="15" spans="1:9" x14ac:dyDescent="0.25">
      <c r="A15" s="74" t="s">
        <v>588</v>
      </c>
      <c r="B15" s="112" t="s">
        <v>363</v>
      </c>
      <c r="C15" s="112"/>
      <c r="D15" s="112"/>
      <c r="E15" s="112"/>
    </row>
    <row r="16" spans="1:9" x14ac:dyDescent="0.25">
      <c r="A16" s="74" t="s">
        <v>286</v>
      </c>
      <c r="B16" s="112" t="s">
        <v>364</v>
      </c>
      <c r="C16" s="112"/>
      <c r="D16" s="112"/>
      <c r="E16" s="112"/>
    </row>
    <row r="17" spans="1:5" x14ac:dyDescent="0.25">
      <c r="A17" s="138" t="s">
        <v>687</v>
      </c>
      <c r="B17" s="112"/>
      <c r="C17" s="112"/>
      <c r="D17" s="112"/>
      <c r="E17" s="112"/>
    </row>
    <row r="18" spans="1:5" x14ac:dyDescent="0.25">
      <c r="A18" s="74" t="s">
        <v>288</v>
      </c>
      <c r="B18" s="140">
        <v>45071</v>
      </c>
      <c r="C18" s="112"/>
      <c r="D18" s="112"/>
      <c r="E18" s="112"/>
    </row>
    <row r="19" spans="1:5" x14ac:dyDescent="0.25">
      <c r="A19" s="74" t="s">
        <v>289</v>
      </c>
      <c r="B19" s="140">
        <v>45014</v>
      </c>
      <c r="C19" s="112"/>
      <c r="D19" s="112"/>
      <c r="E19" s="112"/>
    </row>
    <row r="20" spans="1:5" x14ac:dyDescent="0.25">
      <c r="A20" s="74" t="s">
        <v>290</v>
      </c>
      <c r="B20" s="112" t="s">
        <v>299</v>
      </c>
      <c r="C20" s="112"/>
      <c r="D20" s="112"/>
      <c r="E20" s="112"/>
    </row>
    <row r="21" spans="1:5" x14ac:dyDescent="0.25">
      <c r="A21" s="74" t="s">
        <v>291</v>
      </c>
      <c r="B21" s="112" t="s">
        <v>300</v>
      </c>
      <c r="C21" s="112"/>
      <c r="D21" s="112"/>
      <c r="E21" s="112"/>
    </row>
    <row r="23" spans="1:5" x14ac:dyDescent="0.25">
      <c r="B23" s="83" t="str">
        <f>HYPERLINK("#'Factor List'!A1","Back to Factor List")</f>
        <v>Back to Factor List</v>
      </c>
    </row>
    <row r="24" spans="1:5" x14ac:dyDescent="0.25">
      <c r="B24" s="83" t="str">
        <f>HYPERLINK("#'Assumptions'!A1","Assumptions")</f>
        <v>Assumptions</v>
      </c>
    </row>
    <row r="26" spans="1:5" ht="26" x14ac:dyDescent="0.25">
      <c r="A26" s="79" t="s">
        <v>314</v>
      </c>
      <c r="B26" s="79" t="s">
        <v>667</v>
      </c>
      <c r="C26" s="79" t="s">
        <v>668</v>
      </c>
      <c r="D26" s="79" t="s">
        <v>669</v>
      </c>
      <c r="E26" s="79" t="s">
        <v>670</v>
      </c>
    </row>
    <row r="27" spans="1:5" x14ac:dyDescent="0.25">
      <c r="A27" s="80">
        <v>30</v>
      </c>
      <c r="B27" s="81">
        <v>5.93</v>
      </c>
      <c r="C27" s="81">
        <v>5.55</v>
      </c>
      <c r="D27" s="81">
        <v>5.18</v>
      </c>
      <c r="E27" s="81">
        <v>4.84</v>
      </c>
    </row>
    <row r="28" spans="1:5" x14ac:dyDescent="0.25">
      <c r="A28" s="80">
        <v>31</v>
      </c>
      <c r="B28" s="81">
        <v>6.14</v>
      </c>
      <c r="C28" s="81">
        <v>5.74</v>
      </c>
      <c r="D28" s="81">
        <v>5.36</v>
      </c>
      <c r="E28" s="81">
        <v>5</v>
      </c>
    </row>
    <row r="29" spans="1:5" x14ac:dyDescent="0.25">
      <c r="A29" s="80">
        <v>32</v>
      </c>
      <c r="B29" s="81">
        <v>6.35</v>
      </c>
      <c r="C29" s="81">
        <v>5.94</v>
      </c>
      <c r="D29" s="81">
        <v>5.55</v>
      </c>
      <c r="E29" s="81">
        <v>5.18</v>
      </c>
    </row>
    <row r="30" spans="1:5" x14ac:dyDescent="0.25">
      <c r="A30" s="80">
        <v>33</v>
      </c>
      <c r="B30" s="81">
        <v>6.58</v>
      </c>
      <c r="C30" s="81">
        <v>6.15</v>
      </c>
      <c r="D30" s="81">
        <v>5.75</v>
      </c>
      <c r="E30" s="81">
        <v>5.36</v>
      </c>
    </row>
    <row r="31" spans="1:5" x14ac:dyDescent="0.25">
      <c r="A31" s="80">
        <v>34</v>
      </c>
      <c r="B31" s="81">
        <v>6.81</v>
      </c>
      <c r="C31" s="81">
        <v>6.37</v>
      </c>
      <c r="D31" s="81">
        <v>5.95</v>
      </c>
      <c r="E31" s="81">
        <v>5.55</v>
      </c>
    </row>
    <row r="32" spans="1:5" x14ac:dyDescent="0.25">
      <c r="A32" s="80">
        <v>35</v>
      </c>
      <c r="B32" s="81">
        <v>7.05</v>
      </c>
      <c r="C32" s="81">
        <v>6.59</v>
      </c>
      <c r="D32" s="81">
        <v>6.15</v>
      </c>
      <c r="E32" s="81">
        <v>5.74</v>
      </c>
    </row>
    <row r="33" spans="1:5" x14ac:dyDescent="0.25">
      <c r="A33" s="80">
        <v>36</v>
      </c>
      <c r="B33" s="81">
        <v>7.29</v>
      </c>
      <c r="C33" s="81">
        <v>6.82</v>
      </c>
      <c r="D33" s="81">
        <v>6.37</v>
      </c>
      <c r="E33" s="81">
        <v>5.94</v>
      </c>
    </row>
    <row r="34" spans="1:5" x14ac:dyDescent="0.25">
      <c r="A34" s="80">
        <v>37</v>
      </c>
      <c r="B34" s="81">
        <v>7.55</v>
      </c>
      <c r="C34" s="81">
        <v>7.06</v>
      </c>
      <c r="D34" s="81">
        <v>6.59</v>
      </c>
      <c r="E34" s="81">
        <v>6.15</v>
      </c>
    </row>
    <row r="35" spans="1:5" x14ac:dyDescent="0.25">
      <c r="A35" s="80">
        <v>38</v>
      </c>
      <c r="B35" s="81">
        <v>7.82</v>
      </c>
      <c r="C35" s="81">
        <v>7.31</v>
      </c>
      <c r="D35" s="81">
        <v>6.82</v>
      </c>
      <c r="E35" s="81">
        <v>6.36</v>
      </c>
    </row>
    <row r="36" spans="1:5" x14ac:dyDescent="0.25">
      <c r="A36" s="80">
        <v>39</v>
      </c>
      <c r="B36" s="81">
        <v>8.09</v>
      </c>
      <c r="C36" s="81">
        <v>7.56</v>
      </c>
      <c r="D36" s="81">
        <v>7.06</v>
      </c>
      <c r="E36" s="81">
        <v>6.58</v>
      </c>
    </row>
    <row r="37" spans="1:5" x14ac:dyDescent="0.25">
      <c r="A37" s="80">
        <v>40</v>
      </c>
      <c r="B37" s="81">
        <v>8.3800000000000008</v>
      </c>
      <c r="C37" s="81">
        <v>7.83</v>
      </c>
      <c r="D37" s="81">
        <v>7.31</v>
      </c>
      <c r="E37" s="81">
        <v>6.81</v>
      </c>
    </row>
    <row r="38" spans="1:5" x14ac:dyDescent="0.25">
      <c r="A38" s="80">
        <v>41</v>
      </c>
      <c r="B38" s="81">
        <v>8.67</v>
      </c>
      <c r="C38" s="81">
        <v>8.11</v>
      </c>
      <c r="D38" s="81">
        <v>7.57</v>
      </c>
      <c r="E38" s="81">
        <v>7.05</v>
      </c>
    </row>
    <row r="39" spans="1:5" x14ac:dyDescent="0.25">
      <c r="A39" s="80">
        <v>42</v>
      </c>
      <c r="B39" s="81">
        <v>8.98</v>
      </c>
      <c r="C39" s="81">
        <v>8.39</v>
      </c>
      <c r="D39" s="81">
        <v>7.83</v>
      </c>
      <c r="E39" s="81">
        <v>7.3</v>
      </c>
    </row>
    <row r="40" spans="1:5" x14ac:dyDescent="0.25">
      <c r="A40" s="80">
        <v>43</v>
      </c>
      <c r="B40" s="81">
        <v>9.3000000000000007</v>
      </c>
      <c r="C40" s="81">
        <v>8.69</v>
      </c>
      <c r="D40" s="81">
        <v>8.11</v>
      </c>
      <c r="E40" s="81">
        <v>7.55</v>
      </c>
    </row>
    <row r="41" spans="1:5" x14ac:dyDescent="0.25">
      <c r="A41" s="80">
        <v>44</v>
      </c>
      <c r="B41" s="81">
        <v>9.6300000000000008</v>
      </c>
      <c r="C41" s="81">
        <v>8.99</v>
      </c>
      <c r="D41" s="81">
        <v>8.39</v>
      </c>
      <c r="E41" s="81">
        <v>7.82</v>
      </c>
    </row>
    <row r="42" spans="1:5" x14ac:dyDescent="0.25">
      <c r="A42" s="80">
        <v>45</v>
      </c>
      <c r="B42" s="81">
        <v>9.9700000000000006</v>
      </c>
      <c r="C42" s="81">
        <v>9.31</v>
      </c>
      <c r="D42" s="81">
        <v>8.69</v>
      </c>
      <c r="E42" s="81">
        <v>8.09</v>
      </c>
    </row>
    <row r="43" spans="1:5" x14ac:dyDescent="0.25">
      <c r="A43" s="80">
        <v>46</v>
      </c>
      <c r="B43" s="81">
        <v>10.32</v>
      </c>
      <c r="C43" s="81">
        <v>9.64</v>
      </c>
      <c r="D43" s="81">
        <v>8.99</v>
      </c>
      <c r="E43" s="81">
        <v>8.3699999999999992</v>
      </c>
    </row>
    <row r="44" spans="1:5" x14ac:dyDescent="0.25">
      <c r="A44" s="80">
        <v>47</v>
      </c>
      <c r="B44" s="81">
        <v>10.69</v>
      </c>
      <c r="C44" s="81">
        <v>9.98</v>
      </c>
      <c r="D44" s="81">
        <v>9.31</v>
      </c>
      <c r="E44" s="81">
        <v>8.67</v>
      </c>
    </row>
    <row r="45" spans="1:5" x14ac:dyDescent="0.25">
      <c r="A45" s="80">
        <v>48</v>
      </c>
      <c r="B45" s="81">
        <v>11.07</v>
      </c>
      <c r="C45" s="81">
        <v>10.33</v>
      </c>
      <c r="D45" s="81">
        <v>9.64</v>
      </c>
      <c r="E45" s="81">
        <v>8.9700000000000006</v>
      </c>
    </row>
    <row r="46" spans="1:5" x14ac:dyDescent="0.25">
      <c r="A46" s="80">
        <v>49</v>
      </c>
      <c r="B46" s="81">
        <v>11.46</v>
      </c>
      <c r="C46" s="81">
        <v>10.7</v>
      </c>
      <c r="D46" s="81">
        <v>9.98</v>
      </c>
      <c r="E46" s="81">
        <v>9.2899999999999991</v>
      </c>
    </row>
    <row r="47" spans="1:5" x14ac:dyDescent="0.25">
      <c r="A47" s="80">
        <v>50</v>
      </c>
      <c r="B47" s="81">
        <v>11.87</v>
      </c>
      <c r="C47" s="81">
        <v>11.08</v>
      </c>
      <c r="D47" s="81">
        <v>10.33</v>
      </c>
      <c r="E47" s="81">
        <v>9.6199999999999992</v>
      </c>
    </row>
    <row r="48" spans="1:5" x14ac:dyDescent="0.25">
      <c r="A48" s="80">
        <v>51</v>
      </c>
      <c r="B48" s="81">
        <v>12.29</v>
      </c>
      <c r="C48" s="81">
        <v>11.48</v>
      </c>
      <c r="D48" s="81">
        <v>10.7</v>
      </c>
      <c r="E48" s="81">
        <v>9.9600000000000009</v>
      </c>
    </row>
    <row r="49" spans="1:5" x14ac:dyDescent="0.25">
      <c r="A49" s="80">
        <v>52</v>
      </c>
      <c r="B49" s="81">
        <v>12.73</v>
      </c>
      <c r="C49" s="81">
        <v>11.89</v>
      </c>
      <c r="D49" s="81">
        <v>11.08</v>
      </c>
      <c r="E49" s="81">
        <v>10.31</v>
      </c>
    </row>
    <row r="50" spans="1:5" x14ac:dyDescent="0.25">
      <c r="A50" s="80">
        <v>53</v>
      </c>
      <c r="B50" s="81">
        <v>13.19</v>
      </c>
      <c r="C50" s="81">
        <v>12.31</v>
      </c>
      <c r="D50" s="81">
        <v>11.48</v>
      </c>
      <c r="E50" s="81">
        <v>10.68</v>
      </c>
    </row>
    <row r="51" spans="1:5" x14ac:dyDescent="0.25">
      <c r="A51" s="80">
        <v>54</v>
      </c>
      <c r="B51" s="81">
        <v>13.67</v>
      </c>
      <c r="C51" s="81">
        <v>12.76</v>
      </c>
      <c r="D51" s="81">
        <v>11.89</v>
      </c>
      <c r="E51" s="81">
        <v>11.06</v>
      </c>
    </row>
    <row r="52" spans="1:5" x14ac:dyDescent="0.25">
      <c r="A52" s="80">
        <v>55</v>
      </c>
      <c r="B52" s="81">
        <v>14.16</v>
      </c>
      <c r="C52" s="81">
        <v>13.21</v>
      </c>
      <c r="D52" s="81">
        <v>12.31</v>
      </c>
      <c r="E52" s="81">
        <v>11.45</v>
      </c>
    </row>
    <row r="53" spans="1:5" x14ac:dyDescent="0.25">
      <c r="A53" s="80">
        <v>56</v>
      </c>
      <c r="B53" s="81">
        <v>14.68</v>
      </c>
      <c r="C53" s="81">
        <v>13.69</v>
      </c>
      <c r="D53" s="81">
        <v>12.76</v>
      </c>
      <c r="E53" s="81">
        <v>11.87</v>
      </c>
    </row>
    <row r="54" spans="1:5" x14ac:dyDescent="0.25">
      <c r="A54" s="80">
        <v>57</v>
      </c>
      <c r="B54" s="81">
        <v>15.21</v>
      </c>
      <c r="C54" s="81">
        <v>14.19</v>
      </c>
      <c r="D54" s="81">
        <v>13.22</v>
      </c>
      <c r="E54" s="81">
        <v>12.29</v>
      </c>
    </row>
    <row r="55" spans="1:5" x14ac:dyDescent="0.25">
      <c r="A55" s="80">
        <v>58</v>
      </c>
      <c r="B55" s="81">
        <v>15.77</v>
      </c>
      <c r="C55" s="81">
        <v>14.71</v>
      </c>
      <c r="D55" s="81">
        <v>13.7</v>
      </c>
      <c r="E55" s="81">
        <v>12.74</v>
      </c>
    </row>
    <row r="56" spans="1:5" x14ac:dyDescent="0.25">
      <c r="A56" s="80">
        <v>59</v>
      </c>
      <c r="B56" s="81">
        <v>16.350000000000001</v>
      </c>
      <c r="C56" s="81">
        <v>15.25</v>
      </c>
      <c r="D56" s="81">
        <v>14.2</v>
      </c>
      <c r="E56" s="81">
        <v>13.2</v>
      </c>
    </row>
    <row r="57" spans="1:5" x14ac:dyDescent="0.25">
      <c r="A57" s="80">
        <v>60</v>
      </c>
      <c r="B57" s="81">
        <v>16.95</v>
      </c>
      <c r="C57" s="81">
        <v>15.81</v>
      </c>
      <c r="D57" s="81">
        <v>14.72</v>
      </c>
      <c r="E57" s="81">
        <v>13.69</v>
      </c>
    </row>
    <row r="58" spans="1:5" x14ac:dyDescent="0.25">
      <c r="A58" s="80">
        <v>61</v>
      </c>
      <c r="B58" s="81">
        <v>17.59</v>
      </c>
      <c r="C58" s="81">
        <v>16.399999999999999</v>
      </c>
      <c r="D58" s="81">
        <v>15.27</v>
      </c>
      <c r="E58" s="81">
        <v>14.19</v>
      </c>
    </row>
    <row r="59" spans="1:5" x14ac:dyDescent="0.25">
      <c r="A59" s="80">
        <v>62</v>
      </c>
      <c r="B59" s="81">
        <v>18.25</v>
      </c>
      <c r="C59" s="81">
        <v>17.010000000000002</v>
      </c>
      <c r="D59" s="81">
        <v>15.84</v>
      </c>
      <c r="E59" s="81">
        <v>14.72</v>
      </c>
    </row>
    <row r="60" spans="1:5" x14ac:dyDescent="0.25">
      <c r="A60" s="80">
        <v>63</v>
      </c>
      <c r="B60" s="81">
        <v>18.940000000000001</v>
      </c>
      <c r="C60" s="81">
        <v>17.649999999999999</v>
      </c>
      <c r="D60" s="81">
        <v>16.43</v>
      </c>
      <c r="E60" s="81">
        <v>15.27</v>
      </c>
    </row>
    <row r="61" spans="1:5" x14ac:dyDescent="0.25">
      <c r="A61" s="80">
        <v>64</v>
      </c>
      <c r="B61" s="81">
        <v>19.66</v>
      </c>
      <c r="C61" s="81">
        <v>18.329999999999998</v>
      </c>
      <c r="D61" s="81">
        <v>17.059999999999999</v>
      </c>
      <c r="E61" s="81">
        <v>15.85</v>
      </c>
    </row>
    <row r="62" spans="1:5" x14ac:dyDescent="0.25">
      <c r="A62" s="80">
        <v>65</v>
      </c>
      <c r="B62" s="81">
        <v>0</v>
      </c>
      <c r="C62" s="81">
        <v>19.03</v>
      </c>
      <c r="D62" s="81">
        <v>17.71</v>
      </c>
      <c r="E62" s="81">
        <v>16.45</v>
      </c>
    </row>
    <row r="63" spans="1:5" x14ac:dyDescent="0.25">
      <c r="A63" s="80">
        <v>66</v>
      </c>
      <c r="B63" s="81">
        <v>0</v>
      </c>
      <c r="C63" s="81">
        <v>0</v>
      </c>
      <c r="D63" s="81">
        <v>18.39</v>
      </c>
      <c r="E63" s="81">
        <v>17.09</v>
      </c>
    </row>
    <row r="64" spans="1:5" x14ac:dyDescent="0.25">
      <c r="A64" s="80">
        <v>67</v>
      </c>
      <c r="B64" s="81">
        <v>0</v>
      </c>
      <c r="C64" s="81">
        <v>0</v>
      </c>
      <c r="D64" s="81">
        <v>0</v>
      </c>
      <c r="E64" s="81">
        <v>17.75</v>
      </c>
    </row>
  </sheetData>
  <sheetProtection algorithmName="SHA-512" hashValue="Z0tHcPfh2IXNQsYCFlU7RAVDz9WyWtOB1HjS9yivKF+lwn65SrjBmAujzdhq0ksRSWXkg9G3bTcH8YlIUwj3Vw==" saltValue="JVoMoBeMl1m7WPs6A/WZHg==" spinCount="100000" sheet="1" objects="1" scenarios="1"/>
  <conditionalFormatting sqref="A6:A16 A18:A20">
    <cfRule type="expression" dxfId="1341" priority="15" stopIfTrue="1">
      <formula>MOD(ROW(),2)=0</formula>
    </cfRule>
    <cfRule type="expression" dxfId="1340" priority="16" stopIfTrue="1">
      <formula>MOD(ROW(),2)&lt;&gt;0</formula>
    </cfRule>
  </conditionalFormatting>
  <conditionalFormatting sqref="B6:E21">
    <cfRule type="expression" dxfId="1339" priority="17" stopIfTrue="1">
      <formula>MOD(ROW(),2)=0</formula>
    </cfRule>
    <cfRule type="expression" dxfId="1338" priority="18" stopIfTrue="1">
      <formula>MOD(ROW(),2)&lt;&gt;0</formula>
    </cfRule>
  </conditionalFormatting>
  <conditionalFormatting sqref="A26:A64">
    <cfRule type="expression" dxfId="1337" priority="11" stopIfTrue="1">
      <formula>MOD(ROW(),2)=0</formula>
    </cfRule>
    <cfRule type="expression" dxfId="1336" priority="12" stopIfTrue="1">
      <formula>MOD(ROW(),2)&lt;&gt;0</formula>
    </cfRule>
  </conditionalFormatting>
  <conditionalFormatting sqref="B26:E64">
    <cfRule type="expression" dxfId="1335" priority="13" stopIfTrue="1">
      <formula>MOD(ROW(),2)=0</formula>
    </cfRule>
    <cfRule type="expression" dxfId="1334" priority="14" stopIfTrue="1">
      <formula>MOD(ROW(),2)&lt;&gt;0</formula>
    </cfRule>
  </conditionalFormatting>
  <conditionalFormatting sqref="B18:B20">
    <cfRule type="expression" dxfId="1333" priority="9" stopIfTrue="1">
      <formula>MOD(ROW(),2)=0</formula>
    </cfRule>
    <cfRule type="expression" dxfId="1332" priority="10" stopIfTrue="1">
      <formula>MOD(ROW(),2)&lt;&gt;0</formula>
    </cfRule>
  </conditionalFormatting>
  <conditionalFormatting sqref="A17">
    <cfRule type="expression" dxfId="1331" priority="7" stopIfTrue="1">
      <formula>MOD(ROW(),2)=0</formula>
    </cfRule>
    <cfRule type="expression" dxfId="1330" priority="8" stopIfTrue="1">
      <formula>MOD(ROW(),2)&lt;&gt;0</formula>
    </cfRule>
  </conditionalFormatting>
  <conditionalFormatting sqref="B17">
    <cfRule type="expression" dxfId="1329" priority="5" stopIfTrue="1">
      <formula>MOD(ROW(),2)=0</formula>
    </cfRule>
    <cfRule type="expression" dxfId="1328" priority="6" stopIfTrue="1">
      <formula>MOD(ROW(),2)&lt;&gt;0</formula>
    </cfRule>
  </conditionalFormatting>
  <conditionalFormatting sqref="A21">
    <cfRule type="expression" dxfId="1327" priority="1" stopIfTrue="1">
      <formula>MOD(ROW(),2)=0</formula>
    </cfRule>
    <cfRule type="expression" dxfId="1326" priority="2" stopIfTrue="1">
      <formula>MOD(ROW(),2)&lt;&gt;0</formula>
    </cfRule>
  </conditionalFormatting>
  <conditionalFormatting sqref="B21:C21">
    <cfRule type="expression" dxfId="1325" priority="3" stopIfTrue="1">
      <formula>MOD(ROW(),2)=0</formula>
    </cfRule>
    <cfRule type="expression" dxfId="13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L75"/>
  <sheetViews>
    <sheetView showGridLines="0" topLeftCell="A50" zoomScale="85" zoomScaleNormal="85" workbookViewId="0">
      <selection activeCell="B6" sqref="B6:D21"/>
    </sheetView>
  </sheetViews>
  <sheetFormatPr defaultRowHeight="12.5" x14ac:dyDescent="0.25"/>
  <cols>
    <col min="1" max="1" width="66.7265625" customWidth="1"/>
    <col min="2" max="2" width="3.453125" customWidth="1"/>
    <col min="3" max="3" width="62.54296875" customWidth="1"/>
    <col min="257" max="257" width="66.7265625" customWidth="1"/>
    <col min="258" max="258" width="3.453125" customWidth="1"/>
    <col min="259" max="259" width="62.54296875" customWidth="1"/>
    <col min="513" max="513" width="66.7265625" customWidth="1"/>
    <col min="514" max="514" width="3.453125" customWidth="1"/>
    <col min="515" max="515" width="62.54296875" customWidth="1"/>
    <col min="769" max="769" width="66.7265625" customWidth="1"/>
    <col min="770" max="770" width="3.453125" customWidth="1"/>
    <col min="771" max="771" width="62.54296875" customWidth="1"/>
    <col min="1025" max="1025" width="66.7265625" customWidth="1"/>
    <col min="1026" max="1026" width="3.453125" customWidth="1"/>
    <col min="1027" max="1027" width="62.54296875" customWidth="1"/>
    <col min="1281" max="1281" width="66.7265625" customWidth="1"/>
    <col min="1282" max="1282" width="3.453125" customWidth="1"/>
    <col min="1283" max="1283" width="62.54296875" customWidth="1"/>
    <col min="1537" max="1537" width="66.7265625" customWidth="1"/>
    <col min="1538" max="1538" width="3.453125" customWidth="1"/>
    <col min="1539" max="1539" width="62.54296875" customWidth="1"/>
    <col min="1793" max="1793" width="66.7265625" customWidth="1"/>
    <col min="1794" max="1794" width="3.453125" customWidth="1"/>
    <col min="1795" max="1795" width="62.54296875" customWidth="1"/>
    <col min="2049" max="2049" width="66.7265625" customWidth="1"/>
    <col min="2050" max="2050" width="3.453125" customWidth="1"/>
    <col min="2051" max="2051" width="62.54296875" customWidth="1"/>
    <col min="2305" max="2305" width="66.7265625" customWidth="1"/>
    <col min="2306" max="2306" width="3.453125" customWidth="1"/>
    <col min="2307" max="2307" width="62.54296875" customWidth="1"/>
    <col min="2561" max="2561" width="66.7265625" customWidth="1"/>
    <col min="2562" max="2562" width="3.453125" customWidth="1"/>
    <col min="2563" max="2563" width="62.54296875" customWidth="1"/>
    <col min="2817" max="2817" width="66.7265625" customWidth="1"/>
    <col min="2818" max="2818" width="3.453125" customWidth="1"/>
    <col min="2819" max="2819" width="62.54296875" customWidth="1"/>
    <col min="3073" max="3073" width="66.7265625" customWidth="1"/>
    <col min="3074" max="3074" width="3.453125" customWidth="1"/>
    <col min="3075" max="3075" width="62.54296875" customWidth="1"/>
    <col min="3329" max="3329" width="66.7265625" customWidth="1"/>
    <col min="3330" max="3330" width="3.453125" customWidth="1"/>
    <col min="3331" max="3331" width="62.54296875" customWidth="1"/>
    <col min="3585" max="3585" width="66.7265625" customWidth="1"/>
    <col min="3586" max="3586" width="3.453125" customWidth="1"/>
    <col min="3587" max="3587" width="62.54296875" customWidth="1"/>
    <col min="3841" max="3841" width="66.7265625" customWidth="1"/>
    <col min="3842" max="3842" width="3.453125" customWidth="1"/>
    <col min="3843" max="3843" width="62.54296875" customWidth="1"/>
    <col min="4097" max="4097" width="66.7265625" customWidth="1"/>
    <col min="4098" max="4098" width="3.453125" customWidth="1"/>
    <col min="4099" max="4099" width="62.54296875" customWidth="1"/>
    <col min="4353" max="4353" width="66.7265625" customWidth="1"/>
    <col min="4354" max="4354" width="3.453125" customWidth="1"/>
    <col min="4355" max="4355" width="62.54296875" customWidth="1"/>
    <col min="4609" max="4609" width="66.7265625" customWidth="1"/>
    <col min="4610" max="4610" width="3.453125" customWidth="1"/>
    <col min="4611" max="4611" width="62.54296875" customWidth="1"/>
    <col min="4865" max="4865" width="66.7265625" customWidth="1"/>
    <col min="4866" max="4866" width="3.453125" customWidth="1"/>
    <col min="4867" max="4867" width="62.54296875" customWidth="1"/>
    <col min="5121" max="5121" width="66.7265625" customWidth="1"/>
    <col min="5122" max="5122" width="3.453125" customWidth="1"/>
    <col min="5123" max="5123" width="62.54296875" customWidth="1"/>
    <col min="5377" max="5377" width="66.7265625" customWidth="1"/>
    <col min="5378" max="5378" width="3.453125" customWidth="1"/>
    <col min="5379" max="5379" width="62.54296875" customWidth="1"/>
    <col min="5633" max="5633" width="66.7265625" customWidth="1"/>
    <col min="5634" max="5634" width="3.453125" customWidth="1"/>
    <col min="5635" max="5635" width="62.54296875" customWidth="1"/>
    <col min="5889" max="5889" width="66.7265625" customWidth="1"/>
    <col min="5890" max="5890" width="3.453125" customWidth="1"/>
    <col min="5891" max="5891" width="62.54296875" customWidth="1"/>
    <col min="6145" max="6145" width="66.7265625" customWidth="1"/>
    <col min="6146" max="6146" width="3.453125" customWidth="1"/>
    <col min="6147" max="6147" width="62.54296875" customWidth="1"/>
    <col min="6401" max="6401" width="66.7265625" customWidth="1"/>
    <col min="6402" max="6402" width="3.453125" customWidth="1"/>
    <col min="6403" max="6403" width="62.54296875" customWidth="1"/>
    <col min="6657" max="6657" width="66.7265625" customWidth="1"/>
    <col min="6658" max="6658" width="3.453125" customWidth="1"/>
    <col min="6659" max="6659" width="62.54296875" customWidth="1"/>
    <col min="6913" max="6913" width="66.7265625" customWidth="1"/>
    <col min="6914" max="6914" width="3.453125" customWidth="1"/>
    <col min="6915" max="6915" width="62.54296875" customWidth="1"/>
    <col min="7169" max="7169" width="66.7265625" customWidth="1"/>
    <col min="7170" max="7170" width="3.453125" customWidth="1"/>
    <col min="7171" max="7171" width="62.54296875" customWidth="1"/>
    <col min="7425" max="7425" width="66.7265625" customWidth="1"/>
    <col min="7426" max="7426" width="3.453125" customWidth="1"/>
    <col min="7427" max="7427" width="62.54296875" customWidth="1"/>
    <col min="7681" max="7681" width="66.7265625" customWidth="1"/>
    <col min="7682" max="7682" width="3.453125" customWidth="1"/>
    <col min="7683" max="7683" width="62.54296875" customWidth="1"/>
    <col min="7937" max="7937" width="66.7265625" customWidth="1"/>
    <col min="7938" max="7938" width="3.453125" customWidth="1"/>
    <col min="7939" max="7939" width="62.54296875" customWidth="1"/>
    <col min="8193" max="8193" width="66.7265625" customWidth="1"/>
    <col min="8194" max="8194" width="3.453125" customWidth="1"/>
    <col min="8195" max="8195" width="62.54296875" customWidth="1"/>
    <col min="8449" max="8449" width="66.7265625" customWidth="1"/>
    <col min="8450" max="8450" width="3.453125" customWidth="1"/>
    <col min="8451" max="8451" width="62.54296875" customWidth="1"/>
    <col min="8705" max="8705" width="66.7265625" customWidth="1"/>
    <col min="8706" max="8706" width="3.453125" customWidth="1"/>
    <col min="8707" max="8707" width="62.54296875" customWidth="1"/>
    <col min="8961" max="8961" width="66.7265625" customWidth="1"/>
    <col min="8962" max="8962" width="3.453125" customWidth="1"/>
    <col min="8963" max="8963" width="62.54296875" customWidth="1"/>
    <col min="9217" max="9217" width="66.7265625" customWidth="1"/>
    <col min="9218" max="9218" width="3.453125" customWidth="1"/>
    <col min="9219" max="9219" width="62.54296875" customWidth="1"/>
    <col min="9473" max="9473" width="66.7265625" customWidth="1"/>
    <col min="9474" max="9474" width="3.453125" customWidth="1"/>
    <col min="9475" max="9475" width="62.54296875" customWidth="1"/>
    <col min="9729" max="9729" width="66.7265625" customWidth="1"/>
    <col min="9730" max="9730" width="3.453125" customWidth="1"/>
    <col min="9731" max="9731" width="62.54296875" customWidth="1"/>
    <col min="9985" max="9985" width="66.7265625" customWidth="1"/>
    <col min="9986" max="9986" width="3.453125" customWidth="1"/>
    <col min="9987" max="9987" width="62.54296875" customWidth="1"/>
    <col min="10241" max="10241" width="66.7265625" customWidth="1"/>
    <col min="10242" max="10242" width="3.453125" customWidth="1"/>
    <col min="10243" max="10243" width="62.54296875" customWidth="1"/>
    <col min="10497" max="10497" width="66.7265625" customWidth="1"/>
    <col min="10498" max="10498" width="3.453125" customWidth="1"/>
    <col min="10499" max="10499" width="62.54296875" customWidth="1"/>
    <col min="10753" max="10753" width="66.7265625" customWidth="1"/>
    <col min="10754" max="10754" width="3.453125" customWidth="1"/>
    <col min="10755" max="10755" width="62.54296875" customWidth="1"/>
    <col min="11009" max="11009" width="66.7265625" customWidth="1"/>
    <col min="11010" max="11010" width="3.453125" customWidth="1"/>
    <col min="11011" max="11011" width="62.54296875" customWidth="1"/>
    <col min="11265" max="11265" width="66.7265625" customWidth="1"/>
    <col min="11266" max="11266" width="3.453125" customWidth="1"/>
    <col min="11267" max="11267" width="62.54296875" customWidth="1"/>
    <col min="11521" max="11521" width="66.7265625" customWidth="1"/>
    <col min="11522" max="11522" width="3.453125" customWidth="1"/>
    <col min="11523" max="11523" width="62.54296875" customWidth="1"/>
    <col min="11777" max="11777" width="66.7265625" customWidth="1"/>
    <col min="11778" max="11778" width="3.453125" customWidth="1"/>
    <col min="11779" max="11779" width="62.54296875" customWidth="1"/>
    <col min="12033" max="12033" width="66.7265625" customWidth="1"/>
    <col min="12034" max="12034" width="3.453125" customWidth="1"/>
    <col min="12035" max="12035" width="62.54296875" customWidth="1"/>
    <col min="12289" max="12289" width="66.7265625" customWidth="1"/>
    <col min="12290" max="12290" width="3.453125" customWidth="1"/>
    <col min="12291" max="12291" width="62.54296875" customWidth="1"/>
    <col min="12545" max="12545" width="66.7265625" customWidth="1"/>
    <col min="12546" max="12546" width="3.453125" customWidth="1"/>
    <col min="12547" max="12547" width="62.54296875" customWidth="1"/>
    <col min="12801" max="12801" width="66.7265625" customWidth="1"/>
    <col min="12802" max="12802" width="3.453125" customWidth="1"/>
    <col min="12803" max="12803" width="62.54296875" customWidth="1"/>
    <col min="13057" max="13057" width="66.7265625" customWidth="1"/>
    <col min="13058" max="13058" width="3.453125" customWidth="1"/>
    <col min="13059" max="13059" width="62.54296875" customWidth="1"/>
    <col min="13313" max="13313" width="66.7265625" customWidth="1"/>
    <col min="13314" max="13314" width="3.453125" customWidth="1"/>
    <col min="13315" max="13315" width="62.54296875" customWidth="1"/>
    <col min="13569" max="13569" width="66.7265625" customWidth="1"/>
    <col min="13570" max="13570" width="3.453125" customWidth="1"/>
    <col min="13571" max="13571" width="62.54296875" customWidth="1"/>
    <col min="13825" max="13825" width="66.7265625" customWidth="1"/>
    <col min="13826" max="13826" width="3.453125" customWidth="1"/>
    <col min="13827" max="13827" width="62.54296875" customWidth="1"/>
    <col min="14081" max="14081" width="66.7265625" customWidth="1"/>
    <col min="14082" max="14082" width="3.453125" customWidth="1"/>
    <col min="14083" max="14083" width="62.54296875" customWidth="1"/>
    <col min="14337" max="14337" width="66.7265625" customWidth="1"/>
    <col min="14338" max="14338" width="3.453125" customWidth="1"/>
    <col min="14339" max="14339" width="62.54296875" customWidth="1"/>
    <col min="14593" max="14593" width="66.7265625" customWidth="1"/>
    <col min="14594" max="14594" width="3.453125" customWidth="1"/>
    <col min="14595" max="14595" width="62.54296875" customWidth="1"/>
    <col min="14849" max="14849" width="66.7265625" customWidth="1"/>
    <col min="14850" max="14850" width="3.453125" customWidth="1"/>
    <col min="14851" max="14851" width="62.54296875" customWidth="1"/>
    <col min="15105" max="15105" width="66.7265625" customWidth="1"/>
    <col min="15106" max="15106" width="3.453125" customWidth="1"/>
    <col min="15107" max="15107" width="62.54296875" customWidth="1"/>
    <col min="15361" max="15361" width="66.7265625" customWidth="1"/>
    <col min="15362" max="15362" width="3.453125" customWidth="1"/>
    <col min="15363" max="15363" width="62.54296875" customWidth="1"/>
    <col min="15617" max="15617" width="66.7265625" customWidth="1"/>
    <col min="15618" max="15618" width="3.453125" customWidth="1"/>
    <col min="15619" max="15619" width="62.54296875" customWidth="1"/>
    <col min="15873" max="15873" width="66.7265625" customWidth="1"/>
    <col min="15874" max="15874" width="3.453125" customWidth="1"/>
    <col min="15875" max="15875" width="62.54296875" customWidth="1"/>
    <col min="16129" max="16129" width="66.7265625" customWidth="1"/>
    <col min="16130" max="16130" width="3.453125" customWidth="1"/>
    <col min="16131" max="16131" width="62.54296875" customWidth="1"/>
  </cols>
  <sheetData>
    <row r="1" spans="1:12" ht="20" x14ac:dyDescent="0.4">
      <c r="A1" s="4" t="s">
        <v>0</v>
      </c>
      <c r="B1" s="4"/>
      <c r="C1" s="4"/>
      <c r="D1" s="4"/>
      <c r="E1" s="4"/>
      <c r="F1" s="4"/>
      <c r="G1" s="4"/>
      <c r="H1" s="4"/>
      <c r="I1" s="4"/>
      <c r="J1" s="4"/>
      <c r="K1" s="4"/>
      <c r="L1" s="4"/>
    </row>
    <row r="2" spans="1:12" ht="15.5" x14ac:dyDescent="0.35">
      <c r="A2" s="5" t="str">
        <f>IF(title="&gt; Enter workbook title here","Enter workbook title in Cover sheet",title)</f>
        <v>JPS - Consolidated Factor Spreadsheet</v>
      </c>
      <c r="B2" s="5"/>
      <c r="C2" s="5"/>
      <c r="D2" s="5"/>
      <c r="E2" s="5"/>
      <c r="F2" s="5"/>
      <c r="G2" s="5"/>
      <c r="H2" s="5"/>
      <c r="I2" s="5"/>
      <c r="J2" s="5"/>
      <c r="K2" s="5"/>
      <c r="L2" s="5"/>
    </row>
    <row r="3" spans="1:12" ht="15.5" x14ac:dyDescent="0.35">
      <c r="A3" s="6" t="s">
        <v>34</v>
      </c>
      <c r="B3" s="6"/>
      <c r="C3" s="6"/>
      <c r="D3" s="6"/>
      <c r="E3" s="6"/>
      <c r="F3" s="6"/>
      <c r="G3" s="6"/>
      <c r="H3" s="6"/>
      <c r="I3" s="6"/>
      <c r="J3" s="6"/>
      <c r="K3" s="6"/>
      <c r="L3" s="6"/>
    </row>
    <row r="4" spans="1:12" x14ac:dyDescent="0.25">
      <c r="A4" s="7"/>
      <c r="B4" s="7"/>
    </row>
    <row r="5" spans="1:12" x14ac:dyDescent="0.25">
      <c r="E5" s="8"/>
      <c r="F5" s="8"/>
      <c r="G5" s="8"/>
    </row>
    <row r="6" spans="1:12" ht="13" x14ac:dyDescent="0.3">
      <c r="A6" s="1" t="s">
        <v>35</v>
      </c>
      <c r="B6" s="1"/>
    </row>
    <row r="8" spans="1:12" x14ac:dyDescent="0.25">
      <c r="A8" s="25" t="s">
        <v>36</v>
      </c>
      <c r="B8" s="25"/>
    </row>
    <row r="9" spans="1:12" x14ac:dyDescent="0.25">
      <c r="A9" s="25" t="s">
        <v>37</v>
      </c>
      <c r="B9" s="25"/>
    </row>
    <row r="11" spans="1:12" ht="13" x14ac:dyDescent="0.3">
      <c r="A11" s="100" t="s">
        <v>38</v>
      </c>
      <c r="B11" s="100"/>
      <c r="C11" s="102"/>
    </row>
    <row r="12" spans="1:12" ht="13" x14ac:dyDescent="0.25">
      <c r="A12" s="101" t="s">
        <v>39</v>
      </c>
      <c r="B12" s="103"/>
      <c r="C12" s="104" t="s">
        <v>40</v>
      </c>
    </row>
    <row r="13" spans="1:12" ht="13" x14ac:dyDescent="0.25">
      <c r="A13" s="101" t="s">
        <v>41</v>
      </c>
      <c r="B13" s="103"/>
      <c r="C13" s="104" t="s">
        <v>42</v>
      </c>
    </row>
    <row r="14" spans="1:12" ht="13" x14ac:dyDescent="0.25">
      <c r="A14" s="101" t="s">
        <v>43</v>
      </c>
      <c r="B14" s="103"/>
      <c r="C14" s="105" t="s">
        <v>44</v>
      </c>
    </row>
    <row r="15" spans="1:12" ht="13" x14ac:dyDescent="0.25">
      <c r="A15" s="101" t="s">
        <v>45</v>
      </c>
      <c r="B15" s="103"/>
      <c r="C15" s="105" t="s">
        <v>44</v>
      </c>
    </row>
    <row r="16" spans="1:12" ht="26.25" customHeight="1" x14ac:dyDescent="0.25">
      <c r="A16" s="101" t="s">
        <v>46</v>
      </c>
      <c r="B16" s="103"/>
      <c r="C16" s="104" t="s">
        <v>44</v>
      </c>
    </row>
    <row r="17" spans="1:3" ht="13" x14ac:dyDescent="0.3">
      <c r="A17" s="101" t="s">
        <v>47</v>
      </c>
      <c r="B17" s="102"/>
      <c r="C17" s="106">
        <v>43614.532225578703</v>
      </c>
    </row>
    <row r="19" spans="1:3" ht="13" x14ac:dyDescent="0.3">
      <c r="A19" s="100" t="s">
        <v>48</v>
      </c>
      <c r="B19" s="102"/>
      <c r="C19" s="102"/>
    </row>
    <row r="20" spans="1:3" x14ac:dyDescent="0.25">
      <c r="A20" s="102" t="s">
        <v>39</v>
      </c>
      <c r="B20" s="102"/>
      <c r="C20" s="103" t="s">
        <v>49</v>
      </c>
    </row>
    <row r="21" spans="1:3" x14ac:dyDescent="0.25">
      <c r="A21" s="102" t="s">
        <v>50</v>
      </c>
      <c r="B21" s="102"/>
      <c r="C21" s="103" t="s">
        <v>51</v>
      </c>
    </row>
    <row r="22" spans="1:3" x14ac:dyDescent="0.25">
      <c r="A22" s="102" t="s">
        <v>45</v>
      </c>
      <c r="B22" s="102"/>
      <c r="C22" s="102"/>
    </row>
    <row r="23" spans="1:3" x14ac:dyDescent="0.25">
      <c r="A23" s="102" t="s">
        <v>46</v>
      </c>
      <c r="B23" s="102"/>
      <c r="C23" s="102"/>
    </row>
    <row r="24" spans="1:3" x14ac:dyDescent="0.25">
      <c r="A24" s="102" t="s">
        <v>52</v>
      </c>
      <c r="B24" s="102"/>
      <c r="C24" s="107">
        <v>45071</v>
      </c>
    </row>
    <row r="26" spans="1:3" ht="13" x14ac:dyDescent="0.3">
      <c r="A26" s="100" t="s">
        <v>53</v>
      </c>
      <c r="B26" s="102"/>
      <c r="C26" s="102"/>
    </row>
    <row r="27" spans="1:3" x14ac:dyDescent="0.25">
      <c r="A27" s="102" t="s">
        <v>39</v>
      </c>
      <c r="B27" s="102"/>
      <c r="C27" s="103"/>
    </row>
    <row r="28" spans="1:3" ht="37.5" x14ac:dyDescent="0.25">
      <c r="A28" s="102" t="s">
        <v>50</v>
      </c>
      <c r="B28" s="102"/>
      <c r="C28" s="103" t="s">
        <v>54</v>
      </c>
    </row>
    <row r="29" spans="1:3" x14ac:dyDescent="0.25">
      <c r="A29" s="102" t="s">
        <v>55</v>
      </c>
      <c r="B29" s="102"/>
      <c r="C29" s="102"/>
    </row>
    <row r="30" spans="1:3" x14ac:dyDescent="0.25">
      <c r="A30" s="102" t="s">
        <v>46</v>
      </c>
      <c r="B30" s="102"/>
      <c r="C30" s="102"/>
    </row>
    <row r="31" spans="1:3" x14ac:dyDescent="0.25">
      <c r="A31" s="102" t="s">
        <v>52</v>
      </c>
      <c r="B31" s="102"/>
      <c r="C31" s="107">
        <v>45106</v>
      </c>
    </row>
    <row r="33" spans="1:3" ht="13" x14ac:dyDescent="0.3">
      <c r="A33" s="100" t="s">
        <v>56</v>
      </c>
      <c r="B33" s="102"/>
      <c r="C33" s="102"/>
    </row>
    <row r="34" spans="1:3" x14ac:dyDescent="0.25">
      <c r="A34" s="102" t="s">
        <v>39</v>
      </c>
      <c r="B34" s="102"/>
      <c r="C34" s="103"/>
    </row>
    <row r="35" spans="1:3" ht="25" x14ac:dyDescent="0.25">
      <c r="A35" s="102" t="s">
        <v>50</v>
      </c>
      <c r="B35" s="102"/>
      <c r="C35" s="103" t="s">
        <v>57</v>
      </c>
    </row>
    <row r="36" spans="1:3" x14ac:dyDescent="0.25">
      <c r="A36" s="102" t="s">
        <v>55</v>
      </c>
      <c r="B36" s="102"/>
      <c r="C36" s="102"/>
    </row>
    <row r="37" spans="1:3" x14ac:dyDescent="0.25">
      <c r="A37" s="102" t="s">
        <v>46</v>
      </c>
      <c r="B37" s="102"/>
      <c r="C37" s="102"/>
    </row>
    <row r="38" spans="1:3" x14ac:dyDescent="0.25">
      <c r="A38" s="102" t="s">
        <v>52</v>
      </c>
      <c r="B38" s="102"/>
      <c r="C38" s="107">
        <v>45133</v>
      </c>
    </row>
    <row r="40" spans="1:3" ht="13" x14ac:dyDescent="0.3">
      <c r="A40" s="100" t="s">
        <v>58</v>
      </c>
      <c r="B40" s="102"/>
      <c r="C40" s="102"/>
    </row>
    <row r="41" spans="1:3" x14ac:dyDescent="0.25">
      <c r="A41" s="102" t="s">
        <v>39</v>
      </c>
      <c r="B41" s="102"/>
      <c r="C41" s="103"/>
    </row>
    <row r="42" spans="1:3" x14ac:dyDescent="0.25">
      <c r="A42" s="102" t="s">
        <v>50</v>
      </c>
      <c r="B42" s="102"/>
      <c r="C42" s="103" t="s">
        <v>59</v>
      </c>
    </row>
    <row r="43" spans="1:3" ht="25" x14ac:dyDescent="0.25">
      <c r="A43" s="102" t="s">
        <v>60</v>
      </c>
      <c r="B43" s="102"/>
      <c r="C43" s="103" t="s">
        <v>61</v>
      </c>
    </row>
    <row r="44" spans="1:3" x14ac:dyDescent="0.25">
      <c r="A44" s="102" t="s">
        <v>46</v>
      </c>
      <c r="B44" s="102"/>
      <c r="C44" s="102"/>
    </row>
    <row r="45" spans="1:3" x14ac:dyDescent="0.25">
      <c r="A45" s="102" t="s">
        <v>52</v>
      </c>
      <c r="B45" s="102"/>
      <c r="C45" s="107">
        <v>45190</v>
      </c>
    </row>
    <row r="47" spans="1:3" ht="13" x14ac:dyDescent="0.3">
      <c r="A47" s="100" t="s">
        <v>62</v>
      </c>
      <c r="B47" s="102"/>
      <c r="C47" s="102"/>
    </row>
    <row r="48" spans="1:3" x14ac:dyDescent="0.25">
      <c r="A48" s="102" t="s">
        <v>39</v>
      </c>
      <c r="B48" s="102"/>
      <c r="C48" s="103" t="s">
        <v>63</v>
      </c>
    </row>
    <row r="49" spans="1:3" x14ac:dyDescent="0.25">
      <c r="A49" s="102" t="s">
        <v>50</v>
      </c>
      <c r="B49" s="102"/>
      <c r="C49" s="103"/>
    </row>
    <row r="50" spans="1:3" x14ac:dyDescent="0.25">
      <c r="A50" s="102" t="s">
        <v>60</v>
      </c>
      <c r="B50" s="102"/>
      <c r="C50" s="103"/>
    </row>
    <row r="51" spans="1:3" x14ac:dyDescent="0.25">
      <c r="A51" s="102" t="s">
        <v>46</v>
      </c>
      <c r="B51" s="102"/>
      <c r="C51" s="102"/>
    </row>
    <row r="52" spans="1:3" x14ac:dyDescent="0.25">
      <c r="A52" s="102" t="s">
        <v>52</v>
      </c>
      <c r="B52" s="102"/>
      <c r="C52" s="107">
        <v>45274</v>
      </c>
    </row>
    <row r="54" spans="1:3" ht="13" x14ac:dyDescent="0.3">
      <c r="A54" s="115" t="s">
        <v>64</v>
      </c>
      <c r="B54" s="116"/>
      <c r="C54" s="116"/>
    </row>
    <row r="55" spans="1:3" x14ac:dyDescent="0.25">
      <c r="A55" s="116" t="s">
        <v>39</v>
      </c>
      <c r="B55" s="116"/>
      <c r="C55" s="117"/>
    </row>
    <row r="56" spans="1:3" x14ac:dyDescent="0.25">
      <c r="A56" s="116" t="s">
        <v>50</v>
      </c>
      <c r="B56" s="116"/>
      <c r="C56" s="117" t="s">
        <v>65</v>
      </c>
    </row>
    <row r="57" spans="1:3" x14ac:dyDescent="0.25">
      <c r="A57" s="116" t="s">
        <v>60</v>
      </c>
      <c r="B57" s="116"/>
      <c r="C57" s="117"/>
    </row>
    <row r="58" spans="1:3" x14ac:dyDescent="0.25">
      <c r="A58" s="116" t="s">
        <v>46</v>
      </c>
      <c r="B58" s="116"/>
      <c r="C58" s="116"/>
    </row>
    <row r="59" spans="1:3" x14ac:dyDescent="0.25">
      <c r="A59" s="116" t="s">
        <v>52</v>
      </c>
      <c r="B59" s="116"/>
      <c r="C59" s="118">
        <v>45420</v>
      </c>
    </row>
    <row r="61" spans="1:3" ht="13" x14ac:dyDescent="0.3">
      <c r="A61" s="115" t="s">
        <v>66</v>
      </c>
      <c r="B61" s="116"/>
      <c r="C61" s="116"/>
    </row>
    <row r="62" spans="1:3" x14ac:dyDescent="0.25">
      <c r="A62" s="116" t="s">
        <v>39</v>
      </c>
      <c r="B62" s="116"/>
      <c r="C62" s="117"/>
    </row>
    <row r="63" spans="1:3" x14ac:dyDescent="0.25">
      <c r="A63" s="116" t="s">
        <v>50</v>
      </c>
      <c r="B63" s="116"/>
      <c r="C63" s="117"/>
    </row>
    <row r="64" spans="1:3" x14ac:dyDescent="0.25">
      <c r="A64" s="116" t="s">
        <v>60</v>
      </c>
      <c r="B64" s="116"/>
      <c r="C64" s="117"/>
    </row>
    <row r="65" spans="1:3" x14ac:dyDescent="0.25">
      <c r="A65" s="116" t="s">
        <v>46</v>
      </c>
      <c r="B65" s="116"/>
      <c r="C65" s="116"/>
    </row>
    <row r="66" spans="1:3" x14ac:dyDescent="0.25">
      <c r="A66" s="116" t="s">
        <v>67</v>
      </c>
      <c r="B66" s="116"/>
      <c r="C66" s="118" t="s">
        <v>68</v>
      </c>
    </row>
    <row r="67" spans="1:3" x14ac:dyDescent="0.25">
      <c r="A67" s="116" t="s">
        <v>52</v>
      </c>
      <c r="B67" s="116"/>
      <c r="C67" s="118">
        <v>45688</v>
      </c>
    </row>
    <row r="69" spans="1:3" ht="13" x14ac:dyDescent="0.3">
      <c r="A69" s="1" t="s">
        <v>69</v>
      </c>
    </row>
    <row r="70" spans="1:3" x14ac:dyDescent="0.25">
      <c r="A70" t="s">
        <v>39</v>
      </c>
      <c r="C70" s="111"/>
    </row>
    <row r="71" spans="1:3" x14ac:dyDescent="0.25">
      <c r="A71" t="s">
        <v>50</v>
      </c>
      <c r="C71" s="111"/>
    </row>
    <row r="72" spans="1:3" x14ac:dyDescent="0.25">
      <c r="A72" s="25" t="s">
        <v>60</v>
      </c>
      <c r="C72" s="111" t="s">
        <v>70</v>
      </c>
    </row>
    <row r="73" spans="1:3" x14ac:dyDescent="0.25">
      <c r="A73" t="s">
        <v>46</v>
      </c>
    </row>
    <row r="74" spans="1:3" x14ac:dyDescent="0.25">
      <c r="A74" t="s">
        <v>67</v>
      </c>
      <c r="C74" s="26" t="s">
        <v>71</v>
      </c>
    </row>
    <row r="75" spans="1:3" x14ac:dyDescent="0.25">
      <c r="A75" t="s">
        <v>52</v>
      </c>
      <c r="C75" s="8"/>
    </row>
  </sheetData>
  <sheetProtection algorithmName="SHA-512" hashValue="EkLbtK3IVL+dlagFoNLE5VsUD8h/ZxttIbMpwtMYNp579ONa8iwxqEv41v3bndGUfn2W3Az/fodDJepmrdsMbQ==" saltValue="FTi3YuVPFJHlMs463y4QuQ==" spinCount="100000" sheet="1" objects="1" scenarios="1"/>
  <conditionalFormatting sqref="A11:A17">
    <cfRule type="expression" dxfId="1735" priority="107" stopIfTrue="1">
      <formula>MOD(ROW(),2)=0</formula>
    </cfRule>
    <cfRule type="expression" dxfId="1734" priority="108" stopIfTrue="1">
      <formula>MOD(ROW(),2)&lt;&gt;0</formula>
    </cfRule>
    <cfRule type="expression" priority="115" stopIfTrue="1">
      <formula>MOD(ROW(),2)=0</formula>
    </cfRule>
    <cfRule type="expression" priority="116" stopIfTrue="1">
      <formula>MOD(ROW(),2)&lt;&gt;0</formula>
    </cfRule>
    <cfRule type="expression" priority="123" stopIfTrue="1">
      <formula>MOD(ROW(),2)=0</formula>
    </cfRule>
    <cfRule type="expression" priority="124" stopIfTrue="1">
      <formula>MOD(ROW(),2)&lt;&gt;0</formula>
    </cfRule>
    <cfRule type="expression" priority="143" stopIfTrue="1">
      <formula>MOD(ROW(),2)=0</formula>
    </cfRule>
    <cfRule type="expression" priority="144" stopIfTrue="1">
      <formula>MOD(ROW(),2)&lt;&gt;0</formula>
    </cfRule>
    <cfRule type="expression" priority="159" stopIfTrue="1">
      <formula>MOD(ROW(),2)=0</formula>
    </cfRule>
    <cfRule type="expression" priority="160" stopIfTrue="1">
      <formula>MOD(ROW(),2)&lt;&gt;0</formula>
    </cfRule>
  </conditionalFormatting>
  <conditionalFormatting sqref="B11:C17">
    <cfRule type="expression" dxfId="1733" priority="109" stopIfTrue="1">
      <formula>MOD(ROW(),2)=0</formula>
    </cfRule>
    <cfRule type="expression" dxfId="1732" priority="110" stopIfTrue="1">
      <formula>MOD(ROW(),2)&lt;&gt;0</formula>
    </cfRule>
    <cfRule type="expression" priority="117" stopIfTrue="1">
      <formula>MOD(ROW(),2)=0</formula>
    </cfRule>
    <cfRule type="expression" priority="118" stopIfTrue="1">
      <formula>MOD(ROW(),2)&lt;&gt;0</formula>
    </cfRule>
    <cfRule type="expression" priority="125" stopIfTrue="1">
      <formula>MOD(ROW(),2)=0</formula>
    </cfRule>
    <cfRule type="expression" priority="126" stopIfTrue="1">
      <formula>MOD(ROW(),2)&lt;&gt;0</formula>
    </cfRule>
    <cfRule type="expression" priority="145" stopIfTrue="1">
      <formula>MOD(ROW(),2)=0</formula>
    </cfRule>
    <cfRule type="expression" priority="146" stopIfTrue="1">
      <formula>MOD(ROW(),2)&lt;&gt;0</formula>
    </cfRule>
    <cfRule type="expression" priority="161" stopIfTrue="1">
      <formula>MOD(ROW(),2)=0</formula>
    </cfRule>
    <cfRule type="expression" priority="162" stopIfTrue="1">
      <formula>MOD(ROW(),2)&lt;&gt;0</formula>
    </cfRule>
  </conditionalFormatting>
  <conditionalFormatting sqref="A19:A24">
    <cfRule type="expression" dxfId="1731" priority="111" stopIfTrue="1">
      <formula>MOD(ROW(),2)=0</formula>
    </cfRule>
    <cfRule type="expression" dxfId="1730" priority="112" stopIfTrue="1">
      <formula>MOD(ROW(),2)&lt;&gt;0</formula>
    </cfRule>
    <cfRule type="expression" priority="119" stopIfTrue="1">
      <formula>MOD(ROW(),2)=0</formula>
    </cfRule>
    <cfRule type="expression" priority="120" stopIfTrue="1">
      <formula>MOD(ROW(),2)&lt;&gt;0</formula>
    </cfRule>
    <cfRule type="expression" priority="127" stopIfTrue="1">
      <formula>MOD(ROW(),2)=0</formula>
    </cfRule>
    <cfRule type="expression" priority="128" stopIfTrue="1">
      <formula>MOD(ROW(),2)&lt;&gt;0</formula>
    </cfRule>
    <cfRule type="expression" priority="147" stopIfTrue="1">
      <formula>MOD(ROW(),2)=0</formula>
    </cfRule>
    <cfRule type="expression" priority="148" stopIfTrue="1">
      <formula>MOD(ROW(),2)&lt;&gt;0</formula>
    </cfRule>
    <cfRule type="expression" priority="163" stopIfTrue="1">
      <formula>MOD(ROW(),2)=0</formula>
    </cfRule>
    <cfRule type="expression" priority="164" stopIfTrue="1">
      <formula>MOD(ROW(),2)&lt;&gt;0</formula>
    </cfRule>
  </conditionalFormatting>
  <conditionalFormatting sqref="B19:C24">
    <cfRule type="expression" dxfId="1729" priority="113" stopIfTrue="1">
      <formula>MOD(ROW(),2)=0</formula>
    </cfRule>
    <cfRule type="expression" dxfId="1728" priority="114" stopIfTrue="1">
      <formula>MOD(ROW(),2)&lt;&gt;0</formula>
    </cfRule>
    <cfRule type="expression" priority="121" stopIfTrue="1">
      <formula>MOD(ROW(),2)=0</formula>
    </cfRule>
    <cfRule type="expression" priority="122" stopIfTrue="1">
      <formula>MOD(ROW(),2)&lt;&gt;0</formula>
    </cfRule>
    <cfRule type="expression" priority="129" stopIfTrue="1">
      <formula>MOD(ROW(),2)=0</formula>
    </cfRule>
    <cfRule type="expression" priority="130" stopIfTrue="1">
      <formula>MOD(ROW(),2)&lt;&gt;0</formula>
    </cfRule>
    <cfRule type="expression" priority="149" stopIfTrue="1">
      <formula>MOD(ROW(),2)=0</formula>
    </cfRule>
    <cfRule type="expression" priority="150" stopIfTrue="1">
      <formula>MOD(ROW(),2)&lt;&gt;0</formula>
    </cfRule>
    <cfRule type="expression" priority="165" stopIfTrue="1">
      <formula>MOD(ROW(),2)=0</formula>
    </cfRule>
    <cfRule type="expression" priority="166" stopIfTrue="1">
      <formula>MOD(ROW(),2)&lt;&gt;0</formula>
    </cfRule>
  </conditionalFormatting>
  <conditionalFormatting sqref="A33:A38">
    <cfRule type="expression" dxfId="1727" priority="103" stopIfTrue="1">
      <formula>MOD(ROW(),2)=0</formula>
    </cfRule>
    <cfRule type="expression" dxfId="1726" priority="104" stopIfTrue="1">
      <formula>MOD(ROW(),2)&lt;&gt;0</formula>
    </cfRule>
    <cfRule type="expression" priority="135" stopIfTrue="1">
      <formula>MOD(ROW(),2)=0</formula>
    </cfRule>
    <cfRule type="expression" priority="136" stopIfTrue="1">
      <formula>MOD(ROW(),2)&lt;&gt;0</formula>
    </cfRule>
    <cfRule type="expression" priority="155" stopIfTrue="1">
      <formula>MOD(ROW(),2)=0</formula>
    </cfRule>
    <cfRule type="expression" priority="156" stopIfTrue="1">
      <formula>MOD(ROW(),2)&lt;&gt;0</formula>
    </cfRule>
    <cfRule type="expression" priority="171" stopIfTrue="1">
      <formula>MOD(ROW(),2)=0</formula>
    </cfRule>
    <cfRule type="expression" priority="172" stopIfTrue="1">
      <formula>MOD(ROW(),2)&lt;&gt;0</formula>
    </cfRule>
  </conditionalFormatting>
  <conditionalFormatting sqref="B33:C38">
    <cfRule type="expression" dxfId="1725" priority="105" stopIfTrue="1">
      <formula>MOD(ROW(),2)=0</formula>
    </cfRule>
    <cfRule type="expression" dxfId="1724" priority="106" stopIfTrue="1">
      <formula>MOD(ROW(),2)&lt;&gt;0</formula>
    </cfRule>
    <cfRule type="expression" priority="137" stopIfTrue="1">
      <formula>MOD(ROW(),2)=0</formula>
    </cfRule>
    <cfRule type="expression" priority="138" stopIfTrue="1">
      <formula>MOD(ROW(),2)&lt;&gt;0</formula>
    </cfRule>
    <cfRule type="expression" priority="157" stopIfTrue="1">
      <formula>MOD(ROW(),2)=0</formula>
    </cfRule>
    <cfRule type="expression" priority="158" stopIfTrue="1">
      <formula>MOD(ROW(),2)&lt;&gt;0</formula>
    </cfRule>
    <cfRule type="expression" priority="173" stopIfTrue="1">
      <formula>MOD(ROW(),2)=0</formula>
    </cfRule>
    <cfRule type="expression" priority="174" stopIfTrue="1">
      <formula>MOD(ROW(),2)&lt;&gt;0</formula>
    </cfRule>
  </conditionalFormatting>
  <conditionalFormatting sqref="A26:A31">
    <cfRule type="expression" dxfId="1723" priority="95" stopIfTrue="1">
      <formula>MOD(ROW(),2)=0</formula>
    </cfRule>
    <cfRule type="expression" dxfId="1722" priority="96" stopIfTrue="1">
      <formula>MOD(ROW(),2)&lt;&gt;0</formula>
    </cfRule>
    <cfRule type="expression" priority="99" stopIfTrue="1">
      <formula>MOD(ROW(),2)=0</formula>
    </cfRule>
    <cfRule type="expression" priority="100" stopIfTrue="1">
      <formula>MOD(ROW(),2)&lt;&gt;0</formula>
    </cfRule>
    <cfRule type="expression" priority="131" stopIfTrue="1">
      <formula>MOD(ROW(),2)=0</formula>
    </cfRule>
    <cfRule type="expression" priority="132" stopIfTrue="1">
      <formula>MOD(ROW(),2)&lt;&gt;0</formula>
    </cfRule>
    <cfRule type="expression" priority="151" stopIfTrue="1">
      <formula>MOD(ROW(),2)=0</formula>
    </cfRule>
    <cfRule type="expression" priority="152" stopIfTrue="1">
      <formula>MOD(ROW(),2)&lt;&gt;0</formula>
    </cfRule>
    <cfRule type="expression" priority="167" stopIfTrue="1">
      <formula>MOD(ROW(),2)=0</formula>
    </cfRule>
    <cfRule type="expression" priority="168" stopIfTrue="1">
      <formula>MOD(ROW(),2)&lt;&gt;0</formula>
    </cfRule>
  </conditionalFormatting>
  <conditionalFormatting sqref="B26:C31">
    <cfRule type="expression" dxfId="1721" priority="97" stopIfTrue="1">
      <formula>MOD(ROW(),2)=0</formula>
    </cfRule>
    <cfRule type="expression" dxfId="1720" priority="98" stopIfTrue="1">
      <formula>MOD(ROW(),2)&lt;&gt;0</formula>
    </cfRule>
    <cfRule type="expression" priority="101" stopIfTrue="1">
      <formula>MOD(ROW(),2)=0</formula>
    </cfRule>
    <cfRule type="expression" priority="102" stopIfTrue="1">
      <formula>MOD(ROW(),2)&lt;&gt;0</formula>
    </cfRule>
    <cfRule type="expression" priority="133" stopIfTrue="1">
      <formula>MOD(ROW(),2)=0</formula>
    </cfRule>
    <cfRule type="expression" priority="134" stopIfTrue="1">
      <formula>MOD(ROW(),2)&lt;&gt;0</formula>
    </cfRule>
    <cfRule type="expression" priority="153" stopIfTrue="1">
      <formula>MOD(ROW(),2)=0</formula>
    </cfRule>
    <cfRule type="expression" priority="154" stopIfTrue="1">
      <formula>MOD(ROW(),2)&lt;&gt;0</formula>
    </cfRule>
    <cfRule type="expression" priority="169" stopIfTrue="1">
      <formula>MOD(ROW(),2)=0</formula>
    </cfRule>
    <cfRule type="expression" priority="170" stopIfTrue="1">
      <formula>MOD(ROW(),2)&lt;&gt;0</formula>
    </cfRule>
  </conditionalFormatting>
  <conditionalFormatting sqref="A40:A45">
    <cfRule type="expression" dxfId="1719" priority="47" stopIfTrue="1">
      <formula>MOD(ROW(),2)=0</formula>
    </cfRule>
    <cfRule type="expression" dxfId="1718" priority="48" stopIfTrue="1">
      <formula>MOD(ROW(),2)&lt;&gt;0</formula>
    </cfRule>
    <cfRule type="expression" priority="51" stopIfTrue="1">
      <formula>MOD(ROW(),2)=0</formula>
    </cfRule>
    <cfRule type="expression" priority="52" stopIfTrue="1">
      <formula>MOD(ROW(),2)&lt;&gt;0</formula>
    </cfRule>
    <cfRule type="expression" priority="55" stopIfTrue="1">
      <formula>MOD(ROW(),2)=0</formula>
    </cfRule>
    <cfRule type="expression" priority="56" stopIfTrue="1">
      <formula>MOD(ROW(),2)&lt;&gt;0</formula>
    </cfRule>
    <cfRule type="expression" priority="59" stopIfTrue="1">
      <formula>MOD(ROW(),2)=0</formula>
    </cfRule>
    <cfRule type="expression" priority="60" stopIfTrue="1">
      <formula>MOD(ROW(),2)&lt;&gt;0</formula>
    </cfRule>
    <cfRule type="expression" priority="63" stopIfTrue="1">
      <formula>MOD(ROW(),2)=0</formula>
    </cfRule>
    <cfRule type="expression" priority="64" stopIfTrue="1">
      <formula>MOD(ROW(),2)&lt;&gt;0</formula>
    </cfRule>
  </conditionalFormatting>
  <conditionalFormatting sqref="B40:C45">
    <cfRule type="expression" dxfId="1717" priority="49" stopIfTrue="1">
      <formula>MOD(ROW(),2)=0</formula>
    </cfRule>
    <cfRule type="expression" dxfId="1716" priority="50" stopIfTrue="1">
      <formula>MOD(ROW(),2)&lt;&gt;0</formula>
    </cfRule>
    <cfRule type="expression" priority="53" stopIfTrue="1">
      <formula>MOD(ROW(),2)=0</formula>
    </cfRule>
    <cfRule type="expression" priority="54" stopIfTrue="1">
      <formula>MOD(ROW(),2)&lt;&gt;0</formula>
    </cfRule>
    <cfRule type="expression" priority="57" stopIfTrue="1">
      <formula>MOD(ROW(),2)=0</formula>
    </cfRule>
    <cfRule type="expression" priority="58" stopIfTrue="1">
      <formula>MOD(ROW(),2)&lt;&gt;0</formula>
    </cfRule>
    <cfRule type="expression" priority="61" stopIfTrue="1">
      <formula>MOD(ROW(),2)=0</formula>
    </cfRule>
    <cfRule type="expression" priority="62" stopIfTrue="1">
      <formula>MOD(ROW(),2)&lt;&gt;0</formula>
    </cfRule>
    <cfRule type="expression" priority="65" stopIfTrue="1">
      <formula>MOD(ROW(),2)=0</formula>
    </cfRule>
    <cfRule type="expression" priority="66" stopIfTrue="1">
      <formula>MOD(ROW(),2)&lt;&gt;0</formula>
    </cfRule>
  </conditionalFormatting>
  <conditionalFormatting sqref="A54:A59">
    <cfRule type="expression" dxfId="1715" priority="43" stopIfTrue="1">
      <formula>MOD(ROW(),2)=0</formula>
    </cfRule>
    <cfRule type="expression" dxfId="1714" priority="44" stopIfTrue="1">
      <formula>MOD(ROW(),2)&lt;&gt;0</formula>
    </cfRule>
  </conditionalFormatting>
  <conditionalFormatting sqref="B54:C59">
    <cfRule type="expression" dxfId="1713" priority="45" stopIfTrue="1">
      <formula>MOD(ROW(),2)=0</formula>
    </cfRule>
    <cfRule type="expression" dxfId="1712" priority="46" stopIfTrue="1">
      <formula>MOD(ROW(),2)&lt;&gt;0</formula>
    </cfRule>
  </conditionalFormatting>
  <conditionalFormatting sqref="A47:A52">
    <cfRule type="expression" dxfId="1711" priority="23" stopIfTrue="1">
      <formula>MOD(ROW(),2)=0</formula>
    </cfRule>
    <cfRule type="expression" dxfId="1710" priority="24" stopIfTrue="1">
      <formula>MOD(ROW(),2)&lt;&gt;0</formula>
    </cfRule>
    <cfRule type="expression" priority="27" stopIfTrue="1">
      <formula>MOD(ROW(),2)=0</formula>
    </cfRule>
    <cfRule type="expression" priority="28" stopIfTrue="1">
      <formula>MOD(ROW(),2)&lt;&gt;0</formula>
    </cfRule>
    <cfRule type="expression" priority="31" stopIfTrue="1">
      <formula>MOD(ROW(),2)=0</formula>
    </cfRule>
    <cfRule type="expression" priority="32" stopIfTrue="1">
      <formula>MOD(ROW(),2)&lt;&gt;0</formula>
    </cfRule>
    <cfRule type="expression" priority="35" stopIfTrue="1">
      <formula>MOD(ROW(),2)=0</formula>
    </cfRule>
    <cfRule type="expression" priority="36" stopIfTrue="1">
      <formula>MOD(ROW(),2)&lt;&gt;0</formula>
    </cfRule>
    <cfRule type="expression" priority="39" stopIfTrue="1">
      <formula>MOD(ROW(),2)=0</formula>
    </cfRule>
    <cfRule type="expression" priority="40" stopIfTrue="1">
      <formula>MOD(ROW(),2)&lt;&gt;0</formula>
    </cfRule>
  </conditionalFormatting>
  <conditionalFormatting sqref="B47:C52">
    <cfRule type="expression" dxfId="1709" priority="25" stopIfTrue="1">
      <formula>MOD(ROW(),2)=0</formula>
    </cfRule>
    <cfRule type="expression" dxfId="1708" priority="26" stopIfTrue="1">
      <formula>MOD(ROW(),2)&lt;&gt;0</formula>
    </cfRule>
    <cfRule type="expression" priority="29" stopIfTrue="1">
      <formula>MOD(ROW(),2)=0</formula>
    </cfRule>
    <cfRule type="expression" priority="30" stopIfTrue="1">
      <formula>MOD(ROW(),2)&lt;&gt;0</formula>
    </cfRule>
    <cfRule type="expression" priority="33" stopIfTrue="1">
      <formula>MOD(ROW(),2)=0</formula>
    </cfRule>
    <cfRule type="expression" priority="34" stopIfTrue="1">
      <formula>MOD(ROW(),2)&lt;&gt;0</formula>
    </cfRule>
    <cfRule type="expression" priority="37" stopIfTrue="1">
      <formula>MOD(ROW(),2)=0</formula>
    </cfRule>
    <cfRule type="expression" priority="38" stopIfTrue="1">
      <formula>MOD(ROW(),2)&lt;&gt;0</formula>
    </cfRule>
    <cfRule type="expression" priority="41" stopIfTrue="1">
      <formula>MOD(ROW(),2)=0</formula>
    </cfRule>
    <cfRule type="expression" priority="42" stopIfTrue="1">
      <formula>MOD(ROW(),2)&lt;&gt;0</formula>
    </cfRule>
  </conditionalFormatting>
  <conditionalFormatting sqref="A69:A73">
    <cfRule type="expression" dxfId="1707" priority="11" stopIfTrue="1">
      <formula>MOD(ROW(),2)=0</formula>
    </cfRule>
    <cfRule type="expression" dxfId="1706" priority="12" stopIfTrue="1">
      <formula>MOD(ROW(),2)&lt;&gt;0</formula>
    </cfRule>
  </conditionalFormatting>
  <conditionalFormatting sqref="B69:C73">
    <cfRule type="expression" dxfId="1705" priority="13" stopIfTrue="1">
      <formula>MOD(ROW(),2)=0</formula>
    </cfRule>
    <cfRule type="expression" dxfId="1704" priority="14" stopIfTrue="1">
      <formula>MOD(ROW(),2)&lt;&gt;0</formula>
    </cfRule>
  </conditionalFormatting>
  <conditionalFormatting sqref="A74:A75">
    <cfRule type="expression" dxfId="1703" priority="7" stopIfTrue="1">
      <formula>MOD(ROW(),2)=0</formula>
    </cfRule>
  </conditionalFormatting>
  <conditionalFormatting sqref="A74:A75">
    <cfRule type="expression" dxfId="1702" priority="8" stopIfTrue="1">
      <formula>MOD(ROW(),2)&lt;&gt;0</formula>
    </cfRule>
  </conditionalFormatting>
  <conditionalFormatting sqref="B74:C75">
    <cfRule type="expression" dxfId="1701" priority="9" stopIfTrue="1">
      <formula>MOD(ROW(),2)=0</formula>
    </cfRule>
  </conditionalFormatting>
  <conditionalFormatting sqref="B74:C75">
    <cfRule type="expression" dxfId="1700" priority="10" stopIfTrue="1">
      <formula>MOD(ROW(),2)&lt;&gt;0</formula>
    </cfRule>
  </conditionalFormatting>
  <conditionalFormatting sqref="A61:A67">
    <cfRule type="expression" dxfId="1699" priority="3" stopIfTrue="1">
      <formula>MOD(ROW(),2)=0</formula>
    </cfRule>
    <cfRule type="expression" dxfId="1698" priority="4" stopIfTrue="1">
      <formula>MOD(ROW(),2)&lt;&gt;0</formula>
    </cfRule>
  </conditionalFormatting>
  <conditionalFormatting sqref="B61:C66">
    <cfRule type="expression" dxfId="1697" priority="5" stopIfTrue="1">
      <formula>MOD(ROW(),2)=0</formula>
    </cfRule>
    <cfRule type="expression" dxfId="1696" priority="6" stopIfTrue="1">
      <formula>MOD(ROW(),2)&lt;&gt;0</formula>
    </cfRule>
  </conditionalFormatting>
  <conditionalFormatting sqref="B67:C67">
    <cfRule type="expression" dxfId="1695" priority="1" stopIfTrue="1">
      <formula>MOD(ROW(),2)=0</formula>
    </cfRule>
    <cfRule type="expression" dxfId="1694" priority="2" stopIfTrue="1">
      <formula>MOD(ROW(),2)&lt;&gt;0</formula>
    </cfRule>
  </conditionalFormatting>
  <pageMargins left="0.7" right="0.7" top="0.75" bottom="0.75" header="0.3" footer="0.3"/>
  <pageSetup paperSize="9"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4"/>
  <dimension ref="A1:I47"/>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Pension Credit - x-306</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77</v>
      </c>
    </row>
    <row r="8" spans="1:9" x14ac:dyDescent="0.25">
      <c r="A8" s="74" t="s">
        <v>279</v>
      </c>
      <c r="B8" s="112" t="s">
        <v>76</v>
      </c>
    </row>
    <row r="9" spans="1:9" x14ac:dyDescent="0.25">
      <c r="A9" s="74" t="s">
        <v>280</v>
      </c>
      <c r="B9" s="112" t="s">
        <v>357</v>
      </c>
    </row>
    <row r="10" spans="1:9" x14ac:dyDescent="0.25">
      <c r="A10" s="74" t="s">
        <v>6</v>
      </c>
      <c r="B10" s="112" t="s">
        <v>365</v>
      </c>
    </row>
    <row r="11" spans="1:9" x14ac:dyDescent="0.25">
      <c r="A11" s="74" t="s">
        <v>281</v>
      </c>
      <c r="B11" s="112" t="s">
        <v>295</v>
      </c>
    </row>
    <row r="12" spans="1:9" x14ac:dyDescent="0.25">
      <c r="A12" s="74" t="s">
        <v>282</v>
      </c>
      <c r="B12" s="112" t="s">
        <v>314</v>
      </c>
    </row>
    <row r="13" spans="1:9" x14ac:dyDescent="0.25">
      <c r="A13" s="74" t="s">
        <v>585</v>
      </c>
      <c r="B13" s="112">
        <v>0</v>
      </c>
    </row>
    <row r="14" spans="1:9" x14ac:dyDescent="0.25">
      <c r="A14" s="74" t="s">
        <v>284</v>
      </c>
      <c r="B14" s="112">
        <v>306</v>
      </c>
    </row>
    <row r="15" spans="1:9" x14ac:dyDescent="0.25">
      <c r="A15" s="74" t="s">
        <v>588</v>
      </c>
      <c r="B15" s="112" t="s">
        <v>366</v>
      </c>
    </row>
    <row r="16" spans="1:9" x14ac:dyDescent="0.25">
      <c r="A16" s="74" t="s">
        <v>286</v>
      </c>
      <c r="B16" s="112" t="s">
        <v>367</v>
      </c>
    </row>
    <row r="17" spans="1:2" x14ac:dyDescent="0.25">
      <c r="A17" s="138" t="s">
        <v>687</v>
      </c>
      <c r="B17" s="112"/>
    </row>
    <row r="18" spans="1:2" x14ac:dyDescent="0.25">
      <c r="A18" s="74" t="s">
        <v>288</v>
      </c>
      <c r="B18" s="140">
        <v>45071</v>
      </c>
    </row>
    <row r="19" spans="1:2" x14ac:dyDescent="0.25">
      <c r="A19" s="74" t="s">
        <v>289</v>
      </c>
      <c r="B19" s="140">
        <v>45014</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6" spans="1:2" ht="26" x14ac:dyDescent="0.25">
      <c r="A26" s="79" t="s">
        <v>314</v>
      </c>
      <c r="B26" s="79" t="s">
        <v>658</v>
      </c>
    </row>
    <row r="27" spans="1:2" x14ac:dyDescent="0.25">
      <c r="A27" s="80">
        <v>65</v>
      </c>
      <c r="B27" s="81">
        <v>19.7</v>
      </c>
    </row>
    <row r="28" spans="1:2" x14ac:dyDescent="0.25">
      <c r="A28" s="80">
        <v>66</v>
      </c>
      <c r="B28" s="81">
        <v>19.04</v>
      </c>
    </row>
    <row r="29" spans="1:2" x14ac:dyDescent="0.25">
      <c r="A29" s="80">
        <v>67</v>
      </c>
      <c r="B29" s="81">
        <v>18.37</v>
      </c>
    </row>
    <row r="30" spans="1:2" x14ac:dyDescent="0.25">
      <c r="A30" s="80">
        <v>68</v>
      </c>
      <c r="B30" s="81">
        <v>17.71</v>
      </c>
    </row>
    <row r="31" spans="1:2" x14ac:dyDescent="0.25">
      <c r="A31" s="80">
        <v>69</v>
      </c>
      <c r="B31" s="81">
        <v>17.04</v>
      </c>
    </row>
    <row r="32" spans="1:2" x14ac:dyDescent="0.25">
      <c r="A32" s="80">
        <v>70</v>
      </c>
      <c r="B32" s="81">
        <v>16.37</v>
      </c>
    </row>
    <row r="33" spans="1:2" x14ac:dyDescent="0.25">
      <c r="A33" s="80">
        <v>71</v>
      </c>
      <c r="B33" s="81">
        <v>15.7</v>
      </c>
    </row>
    <row r="34" spans="1:2" x14ac:dyDescent="0.25">
      <c r="A34" s="80">
        <v>72</v>
      </c>
      <c r="B34" s="81">
        <v>15.02</v>
      </c>
    </row>
    <row r="35" spans="1:2" x14ac:dyDescent="0.25">
      <c r="A35" s="80">
        <v>73</v>
      </c>
      <c r="B35" s="81">
        <v>14.35</v>
      </c>
    </row>
    <row r="36" spans="1:2" x14ac:dyDescent="0.25">
      <c r="A36" s="80">
        <v>74</v>
      </c>
      <c r="B36" s="81">
        <v>13.68</v>
      </c>
    </row>
    <row r="37" spans="1:2" x14ac:dyDescent="0.25">
      <c r="A37" s="80">
        <v>75</v>
      </c>
      <c r="B37" s="81">
        <v>13.01</v>
      </c>
    </row>
    <row r="38" spans="1:2" x14ac:dyDescent="0.25">
      <c r="A38" s="80">
        <v>76</v>
      </c>
      <c r="B38" s="81">
        <v>12.34</v>
      </c>
    </row>
    <row r="39" spans="1:2" x14ac:dyDescent="0.25">
      <c r="A39" s="80">
        <v>77</v>
      </c>
      <c r="B39" s="81">
        <v>11.68</v>
      </c>
    </row>
    <row r="40" spans="1:2" x14ac:dyDescent="0.25">
      <c r="A40" s="80">
        <v>78</v>
      </c>
      <c r="B40" s="81">
        <v>11.02</v>
      </c>
    </row>
    <row r="41" spans="1:2" x14ac:dyDescent="0.25">
      <c r="A41" s="80">
        <v>79</v>
      </c>
      <c r="B41" s="81">
        <v>10.38</v>
      </c>
    </row>
    <row r="42" spans="1:2" x14ac:dyDescent="0.25">
      <c r="A42" s="80">
        <v>80</v>
      </c>
      <c r="B42" s="81">
        <v>9.74</v>
      </c>
    </row>
    <row r="43" spans="1:2" x14ac:dyDescent="0.25">
      <c r="A43" s="80">
        <v>81</v>
      </c>
      <c r="B43" s="81">
        <v>9.1300000000000008</v>
      </c>
    </row>
    <row r="44" spans="1:2" x14ac:dyDescent="0.25">
      <c r="A44" s="80">
        <v>82</v>
      </c>
      <c r="B44" s="81">
        <v>8.5299999999999994</v>
      </c>
    </row>
    <row r="45" spans="1:2" x14ac:dyDescent="0.25">
      <c r="A45" s="80">
        <v>83</v>
      </c>
      <c r="B45" s="81">
        <v>7.95</v>
      </c>
    </row>
    <row r="46" spans="1:2" x14ac:dyDescent="0.25">
      <c r="A46" s="80">
        <v>84</v>
      </c>
      <c r="B46" s="81">
        <v>7.39</v>
      </c>
    </row>
    <row r="47" spans="1:2" x14ac:dyDescent="0.25">
      <c r="A47" s="80">
        <v>85</v>
      </c>
      <c r="B47" s="81">
        <v>6.86</v>
      </c>
    </row>
  </sheetData>
  <sheetProtection algorithmName="SHA-512" hashValue="AO4vQkOcjvkrcdiqcY0tYieBZSNc7h4c8AKgki3KPzxDk0N96oJobVviamb38gpZKQlC5GJPKvxRR1PpirDwEA==" saltValue="i/Ac8SnvpluPS6CeK4pOQw==" spinCount="100000" sheet="1" objects="1" scenarios="1"/>
  <conditionalFormatting sqref="A6:A16 A18:A20">
    <cfRule type="expression" dxfId="1323" priority="15" stopIfTrue="1">
      <formula>MOD(ROW(),2)=0</formula>
    </cfRule>
    <cfRule type="expression" dxfId="1322" priority="16" stopIfTrue="1">
      <formula>MOD(ROW(),2)&lt;&gt;0</formula>
    </cfRule>
  </conditionalFormatting>
  <conditionalFormatting sqref="B6:B21">
    <cfRule type="expression" dxfId="1321" priority="17" stopIfTrue="1">
      <formula>MOD(ROW(),2)=0</formula>
    </cfRule>
    <cfRule type="expression" dxfId="1320" priority="18" stopIfTrue="1">
      <formula>MOD(ROW(),2)&lt;&gt;0</formula>
    </cfRule>
  </conditionalFormatting>
  <conditionalFormatting sqref="A26:A47">
    <cfRule type="expression" dxfId="1319" priority="11" stopIfTrue="1">
      <formula>MOD(ROW(),2)=0</formula>
    </cfRule>
    <cfRule type="expression" dxfId="1318" priority="12" stopIfTrue="1">
      <formula>MOD(ROW(),2)&lt;&gt;0</formula>
    </cfRule>
  </conditionalFormatting>
  <conditionalFormatting sqref="B26:B47">
    <cfRule type="expression" dxfId="1317" priority="13" stopIfTrue="1">
      <formula>MOD(ROW(),2)=0</formula>
    </cfRule>
    <cfRule type="expression" dxfId="1316" priority="14" stopIfTrue="1">
      <formula>MOD(ROW(),2)&lt;&gt;0</formula>
    </cfRule>
  </conditionalFormatting>
  <conditionalFormatting sqref="B18:B20">
    <cfRule type="expression" dxfId="1315" priority="9" stopIfTrue="1">
      <formula>MOD(ROW(),2)=0</formula>
    </cfRule>
    <cfRule type="expression" dxfId="1314" priority="10" stopIfTrue="1">
      <formula>MOD(ROW(),2)&lt;&gt;0</formula>
    </cfRule>
  </conditionalFormatting>
  <conditionalFormatting sqref="A17">
    <cfRule type="expression" dxfId="1313" priority="7" stopIfTrue="1">
      <formula>MOD(ROW(),2)=0</formula>
    </cfRule>
    <cfRule type="expression" dxfId="1312" priority="8" stopIfTrue="1">
      <formula>MOD(ROW(),2)&lt;&gt;0</formula>
    </cfRule>
  </conditionalFormatting>
  <conditionalFormatting sqref="B17">
    <cfRule type="expression" dxfId="1311" priority="5" stopIfTrue="1">
      <formula>MOD(ROW(),2)=0</formula>
    </cfRule>
    <cfRule type="expression" dxfId="1310" priority="6" stopIfTrue="1">
      <formula>MOD(ROW(),2)&lt;&gt;0</formula>
    </cfRule>
  </conditionalFormatting>
  <conditionalFormatting sqref="A21">
    <cfRule type="expression" dxfId="1309" priority="1" stopIfTrue="1">
      <formula>MOD(ROW(),2)=0</formula>
    </cfRule>
    <cfRule type="expression" dxfId="1308" priority="2" stopIfTrue="1">
      <formula>MOD(ROW(),2)&lt;&gt;0</formula>
    </cfRule>
  </conditionalFormatting>
  <conditionalFormatting sqref="B21">
    <cfRule type="expression" dxfId="1307" priority="3" stopIfTrue="1">
      <formula>MOD(ROW(),2)=0</formula>
    </cfRule>
    <cfRule type="expression" dxfId="130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9794AE-31F7-417D-B9BE-0EEF4C951635}">
  <sheetPr codeName="Sheet96"/>
  <dimension ref="A1:I57"/>
  <sheetViews>
    <sheetView showGridLines="0" zoomScale="85" zoomScaleNormal="85" workbookViewId="0">
      <selection activeCell="A4" sqref="A4"/>
    </sheetView>
  </sheetViews>
  <sheetFormatPr defaultColWidth="10" defaultRowHeight="12.5" x14ac:dyDescent="0.25"/>
  <cols>
    <col min="1" max="1" width="31.7265625" style="27" customWidth="1"/>
    <col min="2" max="3" width="22.72656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
        <v>1</v>
      </c>
      <c r="B2" s="42"/>
      <c r="C2" s="42"/>
      <c r="D2" s="42"/>
      <c r="E2" s="42"/>
      <c r="F2" s="42"/>
      <c r="G2" s="42"/>
      <c r="H2" s="42"/>
      <c r="I2" s="42"/>
    </row>
    <row r="3" spans="1:9" ht="15.5" x14ac:dyDescent="0.35">
      <c r="A3" s="43" t="str">
        <f>TABLE_FACTOR_TYPE_1&amp;" - x-"&amp;TABLE_SERIES_NUMBER_1</f>
        <v>PenCE - x-307</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334</v>
      </c>
      <c r="C8" s="112"/>
    </row>
    <row r="9" spans="1:9" x14ac:dyDescent="0.25">
      <c r="A9" s="74" t="s">
        <v>280</v>
      </c>
      <c r="B9" s="112" t="s">
        <v>351</v>
      </c>
      <c r="C9" s="112"/>
    </row>
    <row r="10" spans="1:9" ht="16.5" customHeight="1" x14ac:dyDescent="0.25">
      <c r="A10" s="74" t="s">
        <v>6</v>
      </c>
      <c r="B10" s="112" t="s">
        <v>368</v>
      </c>
      <c r="C10" s="112"/>
    </row>
    <row r="11" spans="1:9" x14ac:dyDescent="0.25">
      <c r="A11" s="74" t="s">
        <v>281</v>
      </c>
      <c r="B11" s="112" t="s">
        <v>295</v>
      </c>
      <c r="C11" s="112"/>
    </row>
    <row r="12" spans="1:9" x14ac:dyDescent="0.25">
      <c r="A12" s="74" t="s">
        <v>282</v>
      </c>
      <c r="B12" s="112" t="s">
        <v>296</v>
      </c>
      <c r="C12" s="112"/>
    </row>
    <row r="13" spans="1:9" x14ac:dyDescent="0.25">
      <c r="A13" s="74" t="s">
        <v>585</v>
      </c>
      <c r="B13" s="112">
        <v>0</v>
      </c>
      <c r="C13" s="112"/>
    </row>
    <row r="14" spans="1:9" x14ac:dyDescent="0.25">
      <c r="A14" s="74" t="s">
        <v>284</v>
      </c>
      <c r="B14" s="112">
        <v>307</v>
      </c>
      <c r="C14" s="112"/>
    </row>
    <row r="15" spans="1:9" x14ac:dyDescent="0.25">
      <c r="A15" s="74" t="s">
        <v>588</v>
      </c>
      <c r="B15" s="112" t="s">
        <v>369</v>
      </c>
      <c r="C15" s="112"/>
    </row>
    <row r="16" spans="1:9" x14ac:dyDescent="0.25">
      <c r="A16" s="74" t="s">
        <v>286</v>
      </c>
      <c r="B16" s="112" t="s">
        <v>370</v>
      </c>
      <c r="C16" s="112"/>
    </row>
    <row r="17" spans="1:3" x14ac:dyDescent="0.25">
      <c r="A17" s="74" t="s">
        <v>687</v>
      </c>
      <c r="B17" s="112"/>
      <c r="C17" s="112"/>
    </row>
    <row r="18" spans="1:3" x14ac:dyDescent="0.25">
      <c r="A18" s="74" t="s">
        <v>288</v>
      </c>
      <c r="B18" s="140">
        <v>45071</v>
      </c>
      <c r="C18" s="112"/>
    </row>
    <row r="19" spans="1:3" x14ac:dyDescent="0.25">
      <c r="A19" s="74" t="s">
        <v>289</v>
      </c>
      <c r="B19" s="140">
        <v>45014</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26" x14ac:dyDescent="0.25">
      <c r="A26" s="75" t="s">
        <v>314</v>
      </c>
      <c r="B26" s="75" t="s">
        <v>658</v>
      </c>
      <c r="C26" s="75" t="s">
        <v>671</v>
      </c>
    </row>
    <row r="27" spans="1:3" x14ac:dyDescent="0.25">
      <c r="A27" s="76">
        <v>55</v>
      </c>
      <c r="B27" s="77">
        <v>25.369</v>
      </c>
      <c r="C27" s="77">
        <v>3.3050000000000002</v>
      </c>
    </row>
    <row r="28" spans="1:3" x14ac:dyDescent="0.25">
      <c r="A28" s="76">
        <v>56</v>
      </c>
      <c r="B28" s="77">
        <v>24.792000000000002</v>
      </c>
      <c r="C28" s="77">
        <v>3.335</v>
      </c>
    </row>
    <row r="29" spans="1:3" x14ac:dyDescent="0.25">
      <c r="A29" s="76">
        <v>57</v>
      </c>
      <c r="B29" s="77">
        <v>24.207000000000001</v>
      </c>
      <c r="C29" s="77">
        <v>3.363</v>
      </c>
    </row>
    <row r="30" spans="1:3" x14ac:dyDescent="0.25">
      <c r="A30" s="76">
        <v>58</v>
      </c>
      <c r="B30" s="77">
        <v>23.614000000000001</v>
      </c>
      <c r="C30" s="77">
        <v>3.391</v>
      </c>
    </row>
    <row r="31" spans="1:3" x14ac:dyDescent="0.25">
      <c r="A31" s="76">
        <v>59</v>
      </c>
      <c r="B31" s="77">
        <v>23.013000000000002</v>
      </c>
      <c r="C31" s="77">
        <v>3.4169999999999998</v>
      </c>
    </row>
    <row r="32" spans="1:3" x14ac:dyDescent="0.25">
      <c r="A32" s="76">
        <v>60</v>
      </c>
      <c r="B32" s="77">
        <v>22.405999999999999</v>
      </c>
      <c r="C32" s="77">
        <v>3.4420000000000002</v>
      </c>
    </row>
    <row r="33" spans="1:3" x14ac:dyDescent="0.25">
      <c r="A33" s="76">
        <v>61</v>
      </c>
      <c r="B33" s="77">
        <v>21.791</v>
      </c>
      <c r="C33" s="77">
        <v>3.4660000000000002</v>
      </c>
    </row>
    <row r="34" spans="1:3" x14ac:dyDescent="0.25">
      <c r="A34" s="76">
        <v>62</v>
      </c>
      <c r="B34" s="77">
        <v>21.169</v>
      </c>
      <c r="C34" s="77">
        <v>3.4889999999999999</v>
      </c>
    </row>
    <row r="35" spans="1:3" x14ac:dyDescent="0.25">
      <c r="A35" s="76">
        <v>63</v>
      </c>
      <c r="B35" s="77">
        <v>20.541</v>
      </c>
      <c r="C35" s="77">
        <v>3.5089999999999999</v>
      </c>
    </row>
    <row r="36" spans="1:3" x14ac:dyDescent="0.25">
      <c r="A36" s="76">
        <v>64</v>
      </c>
      <c r="B36" s="77">
        <v>19.907</v>
      </c>
      <c r="C36" s="77">
        <v>3.5270000000000001</v>
      </c>
    </row>
    <row r="37" spans="1:3" x14ac:dyDescent="0.25">
      <c r="A37" s="76">
        <v>65</v>
      </c>
      <c r="B37" s="77">
        <v>19.257000000000001</v>
      </c>
      <c r="C37" s="77">
        <v>3.5419999999999998</v>
      </c>
    </row>
    <row r="38" spans="1:3" x14ac:dyDescent="0.25">
      <c r="A38" s="76">
        <v>66</v>
      </c>
      <c r="B38" s="77">
        <v>18.591999999999999</v>
      </c>
      <c r="C38" s="77">
        <v>3.5539999999999998</v>
      </c>
    </row>
    <row r="39" spans="1:3" x14ac:dyDescent="0.25">
      <c r="A39" s="76">
        <v>67</v>
      </c>
      <c r="B39" s="77">
        <v>17.923999999999999</v>
      </c>
      <c r="C39" s="77">
        <v>3.5619999999999998</v>
      </c>
    </row>
    <row r="40" spans="1:3" x14ac:dyDescent="0.25">
      <c r="A40" s="76">
        <v>68</v>
      </c>
      <c r="B40" s="77">
        <v>17.254000000000001</v>
      </c>
      <c r="C40" s="77">
        <v>3.5670000000000002</v>
      </c>
    </row>
    <row r="41" spans="1:3" x14ac:dyDescent="0.25">
      <c r="A41" s="76">
        <v>69</v>
      </c>
      <c r="B41" s="77">
        <v>16.585000000000001</v>
      </c>
      <c r="C41" s="77">
        <v>3.5139999999999998</v>
      </c>
    </row>
    <row r="42" spans="1:3" x14ac:dyDescent="0.25">
      <c r="A42" s="76">
        <v>70</v>
      </c>
      <c r="B42" s="77">
        <v>15.917</v>
      </c>
      <c r="C42" s="77">
        <v>3.4569999999999999</v>
      </c>
    </row>
    <row r="43" spans="1:3" x14ac:dyDescent="0.25">
      <c r="A43" s="76">
        <v>71</v>
      </c>
      <c r="B43" s="77">
        <v>15.249000000000001</v>
      </c>
      <c r="C43" s="77">
        <v>3.4510000000000001</v>
      </c>
    </row>
    <row r="44" spans="1:3" x14ac:dyDescent="0.25">
      <c r="A44" s="76">
        <v>72</v>
      </c>
      <c r="B44" s="77">
        <v>14.581</v>
      </c>
      <c r="C44" s="77">
        <v>3.4380000000000002</v>
      </c>
    </row>
    <row r="45" spans="1:3" x14ac:dyDescent="0.25">
      <c r="A45" s="76">
        <v>73</v>
      </c>
      <c r="B45" s="77">
        <v>13.914</v>
      </c>
      <c r="C45" s="77">
        <v>3.42</v>
      </c>
    </row>
    <row r="46" spans="1:3" x14ac:dyDescent="0.25">
      <c r="A46" s="76">
        <v>74</v>
      </c>
      <c r="B46" s="77">
        <v>13.247999999999999</v>
      </c>
      <c r="C46" s="77">
        <v>3.2650000000000001</v>
      </c>
    </row>
    <row r="47" spans="1:3" x14ac:dyDescent="0.25">
      <c r="A47" s="76">
        <v>75</v>
      </c>
      <c r="B47" s="77">
        <v>12.586</v>
      </c>
      <c r="C47" s="77">
        <v>3.105</v>
      </c>
    </row>
    <row r="48" spans="1:3" x14ac:dyDescent="0.25">
      <c r="A48" s="76">
        <v>76</v>
      </c>
      <c r="B48" s="77">
        <v>11.928000000000001</v>
      </c>
      <c r="C48" s="77">
        <v>3.0720000000000001</v>
      </c>
    </row>
    <row r="49" spans="1:3" x14ac:dyDescent="0.25">
      <c r="A49" s="76">
        <v>77</v>
      </c>
      <c r="B49" s="77">
        <v>11.276999999999999</v>
      </c>
      <c r="C49" s="77">
        <v>3.032</v>
      </c>
    </row>
    <row r="50" spans="1:3" x14ac:dyDescent="0.25">
      <c r="A50" s="76">
        <v>78</v>
      </c>
      <c r="B50" s="77">
        <v>10.634</v>
      </c>
      <c r="C50" s="77">
        <v>2.9849999999999999</v>
      </c>
    </row>
    <row r="51" spans="1:3" x14ac:dyDescent="0.25">
      <c r="A51" s="76">
        <v>79</v>
      </c>
      <c r="B51" s="77">
        <v>10.003</v>
      </c>
      <c r="C51" s="77">
        <v>2.7290000000000001</v>
      </c>
    </row>
    <row r="52" spans="1:3" x14ac:dyDescent="0.25">
      <c r="A52" s="76">
        <v>80</v>
      </c>
      <c r="B52" s="77">
        <v>9.3849999999999998</v>
      </c>
      <c r="C52" s="77">
        <v>2.4689999999999999</v>
      </c>
    </row>
    <row r="53" spans="1:3" x14ac:dyDescent="0.25">
      <c r="A53" s="76">
        <v>81</v>
      </c>
      <c r="B53" s="77">
        <v>8.7850000000000001</v>
      </c>
      <c r="C53" s="77">
        <v>2.4079999999999999</v>
      </c>
    </row>
    <row r="54" spans="1:3" x14ac:dyDescent="0.25">
      <c r="A54" s="76">
        <v>82</v>
      </c>
      <c r="B54" s="77">
        <v>8.2029999999999994</v>
      </c>
      <c r="C54" s="77">
        <v>2.34</v>
      </c>
    </row>
    <row r="55" spans="1:3" x14ac:dyDescent="0.25">
      <c r="A55" s="76">
        <v>83</v>
      </c>
      <c r="B55" s="77">
        <v>7.6420000000000003</v>
      </c>
      <c r="C55" s="77">
        <v>2.266</v>
      </c>
    </row>
    <row r="56" spans="1:3" x14ac:dyDescent="0.25">
      <c r="A56" s="76">
        <v>84</v>
      </c>
      <c r="B56" s="77">
        <v>7.1020000000000003</v>
      </c>
      <c r="C56" s="77">
        <v>1.9750000000000001</v>
      </c>
    </row>
    <row r="57" spans="1:3" x14ac:dyDescent="0.25">
      <c r="A57" s="76">
        <v>85</v>
      </c>
      <c r="B57" s="77">
        <v>6.585</v>
      </c>
      <c r="C57" s="77">
        <v>1.6890000000000001</v>
      </c>
    </row>
  </sheetData>
  <sheetProtection algorithmName="SHA-512" hashValue="saZnEOxtp5v66uWy6q8QBzCQFzQZZXWhcHtFRta7fU2M4uFXUpoX6utSI8DPTSd8txrcnwjfe4GzSAXz7z6XSw==" saltValue="n9MfsEgTqZLmRbATs8lnHw==" spinCount="100000" sheet="1" objects="1" scenarios="1"/>
  <conditionalFormatting sqref="A26:A57">
    <cfRule type="expression" dxfId="1305" priority="9" stopIfTrue="1">
      <formula>MOD(ROW(),2)=0</formula>
    </cfRule>
    <cfRule type="expression" dxfId="1304" priority="10" stopIfTrue="1">
      <formula>MOD(ROW(),2)&lt;&gt;0</formula>
    </cfRule>
  </conditionalFormatting>
  <conditionalFormatting sqref="B26:C57">
    <cfRule type="expression" dxfId="1303" priority="11" stopIfTrue="1">
      <formula>MOD(ROW(),2)=0</formula>
    </cfRule>
    <cfRule type="expression" dxfId="1302" priority="12" stopIfTrue="1">
      <formula>MOD(ROW(),2)&lt;&gt;0</formula>
    </cfRule>
  </conditionalFormatting>
  <conditionalFormatting sqref="A6:A20">
    <cfRule type="expression" dxfId="1301" priority="13" stopIfTrue="1">
      <formula>MOD(ROW(),2)=0</formula>
    </cfRule>
    <cfRule type="expression" dxfId="1300" priority="14" stopIfTrue="1">
      <formula>MOD(ROW(),2)&lt;&gt;0</formula>
    </cfRule>
  </conditionalFormatting>
  <conditionalFormatting sqref="B6:C21">
    <cfRule type="expression" dxfId="1299" priority="15" stopIfTrue="1">
      <formula>MOD(ROW(),2)=0</formula>
    </cfRule>
    <cfRule type="expression" dxfId="1298" priority="16" stopIfTrue="1">
      <formula>MOD(ROW(),2)&lt;&gt;0</formula>
    </cfRule>
  </conditionalFormatting>
  <conditionalFormatting sqref="B17">
    <cfRule type="expression" dxfId="1297" priority="7" stopIfTrue="1">
      <formula>MOD(ROW(),2)=0</formula>
    </cfRule>
    <cfRule type="expression" dxfId="1296" priority="8" stopIfTrue="1">
      <formula>MOD(ROW(),2)&lt;&gt;0</formula>
    </cfRule>
  </conditionalFormatting>
  <conditionalFormatting sqref="B18:B20">
    <cfRule type="expression" dxfId="1295" priority="5" stopIfTrue="1">
      <formula>MOD(ROW(),2)=0</formula>
    </cfRule>
    <cfRule type="expression" dxfId="1294" priority="6" stopIfTrue="1">
      <formula>MOD(ROW(),2)&lt;&gt;0</formula>
    </cfRule>
  </conditionalFormatting>
  <conditionalFormatting sqref="A21">
    <cfRule type="expression" dxfId="1293" priority="1" stopIfTrue="1">
      <formula>MOD(ROW(),2)=0</formula>
    </cfRule>
    <cfRule type="expression" dxfId="1292" priority="2" stopIfTrue="1">
      <formula>MOD(ROW(),2)&lt;&gt;0</formula>
    </cfRule>
  </conditionalFormatting>
  <conditionalFormatting sqref="B21:C21">
    <cfRule type="expression" dxfId="1291" priority="3" stopIfTrue="1">
      <formula>MOD(ROW(),2)=0</formula>
    </cfRule>
    <cfRule type="expression" dxfId="12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88B8A-BC8C-4CF4-99E2-F1BF2DE70B30}">
  <sheetPr codeName="Sheet97"/>
  <dimension ref="A1:I72"/>
  <sheetViews>
    <sheetView showGridLines="0" zoomScale="85" zoomScaleNormal="85" workbookViewId="0">
      <selection activeCell="A4" sqref="A4"/>
    </sheetView>
  </sheetViews>
  <sheetFormatPr defaultColWidth="10" defaultRowHeight="12.5" x14ac:dyDescent="0.25"/>
  <cols>
    <col min="1" max="1" width="31.7265625" style="27" customWidth="1"/>
    <col min="2" max="5" width="22.7265625" style="27" customWidth="1"/>
    <col min="6" max="16384" width="10" style="27"/>
  </cols>
  <sheetData>
    <row r="1" spans="1:9" ht="20" x14ac:dyDescent="0.4">
      <c r="A1" s="39" t="s">
        <v>0</v>
      </c>
      <c r="B1" s="40"/>
      <c r="C1" s="40"/>
      <c r="D1" s="40"/>
      <c r="E1" s="40"/>
      <c r="F1" s="40"/>
      <c r="G1" s="40"/>
      <c r="H1" s="40"/>
      <c r="I1" s="40"/>
    </row>
    <row r="2" spans="1:9" ht="15.5" x14ac:dyDescent="0.35">
      <c r="A2" s="41" t="s">
        <v>1</v>
      </c>
      <c r="B2" s="42"/>
      <c r="C2" s="42"/>
      <c r="D2" s="42"/>
      <c r="E2" s="42"/>
      <c r="F2" s="42"/>
      <c r="G2" s="42"/>
      <c r="H2" s="42"/>
      <c r="I2" s="42"/>
    </row>
    <row r="3" spans="1:9" ht="15.5" x14ac:dyDescent="0.35">
      <c r="A3" s="43" t="str">
        <f>TABLE_FACTOR_TYPE_1&amp;" - x-"&amp;TABLE_SERIES_NUMBER_1</f>
        <v>Pension Credit - x-308</v>
      </c>
      <c r="B3" s="42"/>
      <c r="C3" s="42"/>
      <c r="D3" s="42"/>
      <c r="E3" s="42"/>
      <c r="F3" s="42"/>
      <c r="G3" s="42"/>
      <c r="H3" s="42"/>
      <c r="I3" s="42"/>
    </row>
    <row r="4" spans="1:9" x14ac:dyDescent="0.25">
      <c r="A4" s="44"/>
    </row>
    <row r="6" spans="1:9" ht="13" x14ac:dyDescent="0.3">
      <c r="A6" s="73" t="s">
        <v>577</v>
      </c>
      <c r="B6" s="112" t="s">
        <v>578</v>
      </c>
      <c r="C6" s="112"/>
      <c r="D6" s="112"/>
      <c r="E6" s="112"/>
    </row>
    <row r="7" spans="1:9" x14ac:dyDescent="0.25">
      <c r="A7" s="74" t="s">
        <v>278</v>
      </c>
      <c r="B7" s="112" t="s">
        <v>77</v>
      </c>
      <c r="C7" s="112"/>
      <c r="D7" s="112"/>
      <c r="E7" s="112"/>
    </row>
    <row r="8" spans="1:9" x14ac:dyDescent="0.25">
      <c r="A8" s="74" t="s">
        <v>279</v>
      </c>
      <c r="B8" s="112" t="s">
        <v>334</v>
      </c>
      <c r="C8" s="112"/>
      <c r="D8" s="112"/>
      <c r="E8" s="112"/>
    </row>
    <row r="9" spans="1:9" x14ac:dyDescent="0.25">
      <c r="A9" s="74" t="s">
        <v>280</v>
      </c>
      <c r="B9" s="112" t="s">
        <v>357</v>
      </c>
      <c r="C9" s="112"/>
      <c r="D9" s="112"/>
      <c r="E9" s="112"/>
    </row>
    <row r="10" spans="1:9" ht="15" customHeight="1" x14ac:dyDescent="0.25">
      <c r="A10" s="74" t="s">
        <v>6</v>
      </c>
      <c r="B10" s="112" t="s">
        <v>371</v>
      </c>
      <c r="C10" s="112"/>
      <c r="D10" s="112"/>
      <c r="E10" s="112"/>
    </row>
    <row r="11" spans="1:9" x14ac:dyDescent="0.25">
      <c r="A11" s="74" t="s">
        <v>281</v>
      </c>
      <c r="B11" s="112" t="s">
        <v>295</v>
      </c>
      <c r="C11" s="112"/>
      <c r="D11" s="112"/>
      <c r="E11" s="112"/>
    </row>
    <row r="12" spans="1:9" x14ac:dyDescent="0.25">
      <c r="A12" s="74" t="s">
        <v>282</v>
      </c>
      <c r="B12" s="112" t="s">
        <v>296</v>
      </c>
      <c r="C12" s="112"/>
      <c r="D12" s="112"/>
      <c r="E12" s="112"/>
    </row>
    <row r="13" spans="1:9" x14ac:dyDescent="0.25">
      <c r="A13" s="74" t="s">
        <v>585</v>
      </c>
      <c r="B13" s="112">
        <v>0</v>
      </c>
      <c r="C13" s="112"/>
      <c r="D13" s="112"/>
      <c r="E13" s="112"/>
    </row>
    <row r="14" spans="1:9" x14ac:dyDescent="0.25">
      <c r="A14" s="74" t="s">
        <v>284</v>
      </c>
      <c r="B14" s="112">
        <v>308</v>
      </c>
      <c r="C14" s="112"/>
      <c r="D14" s="112"/>
      <c r="E14" s="112"/>
    </row>
    <row r="15" spans="1:9" x14ac:dyDescent="0.25">
      <c r="A15" s="74" t="s">
        <v>588</v>
      </c>
      <c r="B15" s="112" t="s">
        <v>372</v>
      </c>
      <c r="C15" s="112"/>
      <c r="D15" s="112"/>
      <c r="E15" s="112"/>
    </row>
    <row r="16" spans="1:9" x14ac:dyDescent="0.25">
      <c r="A16" s="74" t="s">
        <v>286</v>
      </c>
      <c r="B16" s="112" t="s">
        <v>373</v>
      </c>
      <c r="C16" s="112"/>
      <c r="D16" s="112"/>
      <c r="E16" s="112"/>
    </row>
    <row r="17" spans="1:5" x14ac:dyDescent="0.25">
      <c r="A17" s="74" t="s">
        <v>687</v>
      </c>
      <c r="B17" s="112"/>
      <c r="C17" s="112"/>
      <c r="D17" s="112"/>
      <c r="E17" s="112"/>
    </row>
    <row r="18" spans="1:5" x14ac:dyDescent="0.25">
      <c r="A18" s="74" t="s">
        <v>288</v>
      </c>
      <c r="B18" s="140">
        <v>45071</v>
      </c>
      <c r="C18" s="112"/>
      <c r="D18" s="112"/>
      <c r="E18" s="112"/>
    </row>
    <row r="19" spans="1:5" x14ac:dyDescent="0.25">
      <c r="A19" s="74" t="s">
        <v>289</v>
      </c>
      <c r="B19" s="140">
        <v>45014</v>
      </c>
      <c r="C19" s="112"/>
      <c r="D19" s="112"/>
      <c r="E19" s="112"/>
    </row>
    <row r="20" spans="1:5" x14ac:dyDescent="0.25">
      <c r="A20" s="74" t="s">
        <v>290</v>
      </c>
      <c r="B20" s="112" t="s">
        <v>299</v>
      </c>
      <c r="C20" s="112"/>
      <c r="D20" s="112"/>
      <c r="E20" s="112"/>
    </row>
    <row r="21" spans="1:5" x14ac:dyDescent="0.25">
      <c r="A21" s="74" t="s">
        <v>291</v>
      </c>
      <c r="B21" s="112" t="s">
        <v>300</v>
      </c>
      <c r="C21" s="112"/>
      <c r="D21" s="112"/>
      <c r="E21" s="112"/>
    </row>
    <row r="23" spans="1:5" x14ac:dyDescent="0.25">
      <c r="B23" s="83" t="str">
        <f>HYPERLINK("#'Factor List'!A1","Back to Factor List")</f>
        <v>Back to Factor List</v>
      </c>
    </row>
    <row r="24" spans="1:5" x14ac:dyDescent="0.25">
      <c r="B24" s="83" t="str">
        <f>HYPERLINK("#'Assumptions'!A1","Assumptions")</f>
        <v>Assumptions</v>
      </c>
    </row>
    <row r="26" spans="1:5" ht="26" x14ac:dyDescent="0.25">
      <c r="A26" s="75" t="s">
        <v>314</v>
      </c>
      <c r="B26" s="75" t="s">
        <v>667</v>
      </c>
      <c r="C26" s="75" t="s">
        <v>668</v>
      </c>
      <c r="D26" s="75" t="s">
        <v>669</v>
      </c>
      <c r="E26" s="75" t="s">
        <v>670</v>
      </c>
    </row>
    <row r="27" spans="1:5" x14ac:dyDescent="0.25">
      <c r="A27" s="76">
        <v>30</v>
      </c>
      <c r="B27" s="78">
        <v>5.94</v>
      </c>
      <c r="C27" s="78">
        <v>5.59</v>
      </c>
      <c r="D27" s="78">
        <v>5.25</v>
      </c>
      <c r="E27" s="78">
        <v>4.93</v>
      </c>
    </row>
    <row r="28" spans="1:5" x14ac:dyDescent="0.25">
      <c r="A28" s="76">
        <v>31</v>
      </c>
      <c r="B28" s="78">
        <v>6.15</v>
      </c>
      <c r="C28" s="78">
        <v>5.78</v>
      </c>
      <c r="D28" s="78">
        <v>5.44</v>
      </c>
      <c r="E28" s="78">
        <v>5.0999999999999996</v>
      </c>
    </row>
    <row r="29" spans="1:5" x14ac:dyDescent="0.25">
      <c r="A29" s="76">
        <v>32</v>
      </c>
      <c r="B29" s="78">
        <v>6.37</v>
      </c>
      <c r="C29" s="78">
        <v>5.99</v>
      </c>
      <c r="D29" s="78">
        <v>5.63</v>
      </c>
      <c r="E29" s="78">
        <v>5.28</v>
      </c>
    </row>
    <row r="30" spans="1:5" x14ac:dyDescent="0.25">
      <c r="A30" s="76">
        <v>33</v>
      </c>
      <c r="B30" s="78">
        <v>6.59</v>
      </c>
      <c r="C30" s="78">
        <v>6.2</v>
      </c>
      <c r="D30" s="78">
        <v>5.83</v>
      </c>
      <c r="E30" s="78">
        <v>5.47</v>
      </c>
    </row>
    <row r="31" spans="1:5" x14ac:dyDescent="0.25">
      <c r="A31" s="76">
        <v>34</v>
      </c>
      <c r="B31" s="78">
        <v>6.83</v>
      </c>
      <c r="C31" s="78">
        <v>6.42</v>
      </c>
      <c r="D31" s="78">
        <v>6.04</v>
      </c>
      <c r="E31" s="78">
        <v>5.67</v>
      </c>
    </row>
    <row r="32" spans="1:5" x14ac:dyDescent="0.25">
      <c r="A32" s="76">
        <v>35</v>
      </c>
      <c r="B32" s="78">
        <v>7.07</v>
      </c>
      <c r="C32" s="78">
        <v>6.65</v>
      </c>
      <c r="D32" s="78">
        <v>6.25</v>
      </c>
      <c r="E32" s="78">
        <v>5.87</v>
      </c>
    </row>
    <row r="33" spans="1:5" x14ac:dyDescent="0.25">
      <c r="A33" s="76">
        <v>36</v>
      </c>
      <c r="B33" s="78">
        <v>7.32</v>
      </c>
      <c r="C33" s="78">
        <v>6.89</v>
      </c>
      <c r="D33" s="78">
        <v>6.47</v>
      </c>
      <c r="E33" s="78">
        <v>6.07</v>
      </c>
    </row>
    <row r="34" spans="1:5" x14ac:dyDescent="0.25">
      <c r="A34" s="76">
        <v>37</v>
      </c>
      <c r="B34" s="78">
        <v>7.58</v>
      </c>
      <c r="C34" s="78">
        <v>7.13</v>
      </c>
      <c r="D34" s="78">
        <v>6.7</v>
      </c>
      <c r="E34" s="78">
        <v>6.29</v>
      </c>
    </row>
    <row r="35" spans="1:5" x14ac:dyDescent="0.25">
      <c r="A35" s="76">
        <v>38</v>
      </c>
      <c r="B35" s="78">
        <v>7.86</v>
      </c>
      <c r="C35" s="78">
        <v>7.39</v>
      </c>
      <c r="D35" s="78">
        <v>6.94</v>
      </c>
      <c r="E35" s="78">
        <v>6.51</v>
      </c>
    </row>
    <row r="36" spans="1:5" x14ac:dyDescent="0.25">
      <c r="A36" s="76">
        <v>39</v>
      </c>
      <c r="B36" s="78">
        <v>8.14</v>
      </c>
      <c r="C36" s="78">
        <v>7.65</v>
      </c>
      <c r="D36" s="78">
        <v>7.19</v>
      </c>
      <c r="E36" s="78">
        <v>6.74</v>
      </c>
    </row>
    <row r="37" spans="1:5" x14ac:dyDescent="0.25">
      <c r="A37" s="76">
        <v>40</v>
      </c>
      <c r="B37" s="78">
        <v>8.43</v>
      </c>
      <c r="C37" s="78">
        <v>7.92</v>
      </c>
      <c r="D37" s="78">
        <v>7.44</v>
      </c>
      <c r="E37" s="78">
        <v>6.98</v>
      </c>
    </row>
    <row r="38" spans="1:5" x14ac:dyDescent="0.25">
      <c r="A38" s="76">
        <v>41</v>
      </c>
      <c r="B38" s="78">
        <v>8.73</v>
      </c>
      <c r="C38" s="78">
        <v>8.1999999999999993</v>
      </c>
      <c r="D38" s="78">
        <v>7.71</v>
      </c>
      <c r="E38" s="78">
        <v>7.23</v>
      </c>
    </row>
    <row r="39" spans="1:5" x14ac:dyDescent="0.25">
      <c r="A39" s="76">
        <v>42</v>
      </c>
      <c r="B39" s="78">
        <v>9.0399999999999991</v>
      </c>
      <c r="C39" s="78">
        <v>8.5</v>
      </c>
      <c r="D39" s="78">
        <v>7.98</v>
      </c>
      <c r="E39" s="78">
        <v>7.49</v>
      </c>
    </row>
    <row r="40" spans="1:5" x14ac:dyDescent="0.25">
      <c r="A40" s="76">
        <v>43</v>
      </c>
      <c r="B40" s="78">
        <v>9.36</v>
      </c>
      <c r="C40" s="78">
        <v>8.8000000000000007</v>
      </c>
      <c r="D40" s="78">
        <v>8.26</v>
      </c>
      <c r="E40" s="78">
        <v>7.75</v>
      </c>
    </row>
    <row r="41" spans="1:5" x14ac:dyDescent="0.25">
      <c r="A41" s="76">
        <v>44</v>
      </c>
      <c r="B41" s="78">
        <v>9.6999999999999993</v>
      </c>
      <c r="C41" s="78">
        <v>9.1199999999999992</v>
      </c>
      <c r="D41" s="78">
        <v>8.56</v>
      </c>
      <c r="E41" s="78">
        <v>8.0299999999999994</v>
      </c>
    </row>
    <row r="42" spans="1:5" x14ac:dyDescent="0.25">
      <c r="A42" s="76">
        <v>45</v>
      </c>
      <c r="B42" s="78">
        <v>10.050000000000001</v>
      </c>
      <c r="C42" s="78">
        <v>9.44</v>
      </c>
      <c r="D42" s="78">
        <v>8.86</v>
      </c>
      <c r="E42" s="78">
        <v>8.31</v>
      </c>
    </row>
    <row r="43" spans="1:5" x14ac:dyDescent="0.25">
      <c r="A43" s="76">
        <v>46</v>
      </c>
      <c r="B43" s="78">
        <v>10.41</v>
      </c>
      <c r="C43" s="78">
        <v>9.7799999999999994</v>
      </c>
      <c r="D43" s="78">
        <v>9.18</v>
      </c>
      <c r="E43" s="78">
        <v>8.61</v>
      </c>
    </row>
    <row r="44" spans="1:5" x14ac:dyDescent="0.25">
      <c r="A44" s="76">
        <v>47</v>
      </c>
      <c r="B44" s="78">
        <v>10.78</v>
      </c>
      <c r="C44" s="78">
        <v>10.130000000000001</v>
      </c>
      <c r="D44" s="78">
        <v>9.51</v>
      </c>
      <c r="E44" s="78">
        <v>8.92</v>
      </c>
    </row>
    <row r="45" spans="1:5" x14ac:dyDescent="0.25">
      <c r="A45" s="76">
        <v>48</v>
      </c>
      <c r="B45" s="78">
        <v>11.17</v>
      </c>
      <c r="C45" s="78">
        <v>10.5</v>
      </c>
      <c r="D45" s="78">
        <v>9.85</v>
      </c>
      <c r="E45" s="78">
        <v>9.24</v>
      </c>
    </row>
    <row r="46" spans="1:5" x14ac:dyDescent="0.25">
      <c r="A46" s="76">
        <v>49</v>
      </c>
      <c r="B46" s="78">
        <v>11.58</v>
      </c>
      <c r="C46" s="78">
        <v>10.88</v>
      </c>
      <c r="D46" s="78">
        <v>10.210000000000001</v>
      </c>
      <c r="E46" s="78">
        <v>9.57</v>
      </c>
    </row>
    <row r="47" spans="1:5" x14ac:dyDescent="0.25">
      <c r="A47" s="76">
        <v>50</v>
      </c>
      <c r="B47" s="78">
        <v>11.99</v>
      </c>
      <c r="C47" s="78">
        <v>11.27</v>
      </c>
      <c r="D47" s="78">
        <v>10.57</v>
      </c>
      <c r="E47" s="78">
        <v>9.91</v>
      </c>
    </row>
    <row r="48" spans="1:5" x14ac:dyDescent="0.25">
      <c r="A48" s="76">
        <v>51</v>
      </c>
      <c r="B48" s="78">
        <v>12.43</v>
      </c>
      <c r="C48" s="78">
        <v>11.68</v>
      </c>
      <c r="D48" s="78">
        <v>10.96</v>
      </c>
      <c r="E48" s="78">
        <v>10.27</v>
      </c>
    </row>
    <row r="49" spans="1:5" x14ac:dyDescent="0.25">
      <c r="A49" s="76">
        <v>52</v>
      </c>
      <c r="B49" s="78">
        <v>12.88</v>
      </c>
      <c r="C49" s="78">
        <v>12.1</v>
      </c>
      <c r="D49" s="78">
        <v>11.35</v>
      </c>
      <c r="E49" s="78">
        <v>10.64</v>
      </c>
    </row>
    <row r="50" spans="1:5" x14ac:dyDescent="0.25">
      <c r="A50" s="76">
        <v>53</v>
      </c>
      <c r="B50" s="78">
        <v>13.35</v>
      </c>
      <c r="C50" s="78">
        <v>12.54</v>
      </c>
      <c r="D50" s="78">
        <v>11.76</v>
      </c>
      <c r="E50" s="78">
        <v>11.02</v>
      </c>
    </row>
    <row r="51" spans="1:5" x14ac:dyDescent="0.25">
      <c r="A51" s="76">
        <v>54</v>
      </c>
      <c r="B51" s="78">
        <v>13.84</v>
      </c>
      <c r="C51" s="78">
        <v>13</v>
      </c>
      <c r="D51" s="78">
        <v>12.19</v>
      </c>
      <c r="E51" s="78">
        <v>11.42</v>
      </c>
    </row>
    <row r="52" spans="1:5" x14ac:dyDescent="0.25">
      <c r="A52" s="76">
        <v>55</v>
      </c>
      <c r="B52" s="78">
        <v>14.35</v>
      </c>
      <c r="C52" s="78">
        <v>13.47</v>
      </c>
      <c r="D52" s="78">
        <v>12.64</v>
      </c>
      <c r="E52" s="78">
        <v>11.84</v>
      </c>
    </row>
    <row r="53" spans="1:5" x14ac:dyDescent="0.25">
      <c r="A53" s="76">
        <v>56</v>
      </c>
      <c r="B53" s="78">
        <v>14.87</v>
      </c>
      <c r="C53" s="78">
        <v>13.97</v>
      </c>
      <c r="D53" s="78">
        <v>13.1</v>
      </c>
      <c r="E53" s="78">
        <v>12.27</v>
      </c>
    </row>
    <row r="54" spans="1:5" x14ac:dyDescent="0.25">
      <c r="A54" s="76">
        <v>57</v>
      </c>
      <c r="B54" s="78">
        <v>15.42</v>
      </c>
      <c r="C54" s="78">
        <v>14.48</v>
      </c>
      <c r="D54" s="78">
        <v>13.58</v>
      </c>
      <c r="E54" s="78">
        <v>12.72</v>
      </c>
    </row>
    <row r="55" spans="1:5" x14ac:dyDescent="0.25">
      <c r="A55" s="76">
        <v>58</v>
      </c>
      <c r="B55" s="78">
        <v>16</v>
      </c>
      <c r="C55" s="78">
        <v>15.02</v>
      </c>
      <c r="D55" s="78">
        <v>14.08</v>
      </c>
      <c r="E55" s="78">
        <v>13.19</v>
      </c>
    </row>
    <row r="56" spans="1:5" x14ac:dyDescent="0.25">
      <c r="A56" s="76">
        <v>59</v>
      </c>
      <c r="B56" s="78">
        <v>16.59</v>
      </c>
      <c r="C56" s="78">
        <v>15.58</v>
      </c>
      <c r="D56" s="78">
        <v>14.6</v>
      </c>
      <c r="E56" s="78">
        <v>13.68</v>
      </c>
    </row>
    <row r="57" spans="1:5" x14ac:dyDescent="0.25">
      <c r="A57" s="76">
        <v>60</v>
      </c>
      <c r="B57" s="78">
        <v>17.22</v>
      </c>
      <c r="C57" s="78">
        <v>16.16</v>
      </c>
      <c r="D57" s="78">
        <v>15.15</v>
      </c>
      <c r="E57" s="78">
        <v>14.19</v>
      </c>
    </row>
    <row r="58" spans="1:5" x14ac:dyDescent="0.25">
      <c r="A58" s="76">
        <v>61</v>
      </c>
      <c r="B58" s="78">
        <v>17.87</v>
      </c>
      <c r="C58" s="78">
        <v>16.77</v>
      </c>
      <c r="D58" s="78">
        <v>15.72</v>
      </c>
      <c r="E58" s="78">
        <v>14.72</v>
      </c>
    </row>
    <row r="59" spans="1:5" x14ac:dyDescent="0.25">
      <c r="A59" s="76">
        <v>62</v>
      </c>
      <c r="B59" s="78">
        <v>18.55</v>
      </c>
      <c r="C59" s="78">
        <v>17.41</v>
      </c>
      <c r="D59" s="78">
        <v>16.32</v>
      </c>
      <c r="E59" s="78">
        <v>15.28</v>
      </c>
    </row>
    <row r="60" spans="1:5" x14ac:dyDescent="0.25">
      <c r="A60" s="76">
        <v>63</v>
      </c>
      <c r="B60" s="78">
        <v>19.260000000000002</v>
      </c>
      <c r="C60" s="78">
        <v>18.07</v>
      </c>
      <c r="D60" s="78">
        <v>16.940000000000001</v>
      </c>
      <c r="E60" s="78">
        <v>15.86</v>
      </c>
    </row>
    <row r="61" spans="1:5" x14ac:dyDescent="0.25">
      <c r="A61" s="76">
        <v>64</v>
      </c>
      <c r="B61" s="78">
        <v>20.010000000000002</v>
      </c>
      <c r="C61" s="78">
        <v>18.77</v>
      </c>
      <c r="D61" s="78">
        <v>17.59</v>
      </c>
      <c r="E61" s="78">
        <v>16.47</v>
      </c>
    </row>
    <row r="62" spans="1:5" x14ac:dyDescent="0.25">
      <c r="A62" s="76">
        <v>65</v>
      </c>
      <c r="B62" s="78">
        <v>20.12</v>
      </c>
      <c r="C62" s="78">
        <v>19.5</v>
      </c>
      <c r="D62" s="78">
        <v>18.27</v>
      </c>
      <c r="E62" s="78">
        <v>17.100000000000001</v>
      </c>
    </row>
    <row r="63" spans="1:5" x14ac:dyDescent="0.25">
      <c r="A63" s="76">
        <v>66</v>
      </c>
      <c r="B63" s="78">
        <v>19.59</v>
      </c>
      <c r="C63" s="78">
        <v>19.61</v>
      </c>
      <c r="D63" s="78">
        <v>18.989999999999998</v>
      </c>
      <c r="E63" s="78">
        <v>17.77</v>
      </c>
    </row>
    <row r="64" spans="1:5" x14ac:dyDescent="0.25">
      <c r="A64" s="76">
        <v>67</v>
      </c>
      <c r="B64" s="78">
        <v>19.059999999999999</v>
      </c>
      <c r="C64" s="78">
        <v>19.07</v>
      </c>
      <c r="D64" s="78">
        <v>19.09</v>
      </c>
      <c r="E64" s="78">
        <v>18.48</v>
      </c>
    </row>
    <row r="65" spans="1:5" x14ac:dyDescent="0.25">
      <c r="A65" s="76">
        <v>68</v>
      </c>
      <c r="B65" s="78">
        <v>18.53</v>
      </c>
      <c r="C65" s="78">
        <v>18.54</v>
      </c>
      <c r="D65" s="78">
        <v>18.55</v>
      </c>
      <c r="E65" s="78">
        <v>18.57</v>
      </c>
    </row>
    <row r="66" spans="1:5" x14ac:dyDescent="0.25">
      <c r="A66" s="76">
        <v>69</v>
      </c>
      <c r="B66" s="78">
        <v>17.989999999999998</v>
      </c>
      <c r="C66" s="78">
        <v>18</v>
      </c>
      <c r="D66" s="78">
        <v>18.010000000000002</v>
      </c>
      <c r="E66" s="78">
        <v>18.02</v>
      </c>
    </row>
    <row r="67" spans="1:5" x14ac:dyDescent="0.25">
      <c r="A67" s="76">
        <v>70</v>
      </c>
      <c r="B67" s="78">
        <v>17.46</v>
      </c>
      <c r="C67" s="78">
        <v>17.46</v>
      </c>
      <c r="D67" s="78">
        <v>17.46</v>
      </c>
      <c r="E67" s="78">
        <v>17.47</v>
      </c>
    </row>
    <row r="68" spans="1:5" x14ac:dyDescent="0.25">
      <c r="A68" s="76">
        <v>71</v>
      </c>
      <c r="B68" s="78">
        <v>16.920000000000002</v>
      </c>
      <c r="C68" s="78">
        <v>16.920000000000002</v>
      </c>
      <c r="D68" s="78">
        <v>16.920000000000002</v>
      </c>
      <c r="E68" s="78">
        <v>16.93</v>
      </c>
    </row>
    <row r="69" spans="1:5" x14ac:dyDescent="0.25">
      <c r="A69" s="76">
        <v>72</v>
      </c>
      <c r="B69" s="78">
        <v>16.38</v>
      </c>
      <c r="C69" s="78">
        <v>16.38</v>
      </c>
      <c r="D69" s="78">
        <v>16.38</v>
      </c>
      <c r="E69" s="78">
        <v>16.38</v>
      </c>
    </row>
    <row r="70" spans="1:5" x14ac:dyDescent="0.25">
      <c r="A70" s="76">
        <v>73</v>
      </c>
      <c r="B70" s="78">
        <v>15.85</v>
      </c>
      <c r="C70" s="78">
        <v>15.85</v>
      </c>
      <c r="D70" s="78">
        <v>15.85</v>
      </c>
      <c r="E70" s="78">
        <v>15.85</v>
      </c>
    </row>
    <row r="71" spans="1:5" x14ac:dyDescent="0.25">
      <c r="A71" s="76">
        <v>74</v>
      </c>
      <c r="B71" s="78">
        <v>15.31</v>
      </c>
      <c r="C71" s="78">
        <v>15.31</v>
      </c>
      <c r="D71" s="78">
        <v>15.31</v>
      </c>
      <c r="E71" s="78">
        <v>15.31</v>
      </c>
    </row>
    <row r="72" spans="1:5" x14ac:dyDescent="0.25">
      <c r="A72" s="76">
        <v>75</v>
      </c>
      <c r="B72" s="78">
        <v>14.77</v>
      </c>
      <c r="C72" s="78">
        <v>14.77</v>
      </c>
      <c r="D72" s="78">
        <v>14.77</v>
      </c>
      <c r="E72" s="78">
        <v>14.77</v>
      </c>
    </row>
  </sheetData>
  <sheetProtection algorithmName="SHA-512" hashValue="f7YkMd5/eNigsZh9P815jt/UPLGjktrQftjZxil/yeoLzj2YHKuBTdWsgzoHsS3+BQX9RKyul2u/7PZB7sj7WA==" saltValue="JeCVRtv1iUr6cXTSv43PGA==" spinCount="100000" sheet="1" objects="1" scenarios="1"/>
  <conditionalFormatting sqref="A26:A72">
    <cfRule type="expression" dxfId="1289" priority="9" stopIfTrue="1">
      <formula>MOD(ROW(),2)=0</formula>
    </cfRule>
    <cfRule type="expression" dxfId="1288" priority="10" stopIfTrue="1">
      <formula>MOD(ROW(),2)&lt;&gt;0</formula>
    </cfRule>
  </conditionalFormatting>
  <conditionalFormatting sqref="B26:E72">
    <cfRule type="expression" dxfId="1287" priority="11" stopIfTrue="1">
      <formula>MOD(ROW(),2)=0</formula>
    </cfRule>
    <cfRule type="expression" dxfId="1286" priority="12" stopIfTrue="1">
      <formula>MOD(ROW(),2)&lt;&gt;0</formula>
    </cfRule>
  </conditionalFormatting>
  <conditionalFormatting sqref="A6:A20">
    <cfRule type="expression" dxfId="1285" priority="13" stopIfTrue="1">
      <formula>MOD(ROW(),2)=0</formula>
    </cfRule>
    <cfRule type="expression" dxfId="1284" priority="14" stopIfTrue="1">
      <formula>MOD(ROW(),2)&lt;&gt;0</formula>
    </cfRule>
  </conditionalFormatting>
  <conditionalFormatting sqref="B6:E21">
    <cfRule type="expression" dxfId="1283" priority="15" stopIfTrue="1">
      <formula>MOD(ROW(),2)=0</formula>
    </cfRule>
    <cfRule type="expression" dxfId="1282" priority="16" stopIfTrue="1">
      <formula>MOD(ROW(),2)&lt;&gt;0</formula>
    </cfRule>
  </conditionalFormatting>
  <conditionalFormatting sqref="B17">
    <cfRule type="expression" dxfId="1281" priority="7" stopIfTrue="1">
      <formula>MOD(ROW(),2)=0</formula>
    </cfRule>
    <cfRule type="expression" dxfId="1280" priority="8" stopIfTrue="1">
      <formula>MOD(ROW(),2)&lt;&gt;0</formula>
    </cfRule>
  </conditionalFormatting>
  <conditionalFormatting sqref="B18:B20">
    <cfRule type="expression" dxfId="1279" priority="5" stopIfTrue="1">
      <formula>MOD(ROW(),2)=0</formula>
    </cfRule>
    <cfRule type="expression" dxfId="1278" priority="6" stopIfTrue="1">
      <formula>MOD(ROW(),2)&lt;&gt;0</formula>
    </cfRule>
  </conditionalFormatting>
  <conditionalFormatting sqref="A21">
    <cfRule type="expression" dxfId="1277" priority="1" stopIfTrue="1">
      <formula>MOD(ROW(),2)=0</formula>
    </cfRule>
    <cfRule type="expression" dxfId="1276" priority="2" stopIfTrue="1">
      <formula>MOD(ROW(),2)&lt;&gt;0</formula>
    </cfRule>
  </conditionalFormatting>
  <conditionalFormatting sqref="B21:C21">
    <cfRule type="expression" dxfId="1275" priority="3" stopIfTrue="1">
      <formula>MOD(ROW(),2)=0</formula>
    </cfRule>
    <cfRule type="expression" dxfId="12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020F7-8A9F-4589-9152-8325EE3A19B6}">
  <sheetPr codeName="Sheet98"/>
  <dimension ref="A1:I57"/>
  <sheetViews>
    <sheetView showGridLines="0" zoomScale="85" zoomScaleNormal="85" workbookViewId="0">
      <selection activeCell="A4" sqref="A4"/>
    </sheetView>
  </sheetViews>
  <sheetFormatPr defaultColWidth="10" defaultRowHeight="12.5" x14ac:dyDescent="0.25"/>
  <cols>
    <col min="1" max="1" width="31.7265625" style="27" customWidth="1"/>
    <col min="2" max="5" width="22.7265625" style="27" customWidth="1"/>
    <col min="6" max="16384" width="10" style="27"/>
  </cols>
  <sheetData>
    <row r="1" spans="1:9" ht="20" x14ac:dyDescent="0.4">
      <c r="A1" s="39" t="s">
        <v>0</v>
      </c>
      <c r="B1" s="40"/>
      <c r="C1" s="40"/>
      <c r="D1" s="40"/>
      <c r="E1" s="40"/>
      <c r="F1" s="40"/>
      <c r="G1" s="40"/>
      <c r="H1" s="40"/>
      <c r="I1" s="40"/>
    </row>
    <row r="2" spans="1:9" ht="15.5" x14ac:dyDescent="0.35">
      <c r="A2" s="41" t="s">
        <v>1</v>
      </c>
      <c r="B2" s="42"/>
      <c r="C2" s="42"/>
      <c r="D2" s="42"/>
      <c r="E2" s="42"/>
      <c r="F2" s="42"/>
      <c r="G2" s="42"/>
      <c r="H2" s="42"/>
      <c r="I2" s="42"/>
    </row>
    <row r="3" spans="1:9" ht="15.5" x14ac:dyDescent="0.35">
      <c r="A3" s="43" t="str">
        <f>TABLE_FACTOR_TYPE_1&amp;" - x-"&amp;TABLE_SERIES_NUMBER_1</f>
        <v>Pension Credit - x-309</v>
      </c>
      <c r="B3" s="42"/>
      <c r="C3" s="42"/>
      <c r="D3" s="42"/>
      <c r="E3" s="42"/>
      <c r="F3" s="42"/>
      <c r="G3" s="42"/>
      <c r="H3" s="42"/>
      <c r="I3" s="42"/>
    </row>
    <row r="4" spans="1:9" x14ac:dyDescent="0.25">
      <c r="A4" s="44"/>
    </row>
    <row r="6" spans="1:9" ht="13" x14ac:dyDescent="0.3">
      <c r="A6" s="73" t="s">
        <v>577</v>
      </c>
      <c r="B6" s="112" t="s">
        <v>578</v>
      </c>
      <c r="C6" s="112"/>
      <c r="D6" s="112"/>
      <c r="E6" s="112"/>
    </row>
    <row r="7" spans="1:9" x14ac:dyDescent="0.25">
      <c r="A7" s="74" t="s">
        <v>278</v>
      </c>
      <c r="B7" s="112" t="s">
        <v>77</v>
      </c>
      <c r="C7" s="112"/>
      <c r="D7" s="112"/>
      <c r="E7" s="112"/>
    </row>
    <row r="8" spans="1:9" x14ac:dyDescent="0.25">
      <c r="A8" s="74" t="s">
        <v>279</v>
      </c>
      <c r="B8" s="112" t="s">
        <v>334</v>
      </c>
      <c r="C8" s="112"/>
      <c r="D8" s="112"/>
      <c r="E8" s="112"/>
    </row>
    <row r="9" spans="1:9" x14ac:dyDescent="0.25">
      <c r="A9" s="74" t="s">
        <v>280</v>
      </c>
      <c r="B9" s="112" t="s">
        <v>357</v>
      </c>
      <c r="C9" s="112"/>
      <c r="D9" s="112"/>
      <c r="E9" s="112"/>
    </row>
    <row r="10" spans="1:9" ht="14.65" customHeight="1" x14ac:dyDescent="0.25">
      <c r="A10" s="74" t="s">
        <v>6</v>
      </c>
      <c r="B10" s="112" t="s">
        <v>374</v>
      </c>
      <c r="C10" s="112"/>
      <c r="D10" s="112"/>
      <c r="E10" s="112"/>
    </row>
    <row r="11" spans="1:9" x14ac:dyDescent="0.25">
      <c r="A11" s="74" t="s">
        <v>281</v>
      </c>
      <c r="B11" s="112" t="s">
        <v>295</v>
      </c>
      <c r="C11" s="112"/>
      <c r="D11" s="112"/>
      <c r="E11" s="112"/>
    </row>
    <row r="12" spans="1:9" x14ac:dyDescent="0.25">
      <c r="A12" s="74" t="s">
        <v>282</v>
      </c>
      <c r="B12" s="112" t="s">
        <v>296</v>
      </c>
      <c r="C12" s="112"/>
      <c r="D12" s="112"/>
      <c r="E12" s="112"/>
    </row>
    <row r="13" spans="1:9" x14ac:dyDescent="0.25">
      <c r="A13" s="74" t="s">
        <v>585</v>
      </c>
      <c r="B13" s="112">
        <v>0</v>
      </c>
      <c r="C13" s="112"/>
      <c r="D13" s="112"/>
      <c r="E13" s="112"/>
    </row>
    <row r="14" spans="1:9" x14ac:dyDescent="0.25">
      <c r="A14" s="74" t="s">
        <v>284</v>
      </c>
      <c r="B14" s="112">
        <v>309</v>
      </c>
      <c r="C14" s="112"/>
      <c r="D14" s="112"/>
      <c r="E14" s="112"/>
    </row>
    <row r="15" spans="1:9" x14ac:dyDescent="0.25">
      <c r="A15" s="74" t="s">
        <v>588</v>
      </c>
      <c r="B15" s="112" t="s">
        <v>375</v>
      </c>
      <c r="C15" s="112"/>
      <c r="D15" s="112"/>
      <c r="E15" s="112"/>
    </row>
    <row r="16" spans="1:9" x14ac:dyDescent="0.25">
      <c r="A16" s="74" t="s">
        <v>286</v>
      </c>
      <c r="B16" s="112" t="s">
        <v>376</v>
      </c>
      <c r="C16" s="112"/>
      <c r="D16" s="112"/>
      <c r="E16" s="112"/>
    </row>
    <row r="17" spans="1:5" x14ac:dyDescent="0.25">
      <c r="A17" s="74" t="s">
        <v>687</v>
      </c>
      <c r="B17" s="112"/>
      <c r="C17" s="112"/>
      <c r="D17" s="112"/>
      <c r="E17" s="112"/>
    </row>
    <row r="18" spans="1:5" x14ac:dyDescent="0.25">
      <c r="A18" s="74" t="s">
        <v>288</v>
      </c>
      <c r="B18" s="140">
        <v>45071</v>
      </c>
      <c r="C18" s="112"/>
      <c r="D18" s="112"/>
      <c r="E18" s="112"/>
    </row>
    <row r="19" spans="1:5" x14ac:dyDescent="0.25">
      <c r="A19" s="74" t="s">
        <v>289</v>
      </c>
      <c r="B19" s="140">
        <v>45014</v>
      </c>
      <c r="C19" s="112"/>
      <c r="D19" s="112"/>
      <c r="E19" s="112"/>
    </row>
    <row r="20" spans="1:5" x14ac:dyDescent="0.25">
      <c r="A20" s="74" t="s">
        <v>290</v>
      </c>
      <c r="B20" s="112" t="s">
        <v>299</v>
      </c>
      <c r="C20" s="112"/>
      <c r="D20" s="112"/>
      <c r="E20" s="112"/>
    </row>
    <row r="21" spans="1:5" x14ac:dyDescent="0.25">
      <c r="A21" s="74" t="s">
        <v>291</v>
      </c>
      <c r="B21" s="112" t="s">
        <v>300</v>
      </c>
      <c r="C21" s="112"/>
      <c r="D21" s="112"/>
      <c r="E21" s="112"/>
    </row>
    <row r="23" spans="1:5" x14ac:dyDescent="0.25">
      <c r="B23" s="83" t="str">
        <f>HYPERLINK("#'Factor List'!A1","Back to Factor List")</f>
        <v>Back to Factor List</v>
      </c>
    </row>
    <row r="24" spans="1:5" x14ac:dyDescent="0.25">
      <c r="B24" s="83" t="str">
        <f>HYPERLINK("#'Assumptions'!A1","Assumptions")</f>
        <v>Assumptions</v>
      </c>
    </row>
    <row r="26" spans="1:5" ht="26" x14ac:dyDescent="0.25">
      <c r="A26" s="75" t="s">
        <v>314</v>
      </c>
      <c r="B26" s="75" t="s">
        <v>667</v>
      </c>
      <c r="C26" s="75" t="s">
        <v>668</v>
      </c>
      <c r="D26" s="75" t="s">
        <v>669</v>
      </c>
      <c r="E26" s="75" t="s">
        <v>670</v>
      </c>
    </row>
    <row r="27" spans="1:5" x14ac:dyDescent="0.25">
      <c r="A27" s="76">
        <v>55</v>
      </c>
      <c r="B27" s="78">
        <v>14.16</v>
      </c>
      <c r="C27" s="78">
        <v>13.21</v>
      </c>
      <c r="D27" s="78">
        <v>12.31</v>
      </c>
      <c r="E27" s="78">
        <v>11.45</v>
      </c>
    </row>
    <row r="28" spans="1:5" x14ac:dyDescent="0.25">
      <c r="A28" s="76">
        <v>56</v>
      </c>
      <c r="B28" s="78">
        <v>14.68</v>
      </c>
      <c r="C28" s="78">
        <v>13.69</v>
      </c>
      <c r="D28" s="78">
        <v>12.76</v>
      </c>
      <c r="E28" s="78">
        <v>11.87</v>
      </c>
    </row>
    <row r="29" spans="1:5" x14ac:dyDescent="0.25">
      <c r="A29" s="76">
        <v>57</v>
      </c>
      <c r="B29" s="78">
        <v>15.21</v>
      </c>
      <c r="C29" s="78">
        <v>14.19</v>
      </c>
      <c r="D29" s="78">
        <v>13.22</v>
      </c>
      <c r="E29" s="78">
        <v>12.29</v>
      </c>
    </row>
    <row r="30" spans="1:5" x14ac:dyDescent="0.25">
      <c r="A30" s="76">
        <v>58</v>
      </c>
      <c r="B30" s="78">
        <v>15.77</v>
      </c>
      <c r="C30" s="78">
        <v>14.71</v>
      </c>
      <c r="D30" s="78">
        <v>13.7</v>
      </c>
      <c r="E30" s="78">
        <v>12.74</v>
      </c>
    </row>
    <row r="31" spans="1:5" x14ac:dyDescent="0.25">
      <c r="A31" s="76">
        <v>59</v>
      </c>
      <c r="B31" s="78">
        <v>16.350000000000001</v>
      </c>
      <c r="C31" s="78">
        <v>15.25</v>
      </c>
      <c r="D31" s="78">
        <v>14.2</v>
      </c>
      <c r="E31" s="78">
        <v>13.2</v>
      </c>
    </row>
    <row r="32" spans="1:5" x14ac:dyDescent="0.25">
      <c r="A32" s="76">
        <v>60</v>
      </c>
      <c r="B32" s="78">
        <v>16.95</v>
      </c>
      <c r="C32" s="78">
        <v>15.81</v>
      </c>
      <c r="D32" s="78">
        <v>14.72</v>
      </c>
      <c r="E32" s="78">
        <v>13.69</v>
      </c>
    </row>
    <row r="33" spans="1:5" x14ac:dyDescent="0.25">
      <c r="A33" s="76">
        <v>61</v>
      </c>
      <c r="B33" s="78">
        <v>17.59</v>
      </c>
      <c r="C33" s="78">
        <v>16.399999999999999</v>
      </c>
      <c r="D33" s="78">
        <v>15.27</v>
      </c>
      <c r="E33" s="78">
        <v>14.19</v>
      </c>
    </row>
    <row r="34" spans="1:5" x14ac:dyDescent="0.25">
      <c r="A34" s="76">
        <v>62</v>
      </c>
      <c r="B34" s="78">
        <v>18.25</v>
      </c>
      <c r="C34" s="78">
        <v>17.010000000000002</v>
      </c>
      <c r="D34" s="78">
        <v>15.84</v>
      </c>
      <c r="E34" s="78">
        <v>14.72</v>
      </c>
    </row>
    <row r="35" spans="1:5" x14ac:dyDescent="0.25">
      <c r="A35" s="76">
        <v>63</v>
      </c>
      <c r="B35" s="78">
        <v>18.940000000000001</v>
      </c>
      <c r="C35" s="78">
        <v>17.649999999999999</v>
      </c>
      <c r="D35" s="78">
        <v>16.43</v>
      </c>
      <c r="E35" s="78">
        <v>15.27</v>
      </c>
    </row>
    <row r="36" spans="1:5" x14ac:dyDescent="0.25">
      <c r="A36" s="76">
        <v>64</v>
      </c>
      <c r="B36" s="78">
        <v>19.66</v>
      </c>
      <c r="C36" s="78">
        <v>18.329999999999998</v>
      </c>
      <c r="D36" s="78">
        <v>17.059999999999999</v>
      </c>
      <c r="E36" s="78">
        <v>15.85</v>
      </c>
    </row>
    <row r="37" spans="1:5" x14ac:dyDescent="0.25">
      <c r="A37" s="76">
        <v>65</v>
      </c>
      <c r="B37" s="78">
        <v>19.7</v>
      </c>
      <c r="C37" s="78">
        <v>19.03</v>
      </c>
      <c r="D37" s="78">
        <v>17.71</v>
      </c>
      <c r="E37" s="78">
        <v>16.45</v>
      </c>
    </row>
    <row r="38" spans="1:5" x14ac:dyDescent="0.25">
      <c r="A38" s="76">
        <v>66</v>
      </c>
      <c r="B38" s="78">
        <v>19.04</v>
      </c>
      <c r="C38" s="78">
        <v>19.059999999999999</v>
      </c>
      <c r="D38" s="78">
        <v>18.39</v>
      </c>
      <c r="E38" s="78">
        <v>17.09</v>
      </c>
    </row>
    <row r="39" spans="1:5" x14ac:dyDescent="0.25">
      <c r="A39" s="76">
        <v>67</v>
      </c>
      <c r="B39" s="78">
        <v>18.37</v>
      </c>
      <c r="C39" s="78">
        <v>18.39</v>
      </c>
      <c r="D39" s="78">
        <v>18.41</v>
      </c>
      <c r="E39" s="78">
        <v>17.75</v>
      </c>
    </row>
    <row r="40" spans="1:5" x14ac:dyDescent="0.25">
      <c r="A40" s="76">
        <v>68</v>
      </c>
      <c r="B40" s="78">
        <v>17.71</v>
      </c>
      <c r="C40" s="78">
        <v>17.72</v>
      </c>
      <c r="D40" s="78">
        <v>17.73</v>
      </c>
      <c r="E40" s="78">
        <v>17.75</v>
      </c>
    </row>
    <row r="41" spans="1:5" x14ac:dyDescent="0.25">
      <c r="A41" s="76">
        <v>69</v>
      </c>
      <c r="B41" s="78">
        <v>17.04</v>
      </c>
      <c r="C41" s="78">
        <v>17.04</v>
      </c>
      <c r="D41" s="78">
        <v>17.05</v>
      </c>
      <c r="E41" s="78">
        <v>17.07</v>
      </c>
    </row>
    <row r="42" spans="1:5" x14ac:dyDescent="0.25">
      <c r="A42" s="76">
        <v>70</v>
      </c>
      <c r="B42" s="78">
        <v>16.37</v>
      </c>
      <c r="C42" s="78">
        <v>16.37</v>
      </c>
      <c r="D42" s="78">
        <v>16.38</v>
      </c>
      <c r="E42" s="78">
        <v>16.39</v>
      </c>
    </row>
    <row r="43" spans="1:5" x14ac:dyDescent="0.25">
      <c r="A43" s="76">
        <v>71</v>
      </c>
      <c r="B43" s="78">
        <v>15.7</v>
      </c>
      <c r="C43" s="78">
        <v>15.7</v>
      </c>
      <c r="D43" s="78">
        <v>15.7</v>
      </c>
      <c r="E43" s="78">
        <v>15.71</v>
      </c>
    </row>
    <row r="44" spans="1:5" x14ac:dyDescent="0.25">
      <c r="A44" s="76">
        <v>72</v>
      </c>
      <c r="B44" s="78">
        <v>15.02</v>
      </c>
      <c r="C44" s="78">
        <v>15.02</v>
      </c>
      <c r="D44" s="78">
        <v>15.02</v>
      </c>
      <c r="E44" s="78">
        <v>15.03</v>
      </c>
    </row>
    <row r="45" spans="1:5" x14ac:dyDescent="0.25">
      <c r="A45" s="76">
        <v>73</v>
      </c>
      <c r="B45" s="78">
        <v>14.35</v>
      </c>
      <c r="C45" s="78">
        <v>14.35</v>
      </c>
      <c r="D45" s="78">
        <v>14.35</v>
      </c>
      <c r="E45" s="78">
        <v>14.35</v>
      </c>
    </row>
    <row r="46" spans="1:5" x14ac:dyDescent="0.25">
      <c r="A46" s="76">
        <v>74</v>
      </c>
      <c r="B46" s="78">
        <v>13.68</v>
      </c>
      <c r="C46" s="78">
        <v>13.68</v>
      </c>
      <c r="D46" s="78">
        <v>13.68</v>
      </c>
      <c r="E46" s="78">
        <v>13.68</v>
      </c>
    </row>
    <row r="47" spans="1:5" x14ac:dyDescent="0.25">
      <c r="A47" s="76">
        <v>75</v>
      </c>
      <c r="B47" s="78">
        <v>13.01</v>
      </c>
      <c r="C47" s="78">
        <v>13.01</v>
      </c>
      <c r="D47" s="78">
        <v>13.01</v>
      </c>
      <c r="E47" s="78">
        <v>13.01</v>
      </c>
    </row>
    <row r="48" spans="1:5" x14ac:dyDescent="0.25">
      <c r="A48" s="76">
        <v>76</v>
      </c>
      <c r="B48" s="78">
        <v>12.34</v>
      </c>
      <c r="C48" s="78">
        <v>12.34</v>
      </c>
      <c r="D48" s="78">
        <v>12.34</v>
      </c>
      <c r="E48" s="78">
        <v>12.34</v>
      </c>
    </row>
    <row r="49" spans="1:5" x14ac:dyDescent="0.25">
      <c r="A49" s="76">
        <v>77</v>
      </c>
      <c r="B49" s="78">
        <v>11.68</v>
      </c>
      <c r="C49" s="78">
        <v>11.68</v>
      </c>
      <c r="D49" s="78">
        <v>11.68</v>
      </c>
      <c r="E49" s="78">
        <v>11.68</v>
      </c>
    </row>
    <row r="50" spans="1:5" x14ac:dyDescent="0.25">
      <c r="A50" s="76">
        <v>78</v>
      </c>
      <c r="B50" s="78">
        <v>11.02</v>
      </c>
      <c r="C50" s="78">
        <v>11.02</v>
      </c>
      <c r="D50" s="78">
        <v>11.02</v>
      </c>
      <c r="E50" s="78">
        <v>11.02</v>
      </c>
    </row>
    <row r="51" spans="1:5" x14ac:dyDescent="0.25">
      <c r="A51" s="76">
        <v>79</v>
      </c>
      <c r="B51" s="78">
        <v>10.38</v>
      </c>
      <c r="C51" s="78">
        <v>10.38</v>
      </c>
      <c r="D51" s="78">
        <v>10.38</v>
      </c>
      <c r="E51" s="78">
        <v>10.38</v>
      </c>
    </row>
    <row r="52" spans="1:5" x14ac:dyDescent="0.25">
      <c r="A52" s="76">
        <v>80</v>
      </c>
      <c r="B52" s="78">
        <v>9.74</v>
      </c>
      <c r="C52" s="78">
        <v>9.74</v>
      </c>
      <c r="D52" s="78">
        <v>9.74</v>
      </c>
      <c r="E52" s="78">
        <v>9.74</v>
      </c>
    </row>
    <row r="53" spans="1:5" x14ac:dyDescent="0.25">
      <c r="A53" s="76">
        <v>81</v>
      </c>
      <c r="B53" s="78">
        <v>9.1300000000000008</v>
      </c>
      <c r="C53" s="78">
        <v>9.1300000000000008</v>
      </c>
      <c r="D53" s="78">
        <v>9.1300000000000008</v>
      </c>
      <c r="E53" s="78">
        <v>9.1300000000000008</v>
      </c>
    </row>
    <row r="54" spans="1:5" x14ac:dyDescent="0.25">
      <c r="A54" s="76">
        <v>82</v>
      </c>
      <c r="B54" s="78">
        <v>8.5299999999999994</v>
      </c>
      <c r="C54" s="78">
        <v>8.5299999999999994</v>
      </c>
      <c r="D54" s="78">
        <v>8.5299999999999994</v>
      </c>
      <c r="E54" s="78">
        <v>8.5299999999999994</v>
      </c>
    </row>
    <row r="55" spans="1:5" x14ac:dyDescent="0.25">
      <c r="A55" s="76">
        <v>83</v>
      </c>
      <c r="B55" s="78">
        <v>7.95</v>
      </c>
      <c r="C55" s="78">
        <v>7.95</v>
      </c>
      <c r="D55" s="78">
        <v>7.95</v>
      </c>
      <c r="E55" s="78">
        <v>7.95</v>
      </c>
    </row>
    <row r="56" spans="1:5" x14ac:dyDescent="0.25">
      <c r="A56" s="76">
        <v>84</v>
      </c>
      <c r="B56" s="78">
        <v>7.39</v>
      </c>
      <c r="C56" s="78">
        <v>7.39</v>
      </c>
      <c r="D56" s="78">
        <v>7.39</v>
      </c>
      <c r="E56" s="78">
        <v>7.39</v>
      </c>
    </row>
    <row r="57" spans="1:5" x14ac:dyDescent="0.25">
      <c r="A57" s="76">
        <v>85</v>
      </c>
      <c r="B57" s="78">
        <v>6.86</v>
      </c>
      <c r="C57" s="78">
        <v>6.86</v>
      </c>
      <c r="D57" s="78">
        <v>6.86</v>
      </c>
      <c r="E57" s="78">
        <v>6.86</v>
      </c>
    </row>
  </sheetData>
  <sheetProtection algorithmName="SHA-512" hashValue="5cyJj3oVOd7T024or/VoxopMXgeCfe8eltXwsYZ/9zLAYRQUeF++OgrcuuuQth0HW0ROUGgUDQu6j6Rf/uAu0Q==" saltValue="QupnO4XlUjRfUMSzCFQSGA==" spinCount="100000" sheet="1" objects="1" scenarios="1"/>
  <conditionalFormatting sqref="A26:A57">
    <cfRule type="expression" dxfId="1273" priority="9" stopIfTrue="1">
      <formula>MOD(ROW(),2)=0</formula>
    </cfRule>
    <cfRule type="expression" dxfId="1272" priority="10" stopIfTrue="1">
      <formula>MOD(ROW(),2)&lt;&gt;0</formula>
    </cfRule>
  </conditionalFormatting>
  <conditionalFormatting sqref="B26:E57">
    <cfRule type="expression" dxfId="1271" priority="11" stopIfTrue="1">
      <formula>MOD(ROW(),2)=0</formula>
    </cfRule>
    <cfRule type="expression" dxfId="1270" priority="12" stopIfTrue="1">
      <formula>MOD(ROW(),2)&lt;&gt;0</formula>
    </cfRule>
  </conditionalFormatting>
  <conditionalFormatting sqref="A6:A20">
    <cfRule type="expression" dxfId="1269" priority="13" stopIfTrue="1">
      <formula>MOD(ROW(),2)=0</formula>
    </cfRule>
    <cfRule type="expression" dxfId="1268" priority="14" stopIfTrue="1">
      <formula>MOD(ROW(),2)&lt;&gt;0</formula>
    </cfRule>
  </conditionalFormatting>
  <conditionalFormatting sqref="B6:E21">
    <cfRule type="expression" dxfId="1267" priority="15" stopIfTrue="1">
      <formula>MOD(ROW(),2)=0</formula>
    </cfRule>
    <cfRule type="expression" dxfId="1266" priority="16" stopIfTrue="1">
      <formula>MOD(ROW(),2)&lt;&gt;0</formula>
    </cfRule>
  </conditionalFormatting>
  <conditionalFormatting sqref="B17">
    <cfRule type="expression" dxfId="1265" priority="7" stopIfTrue="1">
      <formula>MOD(ROW(),2)=0</formula>
    </cfRule>
    <cfRule type="expression" dxfId="1264" priority="8" stopIfTrue="1">
      <formula>MOD(ROW(),2)&lt;&gt;0</formula>
    </cfRule>
  </conditionalFormatting>
  <conditionalFormatting sqref="B18:B20">
    <cfRule type="expression" dxfId="1263" priority="5" stopIfTrue="1">
      <formula>MOD(ROW(),2)=0</formula>
    </cfRule>
    <cfRule type="expression" dxfId="1262" priority="6" stopIfTrue="1">
      <formula>MOD(ROW(),2)&lt;&gt;0</formula>
    </cfRule>
  </conditionalFormatting>
  <conditionalFormatting sqref="A21">
    <cfRule type="expression" dxfId="1261" priority="1" stopIfTrue="1">
      <formula>MOD(ROW(),2)=0</formula>
    </cfRule>
    <cfRule type="expression" dxfId="1260" priority="2" stopIfTrue="1">
      <formula>MOD(ROW(),2)&lt;&gt;0</formula>
    </cfRule>
  </conditionalFormatting>
  <conditionalFormatting sqref="B21:C21">
    <cfRule type="expression" dxfId="1259" priority="3" stopIfTrue="1">
      <formula>MOD(ROW(),2)=0</formula>
    </cfRule>
    <cfRule type="expression" dxfId="12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42"/>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ERF - x-401</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76</v>
      </c>
      <c r="C8" s="112"/>
      <c r="D8" s="112"/>
      <c r="E8" s="112"/>
      <c r="F8" s="112"/>
      <c r="G8" s="112"/>
      <c r="H8" s="112"/>
      <c r="I8" s="112"/>
      <c r="J8" s="112"/>
      <c r="K8" s="112"/>
      <c r="L8" s="112"/>
      <c r="M8" s="112"/>
    </row>
    <row r="9" spans="1:13" x14ac:dyDescent="0.25">
      <c r="A9" s="74" t="s">
        <v>280</v>
      </c>
      <c r="B9" s="112" t="s">
        <v>377</v>
      </c>
      <c r="C9" s="112"/>
      <c r="D9" s="112"/>
      <c r="E9" s="112"/>
      <c r="F9" s="112"/>
      <c r="G9" s="112"/>
      <c r="H9" s="112"/>
      <c r="I9" s="112"/>
      <c r="J9" s="112"/>
      <c r="K9" s="112"/>
      <c r="L9" s="112"/>
      <c r="M9" s="112"/>
    </row>
    <row r="10" spans="1:13" x14ac:dyDescent="0.25">
      <c r="A10" s="74" t="s">
        <v>6</v>
      </c>
      <c r="B10" s="112" t="s">
        <v>378</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379</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401</v>
      </c>
      <c r="C14" s="112"/>
      <c r="D14" s="112"/>
      <c r="E14" s="112"/>
      <c r="F14" s="112"/>
      <c r="G14" s="112"/>
      <c r="H14" s="112"/>
      <c r="I14" s="112"/>
      <c r="J14" s="112"/>
      <c r="K14" s="112"/>
      <c r="L14" s="112"/>
      <c r="M14" s="112"/>
    </row>
    <row r="15" spans="1:13" x14ac:dyDescent="0.25">
      <c r="A15" s="74" t="s">
        <v>588</v>
      </c>
      <c r="B15" s="112" t="s">
        <v>380</v>
      </c>
      <c r="C15" s="112"/>
      <c r="D15" s="112"/>
      <c r="E15" s="112"/>
      <c r="F15" s="112"/>
      <c r="G15" s="112"/>
      <c r="H15" s="112"/>
      <c r="I15" s="112"/>
      <c r="J15" s="112"/>
      <c r="K15" s="112"/>
      <c r="L15" s="112"/>
      <c r="M15" s="112"/>
    </row>
    <row r="16" spans="1:13" x14ac:dyDescent="0.25">
      <c r="A16" s="74" t="s">
        <v>286</v>
      </c>
      <c r="B16" s="112" t="s">
        <v>381</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673</v>
      </c>
      <c r="B26" s="79">
        <v>54</v>
      </c>
      <c r="C26" s="79">
        <v>55</v>
      </c>
      <c r="D26" s="79">
        <v>56</v>
      </c>
      <c r="E26" s="79">
        <v>57</v>
      </c>
      <c r="F26" s="79">
        <v>58</v>
      </c>
      <c r="G26" s="79">
        <v>59</v>
      </c>
      <c r="H26" s="79">
        <v>60</v>
      </c>
      <c r="I26" s="79">
        <v>61</v>
      </c>
      <c r="J26" s="79">
        <v>62</v>
      </c>
      <c r="K26" s="79">
        <v>63</v>
      </c>
      <c r="L26" s="79">
        <v>64</v>
      </c>
      <c r="M26" s="79">
        <v>65</v>
      </c>
    </row>
    <row r="27" spans="1:13" x14ac:dyDescent="0.25">
      <c r="A27" s="80">
        <v>0</v>
      </c>
      <c r="B27" s="82">
        <v>0.622</v>
      </c>
      <c r="C27" s="82">
        <v>0.64600000000000002</v>
      </c>
      <c r="D27" s="82">
        <v>0.67100000000000004</v>
      </c>
      <c r="E27" s="82">
        <v>0.69799999999999995</v>
      </c>
      <c r="F27" s="82">
        <v>0.72699999999999998</v>
      </c>
      <c r="G27" s="82">
        <v>0.75800000000000001</v>
      </c>
      <c r="H27" s="82">
        <v>0.79100000000000004</v>
      </c>
      <c r="I27" s="82">
        <v>0.82599999999999996</v>
      </c>
      <c r="J27" s="82">
        <v>0.86499999999999999</v>
      </c>
      <c r="K27" s="82">
        <v>0.90600000000000003</v>
      </c>
      <c r="L27" s="82">
        <v>0.95099999999999996</v>
      </c>
      <c r="M27" s="82">
        <v>1</v>
      </c>
    </row>
    <row r="28" spans="1:13" x14ac:dyDescent="0.25">
      <c r="A28" s="80">
        <v>1</v>
      </c>
      <c r="B28" s="82">
        <v>0.624</v>
      </c>
      <c r="C28" s="82">
        <v>0.64800000000000002</v>
      </c>
      <c r="D28" s="82">
        <v>0.67300000000000004</v>
      </c>
      <c r="E28" s="82">
        <v>0.7</v>
      </c>
      <c r="F28" s="82">
        <v>0.72899999999999998</v>
      </c>
      <c r="G28" s="82">
        <v>0.76</v>
      </c>
      <c r="H28" s="82">
        <v>0.79400000000000004</v>
      </c>
      <c r="I28" s="82">
        <v>0.83</v>
      </c>
      <c r="J28" s="82">
        <v>0.86799999999999999</v>
      </c>
      <c r="K28" s="82">
        <v>0.91</v>
      </c>
      <c r="L28" s="82">
        <v>0.95499999999999996</v>
      </c>
      <c r="M28" s="82"/>
    </row>
    <row r="29" spans="1:13" x14ac:dyDescent="0.25">
      <c r="A29" s="80">
        <v>2</v>
      </c>
      <c r="B29" s="82">
        <v>0.626</v>
      </c>
      <c r="C29" s="82">
        <v>0.65</v>
      </c>
      <c r="D29" s="82">
        <v>0.67500000000000004</v>
      </c>
      <c r="E29" s="82">
        <v>0.70299999999999996</v>
      </c>
      <c r="F29" s="82">
        <v>0.73199999999999998</v>
      </c>
      <c r="G29" s="82">
        <v>0.76300000000000001</v>
      </c>
      <c r="H29" s="82">
        <v>0.79700000000000004</v>
      </c>
      <c r="I29" s="82">
        <v>0.83299999999999996</v>
      </c>
      <c r="J29" s="82">
        <v>0.872</v>
      </c>
      <c r="K29" s="82">
        <v>0.91400000000000003</v>
      </c>
      <c r="L29" s="82">
        <v>0.95899999999999996</v>
      </c>
      <c r="M29" s="82"/>
    </row>
    <row r="30" spans="1:13" x14ac:dyDescent="0.25">
      <c r="A30" s="80">
        <v>3</v>
      </c>
      <c r="B30" s="82">
        <v>0.628</v>
      </c>
      <c r="C30" s="82">
        <v>0.65200000000000002</v>
      </c>
      <c r="D30" s="82">
        <v>0.67800000000000005</v>
      </c>
      <c r="E30" s="82">
        <v>0.70499999999999996</v>
      </c>
      <c r="F30" s="82">
        <v>0.73499999999999999</v>
      </c>
      <c r="G30" s="82">
        <v>0.76600000000000001</v>
      </c>
      <c r="H30" s="82">
        <v>0.8</v>
      </c>
      <c r="I30" s="82">
        <v>0.83599999999999997</v>
      </c>
      <c r="J30" s="82">
        <v>0.875</v>
      </c>
      <c r="K30" s="82">
        <v>0.91800000000000004</v>
      </c>
      <c r="L30" s="82">
        <v>0.96299999999999997</v>
      </c>
      <c r="M30" s="82"/>
    </row>
    <row r="31" spans="1:13" x14ac:dyDescent="0.25">
      <c r="A31" s="80">
        <v>4</v>
      </c>
      <c r="B31" s="82">
        <v>0.63</v>
      </c>
      <c r="C31" s="82">
        <v>0.65400000000000003</v>
      </c>
      <c r="D31" s="82">
        <v>0.68</v>
      </c>
      <c r="E31" s="82">
        <v>0.70799999999999996</v>
      </c>
      <c r="F31" s="82">
        <v>0.73699999999999999</v>
      </c>
      <c r="G31" s="82">
        <v>0.76900000000000002</v>
      </c>
      <c r="H31" s="82">
        <v>0.80300000000000005</v>
      </c>
      <c r="I31" s="82">
        <v>0.83899999999999997</v>
      </c>
      <c r="J31" s="82">
        <v>0.879</v>
      </c>
      <c r="K31" s="82">
        <v>0.92100000000000004</v>
      </c>
      <c r="L31" s="82">
        <v>0.96699999999999997</v>
      </c>
      <c r="M31" s="82"/>
    </row>
    <row r="32" spans="1:13" x14ac:dyDescent="0.25">
      <c r="A32" s="80">
        <v>5</v>
      </c>
      <c r="B32" s="82">
        <v>0.63200000000000001</v>
      </c>
      <c r="C32" s="82">
        <v>0.65600000000000003</v>
      </c>
      <c r="D32" s="82">
        <v>0.68200000000000005</v>
      </c>
      <c r="E32" s="82">
        <v>0.71</v>
      </c>
      <c r="F32" s="82">
        <v>0.74</v>
      </c>
      <c r="G32" s="82">
        <v>0.77200000000000002</v>
      </c>
      <c r="H32" s="82">
        <v>0.80600000000000005</v>
      </c>
      <c r="I32" s="82">
        <v>0.84199999999999997</v>
      </c>
      <c r="J32" s="82">
        <v>0.88200000000000001</v>
      </c>
      <c r="K32" s="82">
        <v>0.92500000000000004</v>
      </c>
      <c r="L32" s="82">
        <v>0.97199999999999998</v>
      </c>
      <c r="M32" s="82"/>
    </row>
    <row r="33" spans="1:13" x14ac:dyDescent="0.25">
      <c r="A33" s="80">
        <v>6</v>
      </c>
      <c r="B33" s="82">
        <v>0.63400000000000001</v>
      </c>
      <c r="C33" s="82">
        <v>0.65800000000000003</v>
      </c>
      <c r="D33" s="82">
        <v>0.68400000000000005</v>
      </c>
      <c r="E33" s="82">
        <v>0.71199999999999997</v>
      </c>
      <c r="F33" s="82">
        <v>0.74199999999999999</v>
      </c>
      <c r="G33" s="82">
        <v>0.77400000000000002</v>
      </c>
      <c r="H33" s="82">
        <v>0.80900000000000005</v>
      </c>
      <c r="I33" s="82">
        <v>0.84599999999999997</v>
      </c>
      <c r="J33" s="82">
        <v>0.88600000000000001</v>
      </c>
      <c r="K33" s="82">
        <v>0.92900000000000005</v>
      </c>
      <c r="L33" s="82">
        <v>0.97599999999999998</v>
      </c>
      <c r="M33" s="82"/>
    </row>
    <row r="34" spans="1:13" x14ac:dyDescent="0.25">
      <c r="A34" s="80">
        <v>7</v>
      </c>
      <c r="B34" s="82">
        <v>0.63600000000000001</v>
      </c>
      <c r="C34" s="82">
        <v>0.66</v>
      </c>
      <c r="D34" s="82">
        <v>0.68700000000000006</v>
      </c>
      <c r="E34" s="82">
        <v>0.71499999999999997</v>
      </c>
      <c r="F34" s="82">
        <v>0.745</v>
      </c>
      <c r="G34" s="82">
        <v>0.77700000000000002</v>
      </c>
      <c r="H34" s="82">
        <v>0.81200000000000006</v>
      </c>
      <c r="I34" s="82">
        <v>0.84899999999999998</v>
      </c>
      <c r="J34" s="82">
        <v>0.88900000000000001</v>
      </c>
      <c r="K34" s="82">
        <v>0.93300000000000005</v>
      </c>
      <c r="L34" s="82">
        <v>0.98</v>
      </c>
      <c r="M34" s="82"/>
    </row>
    <row r="35" spans="1:13" x14ac:dyDescent="0.25">
      <c r="A35" s="80">
        <v>8</v>
      </c>
      <c r="B35" s="82">
        <v>0.63800000000000001</v>
      </c>
      <c r="C35" s="82">
        <v>0.66300000000000003</v>
      </c>
      <c r="D35" s="82">
        <v>0.68899999999999995</v>
      </c>
      <c r="E35" s="82">
        <v>0.71699999999999997</v>
      </c>
      <c r="F35" s="82">
        <v>0.747</v>
      </c>
      <c r="G35" s="82">
        <v>0.78</v>
      </c>
      <c r="H35" s="82">
        <v>0.81499999999999995</v>
      </c>
      <c r="I35" s="82">
        <v>0.85199999999999998</v>
      </c>
      <c r="J35" s="82">
        <v>0.89300000000000002</v>
      </c>
      <c r="K35" s="82">
        <v>0.93600000000000005</v>
      </c>
      <c r="L35" s="82">
        <v>0.98399999999999999</v>
      </c>
      <c r="M35" s="82"/>
    </row>
    <row r="36" spans="1:13" x14ac:dyDescent="0.25">
      <c r="A36" s="80">
        <v>9</v>
      </c>
      <c r="B36" s="82">
        <v>0.64</v>
      </c>
      <c r="C36" s="82">
        <v>0.66500000000000004</v>
      </c>
      <c r="D36" s="82">
        <v>0.69099999999999995</v>
      </c>
      <c r="E36" s="82">
        <v>0.72</v>
      </c>
      <c r="F36" s="82">
        <v>0.75</v>
      </c>
      <c r="G36" s="82">
        <v>0.78300000000000003</v>
      </c>
      <c r="H36" s="82">
        <v>0.81799999999999995</v>
      </c>
      <c r="I36" s="82">
        <v>0.85499999999999998</v>
      </c>
      <c r="J36" s="82">
        <v>0.89600000000000002</v>
      </c>
      <c r="K36" s="82">
        <v>0.94</v>
      </c>
      <c r="L36" s="82">
        <v>0.98799999999999999</v>
      </c>
      <c r="M36" s="82"/>
    </row>
    <row r="37" spans="1:13" x14ac:dyDescent="0.25">
      <c r="A37" s="80">
        <v>10</v>
      </c>
      <c r="B37" s="82">
        <v>0.64200000000000002</v>
      </c>
      <c r="C37" s="82">
        <v>0.66700000000000004</v>
      </c>
      <c r="D37" s="82">
        <v>0.69299999999999995</v>
      </c>
      <c r="E37" s="82">
        <v>0.72199999999999998</v>
      </c>
      <c r="F37" s="82">
        <v>0.753</v>
      </c>
      <c r="G37" s="82">
        <v>0.78500000000000003</v>
      </c>
      <c r="H37" s="82">
        <v>0.82099999999999995</v>
      </c>
      <c r="I37" s="82">
        <v>0.85799999999999998</v>
      </c>
      <c r="J37" s="82">
        <v>0.89900000000000002</v>
      </c>
      <c r="K37" s="82">
        <v>0.94399999999999995</v>
      </c>
      <c r="L37" s="82">
        <v>0.99199999999999999</v>
      </c>
      <c r="M37" s="82"/>
    </row>
    <row r="38" spans="1:13" x14ac:dyDescent="0.25">
      <c r="A38" s="80">
        <v>11</v>
      </c>
      <c r="B38" s="82">
        <v>0.64400000000000002</v>
      </c>
      <c r="C38" s="82">
        <v>0.66900000000000004</v>
      </c>
      <c r="D38" s="82">
        <v>0.69599999999999995</v>
      </c>
      <c r="E38" s="82">
        <v>0.72399999999999998</v>
      </c>
      <c r="F38" s="82">
        <v>0.755</v>
      </c>
      <c r="G38" s="82">
        <v>0.78800000000000003</v>
      </c>
      <c r="H38" s="82">
        <v>0.82399999999999995</v>
      </c>
      <c r="I38" s="82">
        <v>0.86199999999999999</v>
      </c>
      <c r="J38" s="82">
        <v>0.90300000000000002</v>
      </c>
      <c r="K38" s="82">
        <v>0.94699999999999995</v>
      </c>
      <c r="L38" s="82">
        <v>0.996</v>
      </c>
      <c r="M38" s="82"/>
    </row>
    <row r="44" spans="1:13" ht="39.65" customHeight="1" x14ac:dyDescent="0.25"/>
    <row r="46" spans="1:13" ht="27.65" customHeight="1" x14ac:dyDescent="0.25"/>
  </sheetData>
  <sheetProtection algorithmName="SHA-512" hashValue="zZjrotIJ4JBtp75o4WjuPMx+QtTs3YDF7H1kNRSdQXQ8gRHg4KJ+kKrcAonqkyH8EhmEw8lvT+DAwjqPWbXGow==" saltValue="0TZDqU6vBFZQkPkCEBXWsA==" spinCount="100000" sheet="1" objects="1" scenarios="1"/>
  <conditionalFormatting sqref="A6:A20">
    <cfRule type="expression" dxfId="1257" priority="17" stopIfTrue="1">
      <formula>MOD(ROW(),2)=0</formula>
    </cfRule>
    <cfRule type="expression" dxfId="1256" priority="18" stopIfTrue="1">
      <formula>MOD(ROW(),2)&lt;&gt;0</formula>
    </cfRule>
  </conditionalFormatting>
  <conditionalFormatting sqref="B6:M21">
    <cfRule type="expression" dxfId="1255" priority="19" stopIfTrue="1">
      <formula>MOD(ROW(),2)=0</formula>
    </cfRule>
    <cfRule type="expression" dxfId="1254" priority="20" stopIfTrue="1">
      <formula>MOD(ROW(),2)&lt;&gt;0</formula>
    </cfRule>
  </conditionalFormatting>
  <conditionalFormatting sqref="A26:A38">
    <cfRule type="expression" dxfId="1253" priority="5" stopIfTrue="1">
      <formula>MOD(ROW(),2)=0</formula>
    </cfRule>
    <cfRule type="expression" dxfId="1252" priority="6" stopIfTrue="1">
      <formula>MOD(ROW(),2)&lt;&gt;0</formula>
    </cfRule>
  </conditionalFormatting>
  <conditionalFormatting sqref="B26:M38">
    <cfRule type="expression" dxfId="1251" priority="7" stopIfTrue="1">
      <formula>MOD(ROW(),2)=0</formula>
    </cfRule>
    <cfRule type="expression" dxfId="1250" priority="8" stopIfTrue="1">
      <formula>MOD(ROW(),2)&lt;&gt;0</formula>
    </cfRule>
  </conditionalFormatting>
  <conditionalFormatting sqref="A21">
    <cfRule type="expression" dxfId="1249" priority="1" stopIfTrue="1">
      <formula>MOD(ROW(),2)=0</formula>
    </cfRule>
    <cfRule type="expression" dxfId="1248" priority="2" stopIfTrue="1">
      <formula>MOD(ROW(),2)&lt;&gt;0</formula>
    </cfRule>
  </conditionalFormatting>
  <conditionalFormatting sqref="B21:C21">
    <cfRule type="expression" dxfId="1247" priority="3" stopIfTrue="1">
      <formula>MOD(ROW(),2)=0</formula>
    </cfRule>
    <cfRule type="expression" dxfId="12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43"/>
  <dimension ref="A1:N46"/>
  <sheetViews>
    <sheetView showGridLines="0" zoomScale="85" zoomScaleNormal="85" workbookViewId="0">
      <selection activeCell="A4" sqref="A4"/>
    </sheetView>
  </sheetViews>
  <sheetFormatPr defaultColWidth="10" defaultRowHeight="12.5" x14ac:dyDescent="0.25"/>
  <cols>
    <col min="1" max="1" width="31.54296875" style="27" customWidth="1"/>
    <col min="2" max="14" width="22.54296875" style="27" customWidth="1"/>
    <col min="15" max="16384" width="10" style="27"/>
  </cols>
  <sheetData>
    <row r="1" spans="1:14" ht="20" x14ac:dyDescent="0.4">
      <c r="A1" s="39" t="s">
        <v>0</v>
      </c>
      <c r="B1" s="40"/>
      <c r="C1" s="40"/>
      <c r="D1" s="40"/>
      <c r="E1" s="40"/>
      <c r="F1" s="40"/>
      <c r="G1" s="40"/>
      <c r="H1" s="40"/>
      <c r="I1" s="40"/>
    </row>
    <row r="2" spans="1:14" ht="15.5" x14ac:dyDescent="0.35">
      <c r="A2" s="41" t="str">
        <f>IF(title="&gt; Enter workbook title here","Enter workbook title in Cover sheet",title)</f>
        <v>JPS - Consolidated Factor Spreadsheet</v>
      </c>
      <c r="B2" s="42"/>
      <c r="C2" s="42"/>
      <c r="D2" s="42"/>
      <c r="E2" s="42"/>
      <c r="F2" s="42"/>
      <c r="G2" s="42"/>
      <c r="H2" s="42"/>
      <c r="I2" s="42"/>
    </row>
    <row r="3" spans="1:14" ht="15.5" x14ac:dyDescent="0.35">
      <c r="A3" s="43" t="str">
        <f>TABLE_FACTOR_TYPE_1&amp;" - x-"&amp;TABLE_SERIES_NUMBER_1</f>
        <v>ERF - x-402</v>
      </c>
      <c r="B3" s="42"/>
      <c r="C3" s="42"/>
      <c r="D3" s="42"/>
      <c r="E3" s="42"/>
      <c r="F3" s="42"/>
      <c r="G3" s="42"/>
      <c r="H3" s="42"/>
      <c r="I3" s="42"/>
    </row>
    <row r="4" spans="1:14" x14ac:dyDescent="0.25">
      <c r="A4" s="44"/>
    </row>
    <row r="6" spans="1:14" ht="13" x14ac:dyDescent="0.3">
      <c r="A6" s="73" t="s">
        <v>577</v>
      </c>
      <c r="B6" s="112" t="s">
        <v>578</v>
      </c>
      <c r="C6" s="112"/>
      <c r="D6" s="112"/>
      <c r="E6" s="112"/>
      <c r="F6" s="112"/>
      <c r="G6" s="112"/>
      <c r="H6" s="112"/>
      <c r="I6" s="112"/>
      <c r="J6" s="112"/>
      <c r="K6" s="112"/>
      <c r="L6" s="112"/>
      <c r="M6" s="112"/>
      <c r="N6" s="112"/>
    </row>
    <row r="7" spans="1:14" x14ac:dyDescent="0.25">
      <c r="A7" s="74" t="s">
        <v>672</v>
      </c>
      <c r="B7" s="112" t="s">
        <v>77</v>
      </c>
      <c r="C7" s="112"/>
      <c r="D7" s="112"/>
      <c r="E7" s="112"/>
      <c r="F7" s="112"/>
      <c r="G7" s="112"/>
      <c r="H7" s="112"/>
      <c r="I7" s="112"/>
      <c r="J7" s="112"/>
      <c r="K7" s="112"/>
      <c r="L7" s="112"/>
      <c r="M7" s="112"/>
      <c r="N7" s="112"/>
    </row>
    <row r="8" spans="1:14" x14ac:dyDescent="0.25">
      <c r="A8" s="74" t="s">
        <v>279</v>
      </c>
      <c r="B8" s="112" t="s">
        <v>76</v>
      </c>
      <c r="C8" s="112"/>
      <c r="D8" s="112"/>
      <c r="E8" s="112"/>
      <c r="F8" s="112"/>
      <c r="G8" s="112"/>
      <c r="H8" s="112"/>
      <c r="I8" s="112"/>
      <c r="J8" s="112"/>
      <c r="K8" s="112"/>
      <c r="L8" s="112"/>
      <c r="M8" s="112"/>
      <c r="N8" s="112"/>
    </row>
    <row r="9" spans="1:14" x14ac:dyDescent="0.25">
      <c r="A9" s="74" t="s">
        <v>280</v>
      </c>
      <c r="B9" s="112" t="s">
        <v>377</v>
      </c>
      <c r="C9" s="112"/>
      <c r="D9" s="112"/>
      <c r="E9" s="112"/>
      <c r="F9" s="112"/>
      <c r="G9" s="112"/>
      <c r="H9" s="112"/>
      <c r="I9" s="112"/>
      <c r="J9" s="112"/>
      <c r="K9" s="112"/>
      <c r="L9" s="112"/>
      <c r="M9" s="112"/>
      <c r="N9" s="112"/>
    </row>
    <row r="10" spans="1:14" x14ac:dyDescent="0.25">
      <c r="A10" s="74" t="s">
        <v>6</v>
      </c>
      <c r="B10" s="112" t="s">
        <v>382</v>
      </c>
      <c r="C10" s="112"/>
      <c r="D10" s="112"/>
      <c r="E10" s="112"/>
      <c r="F10" s="112"/>
      <c r="G10" s="112"/>
      <c r="H10" s="112"/>
      <c r="I10" s="112"/>
      <c r="J10" s="112"/>
      <c r="K10" s="112"/>
      <c r="L10" s="112"/>
      <c r="M10" s="112"/>
      <c r="N10" s="112"/>
    </row>
    <row r="11" spans="1:14" x14ac:dyDescent="0.25">
      <c r="A11" s="74" t="s">
        <v>281</v>
      </c>
      <c r="B11" s="112" t="s">
        <v>295</v>
      </c>
      <c r="C11" s="112"/>
      <c r="D11" s="112"/>
      <c r="E11" s="112"/>
      <c r="F11" s="112"/>
      <c r="G11" s="112"/>
      <c r="H11" s="112"/>
      <c r="I11" s="112"/>
      <c r="J11" s="112"/>
      <c r="K11" s="112"/>
      <c r="L11" s="112"/>
      <c r="M11" s="112"/>
      <c r="N11" s="112"/>
    </row>
    <row r="12" spans="1:14" x14ac:dyDescent="0.25">
      <c r="A12" s="74" t="s">
        <v>282</v>
      </c>
      <c r="B12" s="112" t="s">
        <v>379</v>
      </c>
      <c r="C12" s="112"/>
      <c r="D12" s="112"/>
      <c r="E12" s="112"/>
      <c r="F12" s="112"/>
      <c r="G12" s="112"/>
      <c r="H12" s="112"/>
      <c r="I12" s="112"/>
      <c r="J12" s="112"/>
      <c r="K12" s="112"/>
      <c r="L12" s="112"/>
      <c r="M12" s="112"/>
      <c r="N12" s="112"/>
    </row>
    <row r="13" spans="1:14" x14ac:dyDescent="0.25">
      <c r="A13" s="74" t="s">
        <v>585</v>
      </c>
      <c r="B13" s="112">
        <v>0</v>
      </c>
      <c r="C13" s="112"/>
      <c r="D13" s="112"/>
      <c r="E13" s="112"/>
      <c r="F13" s="112"/>
      <c r="G13" s="112"/>
      <c r="H13" s="112"/>
      <c r="I13" s="112"/>
      <c r="J13" s="112"/>
      <c r="K13" s="112"/>
      <c r="L13" s="112"/>
      <c r="M13" s="112"/>
      <c r="N13" s="112"/>
    </row>
    <row r="14" spans="1:14" x14ac:dyDescent="0.25">
      <c r="A14" s="74" t="s">
        <v>284</v>
      </c>
      <c r="B14" s="112">
        <v>402</v>
      </c>
      <c r="C14" s="112"/>
      <c r="D14" s="112"/>
      <c r="E14" s="112"/>
      <c r="F14" s="112"/>
      <c r="G14" s="112"/>
      <c r="H14" s="112"/>
      <c r="I14" s="112"/>
      <c r="J14" s="112"/>
      <c r="K14" s="112"/>
      <c r="L14" s="112"/>
      <c r="M14" s="112"/>
      <c r="N14" s="112"/>
    </row>
    <row r="15" spans="1:14" x14ac:dyDescent="0.25">
      <c r="A15" s="74" t="s">
        <v>588</v>
      </c>
      <c r="B15" s="112" t="s">
        <v>383</v>
      </c>
      <c r="C15" s="112"/>
      <c r="D15" s="112"/>
      <c r="E15" s="112"/>
      <c r="F15" s="112"/>
      <c r="G15" s="112"/>
      <c r="H15" s="112"/>
      <c r="I15" s="112"/>
      <c r="J15" s="112"/>
      <c r="K15" s="112"/>
      <c r="L15" s="112"/>
      <c r="M15" s="112"/>
      <c r="N15" s="112"/>
    </row>
    <row r="16" spans="1:14" x14ac:dyDescent="0.25">
      <c r="A16" s="74" t="s">
        <v>286</v>
      </c>
      <c r="B16" s="112" t="s">
        <v>384</v>
      </c>
      <c r="C16" s="112"/>
      <c r="D16" s="112"/>
      <c r="E16" s="112"/>
      <c r="F16" s="112"/>
      <c r="G16" s="112"/>
      <c r="H16" s="112"/>
      <c r="I16" s="112"/>
      <c r="J16" s="112"/>
      <c r="K16" s="112"/>
      <c r="L16" s="112"/>
      <c r="M16" s="112"/>
      <c r="N16" s="112"/>
    </row>
    <row r="17" spans="1:14" x14ac:dyDescent="0.25">
      <c r="A17" s="74" t="s">
        <v>687</v>
      </c>
      <c r="B17" s="112"/>
      <c r="C17" s="112"/>
      <c r="D17" s="112"/>
      <c r="E17" s="112"/>
      <c r="F17" s="112"/>
      <c r="G17" s="112"/>
      <c r="H17" s="112"/>
      <c r="I17" s="112"/>
      <c r="J17" s="112"/>
      <c r="K17" s="112"/>
      <c r="L17" s="112"/>
      <c r="M17" s="112"/>
      <c r="N17" s="112"/>
    </row>
    <row r="18" spans="1:14" x14ac:dyDescent="0.25">
      <c r="A18" s="74" t="s">
        <v>288</v>
      </c>
      <c r="B18" s="140">
        <v>45106</v>
      </c>
      <c r="C18" s="112"/>
      <c r="D18" s="112"/>
      <c r="E18" s="112"/>
      <c r="F18" s="112"/>
      <c r="G18" s="112"/>
      <c r="H18" s="112"/>
      <c r="I18" s="112"/>
      <c r="J18" s="112"/>
      <c r="K18" s="112"/>
      <c r="L18" s="112"/>
      <c r="M18" s="112"/>
      <c r="N18" s="112"/>
    </row>
    <row r="19" spans="1:14" x14ac:dyDescent="0.25">
      <c r="A19" s="74" t="s">
        <v>289</v>
      </c>
      <c r="B19" s="140">
        <v>45231</v>
      </c>
      <c r="C19" s="112"/>
      <c r="D19" s="112"/>
      <c r="E19" s="112"/>
      <c r="F19" s="112"/>
      <c r="G19" s="112"/>
      <c r="H19" s="112"/>
      <c r="I19" s="112"/>
      <c r="J19" s="112"/>
      <c r="K19" s="112"/>
      <c r="L19" s="112"/>
      <c r="M19" s="112"/>
      <c r="N19" s="112"/>
    </row>
    <row r="20" spans="1:14" x14ac:dyDescent="0.25">
      <c r="A20" s="74" t="s">
        <v>290</v>
      </c>
      <c r="B20" s="112" t="s">
        <v>299</v>
      </c>
      <c r="C20" s="112"/>
      <c r="D20" s="112"/>
      <c r="E20" s="112"/>
      <c r="F20" s="112"/>
      <c r="G20" s="112"/>
      <c r="H20" s="112"/>
      <c r="I20" s="112"/>
      <c r="J20" s="112"/>
      <c r="K20" s="112"/>
      <c r="L20" s="112"/>
      <c r="M20" s="112"/>
      <c r="N20" s="112"/>
    </row>
    <row r="21" spans="1:14" x14ac:dyDescent="0.25">
      <c r="A21" s="74" t="s">
        <v>291</v>
      </c>
      <c r="B21" s="112" t="s">
        <v>300</v>
      </c>
      <c r="C21" s="112"/>
      <c r="D21" s="112"/>
      <c r="E21" s="112"/>
      <c r="F21" s="112"/>
      <c r="G21" s="112"/>
      <c r="H21" s="112"/>
      <c r="I21" s="112"/>
      <c r="J21" s="112"/>
      <c r="K21" s="112"/>
      <c r="L21" s="112"/>
      <c r="M21" s="112"/>
      <c r="N21" s="112"/>
    </row>
    <row r="23" spans="1:14" x14ac:dyDescent="0.25">
      <c r="B23" s="83" t="str">
        <f>HYPERLINK("#'Factor List'!A1","Back to Factor List")</f>
        <v>Back to Factor List</v>
      </c>
    </row>
    <row r="24" spans="1:14" x14ac:dyDescent="0.25">
      <c r="B24" s="83" t="str">
        <f>HYPERLINK("#'Assumptions'!A1","Assumptions")</f>
        <v>Assumptions</v>
      </c>
    </row>
    <row r="26" spans="1:14" ht="13" x14ac:dyDescent="0.25">
      <c r="A26" s="79" t="s">
        <v>673</v>
      </c>
      <c r="B26" s="79">
        <v>54</v>
      </c>
      <c r="C26" s="79">
        <v>55</v>
      </c>
      <c r="D26" s="79">
        <v>56</v>
      </c>
      <c r="E26" s="79">
        <v>57</v>
      </c>
      <c r="F26" s="79">
        <v>58</v>
      </c>
      <c r="G26" s="79">
        <v>59</v>
      </c>
      <c r="H26" s="79">
        <v>60</v>
      </c>
      <c r="I26" s="79">
        <v>61</v>
      </c>
      <c r="J26" s="79">
        <v>62</v>
      </c>
      <c r="K26" s="79">
        <v>63</v>
      </c>
      <c r="L26" s="79">
        <v>64</v>
      </c>
      <c r="M26" s="79">
        <v>65</v>
      </c>
      <c r="N26" s="79">
        <v>66</v>
      </c>
    </row>
    <row r="27" spans="1:14" x14ac:dyDescent="0.25">
      <c r="A27" s="80">
        <v>0</v>
      </c>
      <c r="B27" s="82">
        <v>0.59099999999999997</v>
      </c>
      <c r="C27" s="82">
        <v>0.61399999999999999</v>
      </c>
      <c r="D27" s="82">
        <v>0.63800000000000001</v>
      </c>
      <c r="E27" s="82">
        <v>0.66400000000000003</v>
      </c>
      <c r="F27" s="82">
        <v>0.69099999999999995</v>
      </c>
      <c r="G27" s="82">
        <v>0.72</v>
      </c>
      <c r="H27" s="82">
        <v>0.752</v>
      </c>
      <c r="I27" s="82">
        <v>0.78500000000000003</v>
      </c>
      <c r="J27" s="82">
        <v>0.82199999999999995</v>
      </c>
      <c r="K27" s="82">
        <v>0.86099999999999999</v>
      </c>
      <c r="L27" s="82">
        <v>0.90300000000000002</v>
      </c>
      <c r="M27" s="82">
        <v>0.95</v>
      </c>
      <c r="N27" s="82">
        <v>1</v>
      </c>
    </row>
    <row r="28" spans="1:14" x14ac:dyDescent="0.25">
      <c r="A28" s="80">
        <v>1</v>
      </c>
      <c r="B28" s="82">
        <v>0.59299999999999997</v>
      </c>
      <c r="C28" s="82">
        <v>0.61599999999999999</v>
      </c>
      <c r="D28" s="82">
        <v>0.64</v>
      </c>
      <c r="E28" s="82">
        <v>0.66600000000000004</v>
      </c>
      <c r="F28" s="82">
        <v>0.69299999999999995</v>
      </c>
      <c r="G28" s="82">
        <v>0.72299999999999998</v>
      </c>
      <c r="H28" s="82">
        <v>0.754</v>
      </c>
      <c r="I28" s="82">
        <v>0.78800000000000003</v>
      </c>
      <c r="J28" s="82">
        <v>0.82499999999999996</v>
      </c>
      <c r="K28" s="82">
        <v>0.86399999999999999</v>
      </c>
      <c r="L28" s="82">
        <v>0.90700000000000003</v>
      </c>
      <c r="M28" s="82">
        <v>0.95399999999999996</v>
      </c>
      <c r="N28" s="82"/>
    </row>
    <row r="29" spans="1:14" x14ac:dyDescent="0.25">
      <c r="A29" s="80">
        <v>2</v>
      </c>
      <c r="B29" s="82">
        <v>0.59499999999999997</v>
      </c>
      <c r="C29" s="82">
        <v>0.61799999999999999</v>
      </c>
      <c r="D29" s="82">
        <v>0.64200000000000002</v>
      </c>
      <c r="E29" s="82">
        <v>0.66800000000000004</v>
      </c>
      <c r="F29" s="82">
        <v>0.69599999999999995</v>
      </c>
      <c r="G29" s="82">
        <v>0.72499999999999998</v>
      </c>
      <c r="H29" s="82">
        <v>0.75700000000000001</v>
      </c>
      <c r="I29" s="82">
        <v>0.79100000000000004</v>
      </c>
      <c r="J29" s="82">
        <v>0.82799999999999996</v>
      </c>
      <c r="K29" s="82">
        <v>0.86799999999999999</v>
      </c>
      <c r="L29" s="82">
        <v>0.91100000000000003</v>
      </c>
      <c r="M29" s="82">
        <v>0.95799999999999996</v>
      </c>
      <c r="N29" s="82"/>
    </row>
    <row r="30" spans="1:14" x14ac:dyDescent="0.25">
      <c r="A30" s="80">
        <v>3</v>
      </c>
      <c r="B30" s="82">
        <v>0.59699999999999998</v>
      </c>
      <c r="C30" s="82">
        <v>0.62</v>
      </c>
      <c r="D30" s="82">
        <v>0.64400000000000002</v>
      </c>
      <c r="E30" s="82">
        <v>0.67</v>
      </c>
      <c r="F30" s="82">
        <v>0.69799999999999995</v>
      </c>
      <c r="G30" s="82">
        <v>0.72799999999999998</v>
      </c>
      <c r="H30" s="82">
        <v>0.76</v>
      </c>
      <c r="I30" s="82">
        <v>0.79400000000000004</v>
      </c>
      <c r="J30" s="82">
        <v>0.83099999999999996</v>
      </c>
      <c r="K30" s="82">
        <v>0.872</v>
      </c>
      <c r="L30" s="82">
        <v>0.91500000000000004</v>
      </c>
      <c r="M30" s="82">
        <v>0.96199999999999997</v>
      </c>
      <c r="N30" s="82"/>
    </row>
    <row r="31" spans="1:14" x14ac:dyDescent="0.25">
      <c r="A31" s="80">
        <v>4</v>
      </c>
      <c r="B31" s="82">
        <v>0.59899999999999998</v>
      </c>
      <c r="C31" s="82">
        <v>0.622</v>
      </c>
      <c r="D31" s="82">
        <v>0.64600000000000002</v>
      </c>
      <c r="E31" s="82">
        <v>0.67300000000000004</v>
      </c>
      <c r="F31" s="82">
        <v>0.70099999999999996</v>
      </c>
      <c r="G31" s="82">
        <v>0.73099999999999998</v>
      </c>
      <c r="H31" s="82">
        <v>0.76300000000000001</v>
      </c>
      <c r="I31" s="82">
        <v>0.79700000000000004</v>
      </c>
      <c r="J31" s="82">
        <v>0.83499999999999996</v>
      </c>
      <c r="K31" s="82">
        <v>0.875</v>
      </c>
      <c r="L31" s="82">
        <v>0.91900000000000004</v>
      </c>
      <c r="M31" s="82">
        <v>0.96599999999999997</v>
      </c>
      <c r="N31" s="82"/>
    </row>
    <row r="32" spans="1:14" x14ac:dyDescent="0.25">
      <c r="A32" s="80">
        <v>5</v>
      </c>
      <c r="B32" s="82">
        <v>0.60099999999999998</v>
      </c>
      <c r="C32" s="82">
        <v>0.624</v>
      </c>
      <c r="D32" s="82">
        <v>0.64900000000000002</v>
      </c>
      <c r="E32" s="82">
        <v>0.67500000000000004</v>
      </c>
      <c r="F32" s="82">
        <v>0.70299999999999996</v>
      </c>
      <c r="G32" s="82">
        <v>0.73299999999999998</v>
      </c>
      <c r="H32" s="82">
        <v>0.76600000000000001</v>
      </c>
      <c r="I32" s="82">
        <v>0.8</v>
      </c>
      <c r="J32" s="82">
        <v>0.83799999999999997</v>
      </c>
      <c r="K32" s="82">
        <v>0.879</v>
      </c>
      <c r="L32" s="82">
        <v>0.92300000000000004</v>
      </c>
      <c r="M32" s="82">
        <v>0.97099999999999997</v>
      </c>
      <c r="N32" s="82"/>
    </row>
    <row r="33" spans="1:14" x14ac:dyDescent="0.25">
      <c r="A33" s="80">
        <v>6</v>
      </c>
      <c r="B33" s="82">
        <v>0.60299999999999998</v>
      </c>
      <c r="C33" s="82">
        <v>0.626</v>
      </c>
      <c r="D33" s="82">
        <v>0.65100000000000002</v>
      </c>
      <c r="E33" s="82">
        <v>0.67700000000000005</v>
      </c>
      <c r="F33" s="82">
        <v>0.70599999999999996</v>
      </c>
      <c r="G33" s="82">
        <v>0.73599999999999999</v>
      </c>
      <c r="H33" s="82">
        <v>0.76800000000000002</v>
      </c>
      <c r="I33" s="82">
        <v>0.80300000000000005</v>
      </c>
      <c r="J33" s="82">
        <v>0.84099999999999997</v>
      </c>
      <c r="K33" s="82">
        <v>0.88200000000000001</v>
      </c>
      <c r="L33" s="82">
        <v>0.92700000000000005</v>
      </c>
      <c r="M33" s="82">
        <v>0.97499999999999998</v>
      </c>
      <c r="N33" s="82"/>
    </row>
    <row r="34" spans="1:14" x14ac:dyDescent="0.25">
      <c r="A34" s="80">
        <v>7</v>
      </c>
      <c r="B34" s="82">
        <v>0.60399999999999998</v>
      </c>
      <c r="C34" s="82">
        <v>0.628</v>
      </c>
      <c r="D34" s="82">
        <v>0.65300000000000002</v>
      </c>
      <c r="E34" s="82">
        <v>0.67900000000000005</v>
      </c>
      <c r="F34" s="82">
        <v>0.70799999999999996</v>
      </c>
      <c r="G34" s="82">
        <v>0.73799999999999999</v>
      </c>
      <c r="H34" s="82">
        <v>0.77100000000000002</v>
      </c>
      <c r="I34" s="82">
        <v>0.80700000000000005</v>
      </c>
      <c r="J34" s="82">
        <v>0.84499999999999997</v>
      </c>
      <c r="K34" s="82">
        <v>0.88600000000000001</v>
      </c>
      <c r="L34" s="82">
        <v>0.93</v>
      </c>
      <c r="M34" s="82">
        <v>0.97899999999999998</v>
      </c>
      <c r="N34" s="82"/>
    </row>
    <row r="35" spans="1:14" x14ac:dyDescent="0.25">
      <c r="A35" s="80">
        <v>8</v>
      </c>
      <c r="B35" s="82">
        <v>0.60599999999999998</v>
      </c>
      <c r="C35" s="82">
        <v>0.63</v>
      </c>
      <c r="D35" s="82">
        <v>0.65500000000000003</v>
      </c>
      <c r="E35" s="82">
        <v>0.68200000000000005</v>
      </c>
      <c r="F35" s="82">
        <v>0.71</v>
      </c>
      <c r="G35" s="82">
        <v>0.74099999999999999</v>
      </c>
      <c r="H35" s="82">
        <v>0.77400000000000002</v>
      </c>
      <c r="I35" s="82">
        <v>0.81</v>
      </c>
      <c r="J35" s="82">
        <v>0.84799999999999998</v>
      </c>
      <c r="K35" s="82">
        <v>0.88900000000000001</v>
      </c>
      <c r="L35" s="82">
        <v>0.93400000000000005</v>
      </c>
      <c r="M35" s="82">
        <v>0.98299999999999998</v>
      </c>
      <c r="N35" s="82"/>
    </row>
    <row r="36" spans="1:14" x14ac:dyDescent="0.25">
      <c r="A36" s="80">
        <v>9</v>
      </c>
      <c r="B36" s="82">
        <v>0.60799999999999998</v>
      </c>
      <c r="C36" s="82">
        <v>0.63200000000000001</v>
      </c>
      <c r="D36" s="82">
        <v>0.65700000000000003</v>
      </c>
      <c r="E36" s="82">
        <v>0.68400000000000005</v>
      </c>
      <c r="F36" s="82">
        <v>0.71299999999999997</v>
      </c>
      <c r="G36" s="82">
        <v>0.74399999999999999</v>
      </c>
      <c r="H36" s="82">
        <v>0.77700000000000002</v>
      </c>
      <c r="I36" s="82">
        <v>0.81299999999999994</v>
      </c>
      <c r="J36" s="82">
        <v>0.85099999999999998</v>
      </c>
      <c r="K36" s="82">
        <v>0.89300000000000002</v>
      </c>
      <c r="L36" s="82">
        <v>0.93799999999999994</v>
      </c>
      <c r="M36" s="82">
        <v>0.98699999999999999</v>
      </c>
      <c r="N36" s="82"/>
    </row>
    <row r="37" spans="1:14" x14ac:dyDescent="0.25">
      <c r="A37" s="80">
        <v>10</v>
      </c>
      <c r="B37" s="82">
        <v>0.61</v>
      </c>
      <c r="C37" s="82">
        <v>0.63400000000000001</v>
      </c>
      <c r="D37" s="82">
        <v>0.65900000000000003</v>
      </c>
      <c r="E37" s="82">
        <v>0.68600000000000005</v>
      </c>
      <c r="F37" s="82">
        <v>0.71499999999999997</v>
      </c>
      <c r="G37" s="82">
        <v>0.746</v>
      </c>
      <c r="H37" s="82">
        <v>0.78</v>
      </c>
      <c r="I37" s="82">
        <v>0.81599999999999995</v>
      </c>
      <c r="J37" s="82">
        <v>0.85399999999999998</v>
      </c>
      <c r="K37" s="82">
        <v>0.89600000000000002</v>
      </c>
      <c r="L37" s="82">
        <v>0.94199999999999995</v>
      </c>
      <c r="M37" s="82">
        <v>0.99199999999999999</v>
      </c>
      <c r="N37" s="82"/>
    </row>
    <row r="38" spans="1:14" x14ac:dyDescent="0.25">
      <c r="A38" s="80">
        <v>11</v>
      </c>
      <c r="B38" s="82">
        <v>0.61199999999999999</v>
      </c>
      <c r="C38" s="82">
        <v>0.63600000000000001</v>
      </c>
      <c r="D38" s="82">
        <v>0.66100000000000003</v>
      </c>
      <c r="E38" s="82">
        <v>0.68899999999999995</v>
      </c>
      <c r="F38" s="82">
        <v>0.71799999999999997</v>
      </c>
      <c r="G38" s="82">
        <v>0.749</v>
      </c>
      <c r="H38" s="82">
        <v>0.78200000000000003</v>
      </c>
      <c r="I38" s="82">
        <v>0.81899999999999995</v>
      </c>
      <c r="J38" s="82">
        <v>0.85799999999999998</v>
      </c>
      <c r="K38" s="82">
        <v>0.9</v>
      </c>
      <c r="L38" s="82">
        <v>0.94599999999999995</v>
      </c>
      <c r="M38" s="82">
        <v>0.996</v>
      </c>
      <c r="N38" s="82"/>
    </row>
    <row r="44" spans="1:14" ht="39.65" customHeight="1" x14ac:dyDescent="0.25"/>
    <row r="46" spans="1:14" ht="27.65" customHeight="1" x14ac:dyDescent="0.25"/>
  </sheetData>
  <sheetProtection algorithmName="SHA-512" hashValue="YPfQCJc5PbUic8UJtdtBtQfZcdApxkGyVChEFqwm7UECLyCSHvcm42U2aY7jj5WEF5ydgYsWUlb0TKbEd4l5/Q==" saltValue="Gd11PAz/pBvcvkCeFPWRug==" spinCount="100000" sheet="1" objects="1" scenarios="1"/>
  <conditionalFormatting sqref="A6:A16">
    <cfRule type="expression" dxfId="1245" priority="25" stopIfTrue="1">
      <formula>MOD(ROW(),2)=0</formula>
    </cfRule>
    <cfRule type="expression" dxfId="1244" priority="26" stopIfTrue="1">
      <formula>MOD(ROW(),2)&lt;&gt;0</formula>
    </cfRule>
  </conditionalFormatting>
  <conditionalFormatting sqref="B6:N21">
    <cfRule type="expression" dxfId="1243" priority="27" stopIfTrue="1">
      <formula>MOD(ROW(),2)=0</formula>
    </cfRule>
    <cfRule type="expression" dxfId="1242" priority="28" stopIfTrue="1">
      <formula>MOD(ROW(),2)&lt;&gt;0</formula>
    </cfRule>
  </conditionalFormatting>
  <conditionalFormatting sqref="A19:A20">
    <cfRule type="expression" dxfId="1241" priority="17" stopIfTrue="1">
      <formula>MOD(ROW(),2)=0</formula>
    </cfRule>
    <cfRule type="expression" dxfId="1240" priority="18" stopIfTrue="1">
      <formula>MOD(ROW(),2)&lt;&gt;0</formula>
    </cfRule>
  </conditionalFormatting>
  <conditionalFormatting sqref="B19:B20">
    <cfRule type="expression" dxfId="1239" priority="19" stopIfTrue="1">
      <formula>MOD(ROW(),2)=0</formula>
    </cfRule>
    <cfRule type="expression" dxfId="1238" priority="20" stopIfTrue="1">
      <formula>MOD(ROW(),2)&lt;&gt;0</formula>
    </cfRule>
  </conditionalFormatting>
  <conditionalFormatting sqref="A18">
    <cfRule type="expression" dxfId="1237" priority="13" stopIfTrue="1">
      <formula>MOD(ROW(),2)=0</formula>
    </cfRule>
    <cfRule type="expression" dxfId="1236" priority="14" stopIfTrue="1">
      <formula>MOD(ROW(),2)&lt;&gt;0</formula>
    </cfRule>
  </conditionalFormatting>
  <conditionalFormatting sqref="B18">
    <cfRule type="expression" dxfId="1235" priority="15" stopIfTrue="1">
      <formula>MOD(ROW(),2)=0</formula>
    </cfRule>
    <cfRule type="expression" dxfId="1234" priority="16" stopIfTrue="1">
      <formula>MOD(ROW(),2)&lt;&gt;0</formula>
    </cfRule>
  </conditionalFormatting>
  <conditionalFormatting sqref="A26:A38">
    <cfRule type="expression" dxfId="1233" priority="9" stopIfTrue="1">
      <formula>MOD(ROW(),2)=0</formula>
    </cfRule>
    <cfRule type="expression" dxfId="1232" priority="10" stopIfTrue="1">
      <formula>MOD(ROW(),2)&lt;&gt;0</formula>
    </cfRule>
  </conditionalFormatting>
  <conditionalFormatting sqref="B26:N38">
    <cfRule type="expression" dxfId="1231" priority="11" stopIfTrue="1">
      <formula>MOD(ROW(),2)=0</formula>
    </cfRule>
    <cfRule type="expression" dxfId="1230" priority="12" stopIfTrue="1">
      <formula>MOD(ROW(),2)&lt;&gt;0</formula>
    </cfRule>
  </conditionalFormatting>
  <conditionalFormatting sqref="A17">
    <cfRule type="expression" dxfId="1229" priority="5" stopIfTrue="1">
      <formula>MOD(ROW(),2)=0</formula>
    </cfRule>
    <cfRule type="expression" dxfId="1228" priority="6" stopIfTrue="1">
      <formula>MOD(ROW(),2)&lt;&gt;0</formula>
    </cfRule>
  </conditionalFormatting>
  <conditionalFormatting sqref="B17">
    <cfRule type="expression" dxfId="1227" priority="7" stopIfTrue="1">
      <formula>MOD(ROW(),2)=0</formula>
    </cfRule>
    <cfRule type="expression" dxfId="1226" priority="8" stopIfTrue="1">
      <formula>MOD(ROW(),2)&lt;&gt;0</formula>
    </cfRule>
  </conditionalFormatting>
  <conditionalFormatting sqref="A21">
    <cfRule type="expression" dxfId="1225" priority="1" stopIfTrue="1">
      <formula>MOD(ROW(),2)=0</formula>
    </cfRule>
    <cfRule type="expression" dxfId="1224" priority="2" stopIfTrue="1">
      <formula>MOD(ROW(),2)&lt;&gt;0</formula>
    </cfRule>
  </conditionalFormatting>
  <conditionalFormatting sqref="B21:C21">
    <cfRule type="expression" dxfId="1223" priority="3" stopIfTrue="1">
      <formula>MOD(ROW(),2)=0</formula>
    </cfRule>
    <cfRule type="expression" dxfId="122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4"/>
  <dimension ref="A1:O46"/>
  <sheetViews>
    <sheetView showGridLines="0" zoomScale="85" zoomScaleNormal="85" workbookViewId="0">
      <selection activeCell="A4" sqref="A4"/>
    </sheetView>
  </sheetViews>
  <sheetFormatPr defaultColWidth="10" defaultRowHeight="12.5" x14ac:dyDescent="0.25"/>
  <cols>
    <col min="1" max="1" width="31.54296875" style="27" customWidth="1"/>
    <col min="2" max="15" width="22.54296875" style="27" customWidth="1"/>
    <col min="16" max="16384" width="10" style="27"/>
  </cols>
  <sheetData>
    <row r="1" spans="1:15" ht="20" x14ac:dyDescent="0.4">
      <c r="A1" s="39" t="s">
        <v>0</v>
      </c>
      <c r="B1" s="40"/>
      <c r="C1" s="40"/>
      <c r="D1" s="40"/>
      <c r="E1" s="40"/>
      <c r="F1" s="40"/>
      <c r="G1" s="40"/>
      <c r="H1" s="40"/>
      <c r="I1" s="40"/>
    </row>
    <row r="2" spans="1:15" ht="15.5" x14ac:dyDescent="0.35">
      <c r="A2" s="41" t="str">
        <f>IF(title="&gt; Enter workbook title here","Enter workbook title in Cover sheet",title)</f>
        <v>JPS - Consolidated Factor Spreadsheet</v>
      </c>
      <c r="B2" s="42"/>
      <c r="C2" s="42"/>
      <c r="D2" s="42"/>
      <c r="E2" s="42"/>
      <c r="F2" s="42"/>
      <c r="G2" s="42"/>
      <c r="H2" s="42"/>
      <c r="I2" s="42"/>
    </row>
    <row r="3" spans="1:15" ht="15.5" x14ac:dyDescent="0.35">
      <c r="A3" s="43" t="str">
        <f>TABLE_FACTOR_TYPE_1&amp;" - x-"&amp;TABLE_SERIES_NUMBER_1</f>
        <v>ERF - x-403</v>
      </c>
      <c r="B3" s="42"/>
      <c r="C3" s="42"/>
      <c r="D3" s="42"/>
      <c r="E3" s="42"/>
      <c r="F3" s="42"/>
      <c r="G3" s="42"/>
      <c r="H3" s="42"/>
      <c r="I3" s="42"/>
    </row>
    <row r="4" spans="1:15" x14ac:dyDescent="0.25">
      <c r="A4" s="44"/>
    </row>
    <row r="6" spans="1:15" ht="13" x14ac:dyDescent="0.3">
      <c r="A6" s="73" t="s">
        <v>577</v>
      </c>
      <c r="B6" s="112" t="s">
        <v>578</v>
      </c>
      <c r="C6" s="112"/>
      <c r="D6" s="112"/>
      <c r="E6" s="112"/>
      <c r="F6" s="112"/>
      <c r="G6" s="112"/>
      <c r="H6" s="112"/>
      <c r="I6" s="112"/>
      <c r="J6" s="112"/>
      <c r="K6" s="112"/>
      <c r="L6" s="112"/>
      <c r="M6" s="112"/>
      <c r="N6" s="112"/>
      <c r="O6" s="112"/>
    </row>
    <row r="7" spans="1:15" x14ac:dyDescent="0.25">
      <c r="A7" s="74" t="s">
        <v>672</v>
      </c>
      <c r="B7" s="112" t="s">
        <v>77</v>
      </c>
      <c r="C7" s="112"/>
      <c r="D7" s="112"/>
      <c r="E7" s="112"/>
      <c r="F7" s="112"/>
      <c r="G7" s="112"/>
      <c r="H7" s="112"/>
      <c r="I7" s="112"/>
      <c r="J7" s="112"/>
      <c r="K7" s="112"/>
      <c r="L7" s="112"/>
      <c r="M7" s="112"/>
      <c r="N7" s="112"/>
      <c r="O7" s="112"/>
    </row>
    <row r="8" spans="1:15" x14ac:dyDescent="0.25">
      <c r="A8" s="74" t="s">
        <v>279</v>
      </c>
      <c r="B8" s="112" t="s">
        <v>76</v>
      </c>
      <c r="C8" s="112"/>
      <c r="D8" s="112"/>
      <c r="E8" s="112"/>
      <c r="F8" s="112"/>
      <c r="G8" s="112"/>
      <c r="H8" s="112"/>
      <c r="I8" s="112"/>
      <c r="J8" s="112"/>
      <c r="K8" s="112"/>
      <c r="L8" s="112"/>
      <c r="M8" s="112"/>
      <c r="N8" s="112"/>
      <c r="O8" s="112"/>
    </row>
    <row r="9" spans="1:15" x14ac:dyDescent="0.25">
      <c r="A9" s="74" t="s">
        <v>280</v>
      </c>
      <c r="B9" s="112" t="s">
        <v>377</v>
      </c>
      <c r="C9" s="112"/>
      <c r="D9" s="112"/>
      <c r="E9" s="112"/>
      <c r="F9" s="112"/>
      <c r="G9" s="112"/>
      <c r="H9" s="112"/>
      <c r="I9" s="112"/>
      <c r="J9" s="112"/>
      <c r="K9" s="112"/>
      <c r="L9" s="112"/>
      <c r="M9" s="112"/>
      <c r="N9" s="112"/>
      <c r="O9" s="112"/>
    </row>
    <row r="10" spans="1:15" x14ac:dyDescent="0.25">
      <c r="A10" s="74" t="s">
        <v>6</v>
      </c>
      <c r="B10" s="112" t="s">
        <v>385</v>
      </c>
      <c r="C10" s="112"/>
      <c r="D10" s="112"/>
      <c r="E10" s="112"/>
      <c r="F10" s="112"/>
      <c r="G10" s="112"/>
      <c r="H10" s="112"/>
      <c r="I10" s="112"/>
      <c r="J10" s="112"/>
      <c r="K10" s="112"/>
      <c r="L10" s="112"/>
      <c r="M10" s="112"/>
      <c r="N10" s="112"/>
      <c r="O10" s="112"/>
    </row>
    <row r="11" spans="1:15" x14ac:dyDescent="0.25">
      <c r="A11" s="74" t="s">
        <v>281</v>
      </c>
      <c r="B11" s="112" t="s">
        <v>295</v>
      </c>
      <c r="C11" s="112"/>
      <c r="D11" s="112"/>
      <c r="E11" s="112"/>
      <c r="F11" s="112"/>
      <c r="G11" s="112"/>
      <c r="H11" s="112"/>
      <c r="I11" s="112"/>
      <c r="J11" s="112"/>
      <c r="K11" s="112"/>
      <c r="L11" s="112"/>
      <c r="M11" s="112"/>
      <c r="N11" s="112"/>
      <c r="O11" s="112"/>
    </row>
    <row r="12" spans="1:15" x14ac:dyDescent="0.25">
      <c r="A12" s="74" t="s">
        <v>282</v>
      </c>
      <c r="B12" s="112" t="s">
        <v>379</v>
      </c>
      <c r="C12" s="112"/>
      <c r="D12" s="112"/>
      <c r="E12" s="112"/>
      <c r="F12" s="112"/>
      <c r="G12" s="112"/>
      <c r="H12" s="112"/>
      <c r="I12" s="112"/>
      <c r="J12" s="112"/>
      <c r="K12" s="112"/>
      <c r="L12" s="112"/>
      <c r="M12" s="112"/>
      <c r="N12" s="112"/>
      <c r="O12" s="112"/>
    </row>
    <row r="13" spans="1:15" x14ac:dyDescent="0.25">
      <c r="A13" s="74" t="s">
        <v>585</v>
      </c>
      <c r="B13" s="112">
        <v>0</v>
      </c>
      <c r="C13" s="112"/>
      <c r="D13" s="112"/>
      <c r="E13" s="112"/>
      <c r="F13" s="112"/>
      <c r="G13" s="112"/>
      <c r="H13" s="112"/>
      <c r="I13" s="112"/>
      <c r="J13" s="112"/>
      <c r="K13" s="112"/>
      <c r="L13" s="112"/>
      <c r="M13" s="112"/>
      <c r="N13" s="112"/>
      <c r="O13" s="112"/>
    </row>
    <row r="14" spans="1:15" x14ac:dyDescent="0.25">
      <c r="A14" s="74" t="s">
        <v>284</v>
      </c>
      <c r="B14" s="112">
        <v>403</v>
      </c>
      <c r="C14" s="112"/>
      <c r="D14" s="112"/>
      <c r="E14" s="112"/>
      <c r="F14" s="112"/>
      <c r="G14" s="112"/>
      <c r="H14" s="112"/>
      <c r="I14" s="112"/>
      <c r="J14" s="112"/>
      <c r="K14" s="112"/>
      <c r="L14" s="112"/>
      <c r="M14" s="112"/>
      <c r="N14" s="112"/>
      <c r="O14" s="112"/>
    </row>
    <row r="15" spans="1:15" x14ac:dyDescent="0.25">
      <c r="A15" s="74" t="s">
        <v>588</v>
      </c>
      <c r="B15" s="112" t="s">
        <v>386</v>
      </c>
      <c r="C15" s="112"/>
      <c r="D15" s="112"/>
      <c r="E15" s="112"/>
      <c r="F15" s="112"/>
      <c r="G15" s="112"/>
      <c r="H15" s="112"/>
      <c r="I15" s="112"/>
      <c r="J15" s="112"/>
      <c r="K15" s="112"/>
      <c r="L15" s="112"/>
      <c r="M15" s="112"/>
      <c r="N15" s="112"/>
      <c r="O15" s="112"/>
    </row>
    <row r="16" spans="1:15" x14ac:dyDescent="0.25">
      <c r="A16" s="74" t="s">
        <v>286</v>
      </c>
      <c r="B16" s="112" t="s">
        <v>387</v>
      </c>
      <c r="C16" s="112"/>
      <c r="D16" s="112"/>
      <c r="E16" s="112"/>
      <c r="F16" s="112"/>
      <c r="G16" s="112"/>
      <c r="H16" s="112"/>
      <c r="I16" s="112"/>
      <c r="J16" s="112"/>
      <c r="K16" s="112"/>
      <c r="L16" s="112"/>
      <c r="M16" s="112"/>
      <c r="N16" s="112"/>
      <c r="O16" s="112"/>
    </row>
    <row r="17" spans="1:15" x14ac:dyDescent="0.25">
      <c r="A17" s="74" t="s">
        <v>687</v>
      </c>
      <c r="B17" s="112"/>
      <c r="C17" s="112"/>
      <c r="D17" s="112"/>
      <c r="E17" s="112"/>
      <c r="F17" s="112"/>
      <c r="G17" s="112"/>
      <c r="H17" s="112"/>
      <c r="I17" s="112"/>
      <c r="J17" s="112"/>
      <c r="K17" s="112"/>
      <c r="L17" s="112"/>
      <c r="M17" s="112"/>
      <c r="N17" s="112"/>
      <c r="O17" s="112"/>
    </row>
    <row r="18" spans="1:15" x14ac:dyDescent="0.25">
      <c r="A18" s="74" t="s">
        <v>288</v>
      </c>
      <c r="B18" s="140">
        <v>45106</v>
      </c>
      <c r="C18" s="112"/>
      <c r="D18" s="112"/>
      <c r="E18" s="112"/>
      <c r="F18" s="112"/>
      <c r="G18" s="112"/>
      <c r="H18" s="112"/>
      <c r="I18" s="112"/>
      <c r="J18" s="112"/>
      <c r="K18" s="112"/>
      <c r="L18" s="112"/>
      <c r="M18" s="112"/>
      <c r="N18" s="112"/>
      <c r="O18" s="112"/>
    </row>
    <row r="19" spans="1:15" x14ac:dyDescent="0.25">
      <c r="A19" s="74" t="s">
        <v>289</v>
      </c>
      <c r="B19" s="140">
        <v>45231</v>
      </c>
      <c r="C19" s="112"/>
      <c r="D19" s="112"/>
      <c r="E19" s="112"/>
      <c r="F19" s="112"/>
      <c r="G19" s="112"/>
      <c r="H19" s="112"/>
      <c r="I19" s="112"/>
      <c r="J19" s="112"/>
      <c r="K19" s="112"/>
      <c r="L19" s="112"/>
      <c r="M19" s="112"/>
      <c r="N19" s="112"/>
      <c r="O19" s="112"/>
    </row>
    <row r="20" spans="1:15" x14ac:dyDescent="0.25">
      <c r="A20" s="74" t="s">
        <v>290</v>
      </c>
      <c r="B20" s="112" t="s">
        <v>299</v>
      </c>
      <c r="C20" s="112"/>
      <c r="D20" s="112"/>
      <c r="E20" s="112"/>
      <c r="F20" s="112"/>
      <c r="G20" s="112"/>
      <c r="H20" s="112"/>
      <c r="I20" s="112"/>
      <c r="J20" s="112"/>
      <c r="K20" s="112"/>
      <c r="L20" s="112"/>
      <c r="M20" s="112"/>
      <c r="N20" s="112"/>
      <c r="O20" s="112"/>
    </row>
    <row r="21" spans="1:15" x14ac:dyDescent="0.25">
      <c r="A21" s="74" t="s">
        <v>291</v>
      </c>
      <c r="B21" s="112" t="s">
        <v>300</v>
      </c>
      <c r="C21" s="112"/>
      <c r="D21" s="112"/>
      <c r="E21" s="112"/>
      <c r="F21" s="112"/>
      <c r="G21" s="112"/>
      <c r="H21" s="112"/>
      <c r="I21" s="112"/>
      <c r="J21" s="112"/>
      <c r="K21" s="112"/>
      <c r="L21" s="112"/>
      <c r="M21" s="112"/>
      <c r="N21" s="112"/>
      <c r="O21" s="112"/>
    </row>
    <row r="23" spans="1:15" x14ac:dyDescent="0.25">
      <c r="B23" s="83" t="str">
        <f>HYPERLINK("#'Factor List'!A1","Back to Factor List")</f>
        <v>Back to Factor List</v>
      </c>
    </row>
    <row r="24" spans="1:15" x14ac:dyDescent="0.25">
      <c r="B24" s="83" t="str">
        <f>HYPERLINK("#'Assumptions'!A1","Assumptions")</f>
        <v>Assumptions</v>
      </c>
    </row>
    <row r="26" spans="1:15" ht="13" x14ac:dyDescent="0.25">
      <c r="A26" s="79" t="s">
        <v>673</v>
      </c>
      <c r="B26" s="79">
        <v>54</v>
      </c>
      <c r="C26" s="79">
        <v>55</v>
      </c>
      <c r="D26" s="79">
        <v>56</v>
      </c>
      <c r="E26" s="79">
        <v>57</v>
      </c>
      <c r="F26" s="79">
        <v>58</v>
      </c>
      <c r="G26" s="79">
        <v>59</v>
      </c>
      <c r="H26" s="79">
        <v>60</v>
      </c>
      <c r="I26" s="79">
        <v>61</v>
      </c>
      <c r="J26" s="79">
        <v>62</v>
      </c>
      <c r="K26" s="79">
        <v>63</v>
      </c>
      <c r="L26" s="79">
        <v>64</v>
      </c>
      <c r="M26" s="79">
        <v>65</v>
      </c>
      <c r="N26" s="79">
        <v>66</v>
      </c>
      <c r="O26" s="79">
        <v>67</v>
      </c>
    </row>
    <row r="27" spans="1:15" x14ac:dyDescent="0.25">
      <c r="A27" s="80">
        <v>0</v>
      </c>
      <c r="B27" s="82">
        <v>0.56100000000000005</v>
      </c>
      <c r="C27" s="82">
        <v>0.58299999999999996</v>
      </c>
      <c r="D27" s="82">
        <v>0.60599999999999998</v>
      </c>
      <c r="E27" s="82">
        <v>0.63</v>
      </c>
      <c r="F27" s="82">
        <v>0.65600000000000003</v>
      </c>
      <c r="G27" s="82">
        <v>0.68300000000000005</v>
      </c>
      <c r="H27" s="82">
        <v>0.71299999999999997</v>
      </c>
      <c r="I27" s="82">
        <v>0.745</v>
      </c>
      <c r="J27" s="82">
        <v>0.77900000000000003</v>
      </c>
      <c r="K27" s="82">
        <v>0.81699999999999995</v>
      </c>
      <c r="L27" s="82">
        <v>0.85699999999999998</v>
      </c>
      <c r="M27" s="82">
        <v>0.9</v>
      </c>
      <c r="N27" s="82">
        <v>0.94799999999999995</v>
      </c>
      <c r="O27" s="82">
        <v>1</v>
      </c>
    </row>
    <row r="28" spans="1:15" x14ac:dyDescent="0.25">
      <c r="A28" s="80">
        <v>1</v>
      </c>
      <c r="B28" s="82">
        <v>0.56299999999999994</v>
      </c>
      <c r="C28" s="82">
        <v>0.58499999999999996</v>
      </c>
      <c r="D28" s="82">
        <v>0.60799999999999998</v>
      </c>
      <c r="E28" s="82">
        <v>0.63200000000000001</v>
      </c>
      <c r="F28" s="82">
        <v>0.65800000000000003</v>
      </c>
      <c r="G28" s="82">
        <v>0.68600000000000005</v>
      </c>
      <c r="H28" s="82">
        <v>0.71599999999999997</v>
      </c>
      <c r="I28" s="82">
        <v>0.748</v>
      </c>
      <c r="J28" s="82">
        <v>0.78200000000000003</v>
      </c>
      <c r="K28" s="82">
        <v>0.82</v>
      </c>
      <c r="L28" s="82">
        <v>0.86</v>
      </c>
      <c r="M28" s="82">
        <v>0.90400000000000003</v>
      </c>
      <c r="N28" s="82">
        <v>0.95199999999999996</v>
      </c>
      <c r="O28" s="82"/>
    </row>
    <row r="29" spans="1:15" x14ac:dyDescent="0.25">
      <c r="A29" s="80">
        <v>2</v>
      </c>
      <c r="B29" s="82">
        <v>0.56499999999999995</v>
      </c>
      <c r="C29" s="82">
        <v>0.58699999999999997</v>
      </c>
      <c r="D29" s="82">
        <v>0.61</v>
      </c>
      <c r="E29" s="82">
        <v>0.63400000000000001</v>
      </c>
      <c r="F29" s="82">
        <v>0.66</v>
      </c>
      <c r="G29" s="82">
        <v>0.68799999999999994</v>
      </c>
      <c r="H29" s="82">
        <v>0.71799999999999997</v>
      </c>
      <c r="I29" s="82">
        <v>0.751</v>
      </c>
      <c r="J29" s="82">
        <v>0.78600000000000003</v>
      </c>
      <c r="K29" s="82">
        <v>0.82299999999999995</v>
      </c>
      <c r="L29" s="82">
        <v>0.86399999999999999</v>
      </c>
      <c r="M29" s="82">
        <v>0.90800000000000003</v>
      </c>
      <c r="N29" s="82">
        <v>0.95699999999999996</v>
      </c>
      <c r="O29" s="82"/>
    </row>
    <row r="30" spans="1:15" x14ac:dyDescent="0.25">
      <c r="A30" s="80">
        <v>3</v>
      </c>
      <c r="B30" s="82">
        <v>0.56699999999999995</v>
      </c>
      <c r="C30" s="82">
        <v>0.58899999999999997</v>
      </c>
      <c r="D30" s="82">
        <v>0.61199999999999999</v>
      </c>
      <c r="E30" s="82">
        <v>0.63600000000000001</v>
      </c>
      <c r="F30" s="82">
        <v>0.66300000000000003</v>
      </c>
      <c r="G30" s="82">
        <v>0.69099999999999995</v>
      </c>
      <c r="H30" s="82">
        <v>0.72099999999999997</v>
      </c>
      <c r="I30" s="82">
        <v>0.754</v>
      </c>
      <c r="J30" s="82">
        <v>0.78900000000000003</v>
      </c>
      <c r="K30" s="82">
        <v>0.82699999999999996</v>
      </c>
      <c r="L30" s="82">
        <v>0.86799999999999999</v>
      </c>
      <c r="M30" s="82">
        <v>0.91200000000000003</v>
      </c>
      <c r="N30" s="82">
        <v>0.96099999999999997</v>
      </c>
      <c r="O30" s="82"/>
    </row>
    <row r="31" spans="1:15" x14ac:dyDescent="0.25">
      <c r="A31" s="80">
        <v>4</v>
      </c>
      <c r="B31" s="82">
        <v>0.56899999999999995</v>
      </c>
      <c r="C31" s="82">
        <v>0.59</v>
      </c>
      <c r="D31" s="82">
        <v>0.61399999999999999</v>
      </c>
      <c r="E31" s="82">
        <v>0.63800000000000001</v>
      </c>
      <c r="F31" s="82">
        <v>0.66500000000000004</v>
      </c>
      <c r="G31" s="82">
        <v>0.69299999999999995</v>
      </c>
      <c r="H31" s="82">
        <v>0.72399999999999998</v>
      </c>
      <c r="I31" s="82">
        <v>0.75600000000000001</v>
      </c>
      <c r="J31" s="82">
        <v>0.79200000000000004</v>
      </c>
      <c r="K31" s="82">
        <v>0.83</v>
      </c>
      <c r="L31" s="82">
        <v>0.871</v>
      </c>
      <c r="M31" s="82">
        <v>0.91600000000000004</v>
      </c>
      <c r="N31" s="82">
        <v>0.96499999999999997</v>
      </c>
      <c r="O31" s="82"/>
    </row>
    <row r="32" spans="1:15" x14ac:dyDescent="0.25">
      <c r="A32" s="80">
        <v>5</v>
      </c>
      <c r="B32" s="82">
        <v>0.56999999999999995</v>
      </c>
      <c r="C32" s="82">
        <v>0.59199999999999997</v>
      </c>
      <c r="D32" s="82">
        <v>0.61599999999999999</v>
      </c>
      <c r="E32" s="82">
        <v>0.64100000000000001</v>
      </c>
      <c r="F32" s="82">
        <v>0.66700000000000004</v>
      </c>
      <c r="G32" s="82">
        <v>0.69599999999999995</v>
      </c>
      <c r="H32" s="82">
        <v>0.72599999999999998</v>
      </c>
      <c r="I32" s="82">
        <v>0.75900000000000001</v>
      </c>
      <c r="J32" s="82">
        <v>0.79500000000000004</v>
      </c>
      <c r="K32" s="82">
        <v>0.83299999999999996</v>
      </c>
      <c r="L32" s="82">
        <v>0.875</v>
      </c>
      <c r="M32" s="82">
        <v>0.92</v>
      </c>
      <c r="N32" s="82">
        <v>0.97</v>
      </c>
      <c r="O32" s="82"/>
    </row>
    <row r="33" spans="1:15" x14ac:dyDescent="0.25">
      <c r="A33" s="80">
        <v>6</v>
      </c>
      <c r="B33" s="82">
        <v>0.57199999999999995</v>
      </c>
      <c r="C33" s="82">
        <v>0.59399999999999997</v>
      </c>
      <c r="D33" s="82">
        <v>0.61799999999999999</v>
      </c>
      <c r="E33" s="82">
        <v>0.64300000000000002</v>
      </c>
      <c r="F33" s="82">
        <v>0.67</v>
      </c>
      <c r="G33" s="82">
        <v>0.69799999999999995</v>
      </c>
      <c r="H33" s="82">
        <v>0.72899999999999998</v>
      </c>
      <c r="I33" s="82">
        <v>0.76200000000000001</v>
      </c>
      <c r="J33" s="82">
        <v>0.79800000000000004</v>
      </c>
      <c r="K33" s="82">
        <v>0.83699999999999997</v>
      </c>
      <c r="L33" s="82">
        <v>0.879</v>
      </c>
      <c r="M33" s="82">
        <v>0.92400000000000004</v>
      </c>
      <c r="N33" s="82">
        <v>0.97399999999999998</v>
      </c>
      <c r="O33" s="82"/>
    </row>
    <row r="34" spans="1:15" x14ac:dyDescent="0.25">
      <c r="A34" s="80">
        <v>7</v>
      </c>
      <c r="B34" s="82">
        <v>0.57399999999999995</v>
      </c>
      <c r="C34" s="82">
        <v>0.59599999999999997</v>
      </c>
      <c r="D34" s="82">
        <v>0.62</v>
      </c>
      <c r="E34" s="82">
        <v>0.64500000000000002</v>
      </c>
      <c r="F34" s="82">
        <v>0.67200000000000004</v>
      </c>
      <c r="G34" s="82">
        <v>0.70099999999999996</v>
      </c>
      <c r="H34" s="82">
        <v>0.73199999999999998</v>
      </c>
      <c r="I34" s="82">
        <v>0.76500000000000001</v>
      </c>
      <c r="J34" s="82">
        <v>0.80100000000000005</v>
      </c>
      <c r="K34" s="82">
        <v>0.84</v>
      </c>
      <c r="L34" s="82">
        <v>0.88200000000000001</v>
      </c>
      <c r="M34" s="82">
        <v>0.92800000000000005</v>
      </c>
      <c r="N34" s="82">
        <v>0.97799999999999998</v>
      </c>
      <c r="O34" s="82"/>
    </row>
    <row r="35" spans="1:15" x14ac:dyDescent="0.25">
      <c r="A35" s="80">
        <v>8</v>
      </c>
      <c r="B35" s="82">
        <v>0.57599999999999996</v>
      </c>
      <c r="C35" s="82">
        <v>0.59799999999999998</v>
      </c>
      <c r="D35" s="82">
        <v>0.622</v>
      </c>
      <c r="E35" s="82">
        <v>0.64700000000000002</v>
      </c>
      <c r="F35" s="82">
        <v>0.67400000000000004</v>
      </c>
      <c r="G35" s="82">
        <v>0.70299999999999996</v>
      </c>
      <c r="H35" s="82">
        <v>0.73399999999999999</v>
      </c>
      <c r="I35" s="82">
        <v>0.76800000000000002</v>
      </c>
      <c r="J35" s="82">
        <v>0.80400000000000005</v>
      </c>
      <c r="K35" s="82">
        <v>0.84299999999999997</v>
      </c>
      <c r="L35" s="82">
        <v>0.88600000000000001</v>
      </c>
      <c r="M35" s="82">
        <v>0.93200000000000005</v>
      </c>
      <c r="N35" s="82">
        <v>0.98299999999999998</v>
      </c>
      <c r="O35" s="82"/>
    </row>
    <row r="36" spans="1:15" x14ac:dyDescent="0.25">
      <c r="A36" s="80">
        <v>9</v>
      </c>
      <c r="B36" s="82">
        <v>0.57799999999999996</v>
      </c>
      <c r="C36" s="82">
        <v>0.6</v>
      </c>
      <c r="D36" s="82">
        <v>0.624</v>
      </c>
      <c r="E36" s="82">
        <v>0.64900000000000002</v>
      </c>
      <c r="F36" s="82">
        <v>0.67600000000000005</v>
      </c>
      <c r="G36" s="82">
        <v>0.70599999999999996</v>
      </c>
      <c r="H36" s="82">
        <v>0.73699999999999999</v>
      </c>
      <c r="I36" s="82">
        <v>0.77100000000000002</v>
      </c>
      <c r="J36" s="82">
        <v>0.80700000000000005</v>
      </c>
      <c r="K36" s="82">
        <v>0.84699999999999998</v>
      </c>
      <c r="L36" s="82">
        <v>0.89</v>
      </c>
      <c r="M36" s="82">
        <v>0.93600000000000005</v>
      </c>
      <c r="N36" s="82">
        <v>0.98699999999999999</v>
      </c>
      <c r="O36" s="82"/>
    </row>
    <row r="37" spans="1:15" x14ac:dyDescent="0.25">
      <c r="A37" s="80">
        <v>10</v>
      </c>
      <c r="B37" s="82">
        <v>0.57899999999999996</v>
      </c>
      <c r="C37" s="82">
        <v>0.60199999999999998</v>
      </c>
      <c r="D37" s="82">
        <v>0.626</v>
      </c>
      <c r="E37" s="82">
        <v>0.65100000000000002</v>
      </c>
      <c r="F37" s="82">
        <v>0.67900000000000005</v>
      </c>
      <c r="G37" s="82">
        <v>0.70799999999999996</v>
      </c>
      <c r="H37" s="82">
        <v>0.74</v>
      </c>
      <c r="I37" s="82">
        <v>0.77400000000000002</v>
      </c>
      <c r="J37" s="82">
        <v>0.81</v>
      </c>
      <c r="K37" s="82">
        <v>0.85</v>
      </c>
      <c r="L37" s="82">
        <v>0.89300000000000002</v>
      </c>
      <c r="M37" s="82">
        <v>0.94</v>
      </c>
      <c r="N37" s="82">
        <v>0.99099999999999999</v>
      </c>
      <c r="O37" s="82"/>
    </row>
    <row r="38" spans="1:15" x14ac:dyDescent="0.25">
      <c r="A38" s="80">
        <v>11</v>
      </c>
      <c r="B38" s="82">
        <v>0.58099999999999996</v>
      </c>
      <c r="C38" s="82">
        <v>0.60399999999999998</v>
      </c>
      <c r="D38" s="82">
        <v>0.628</v>
      </c>
      <c r="E38" s="82">
        <v>0.65400000000000003</v>
      </c>
      <c r="F38" s="82">
        <v>0.68100000000000005</v>
      </c>
      <c r="G38" s="82">
        <v>0.71099999999999997</v>
      </c>
      <c r="H38" s="82">
        <v>0.74199999999999999</v>
      </c>
      <c r="I38" s="82">
        <v>0.77700000000000002</v>
      </c>
      <c r="J38" s="82">
        <v>0.81299999999999994</v>
      </c>
      <c r="K38" s="82">
        <v>0.85299999999999998</v>
      </c>
      <c r="L38" s="82">
        <v>0.89700000000000002</v>
      </c>
      <c r="M38" s="82">
        <v>0.94399999999999995</v>
      </c>
      <c r="N38" s="82">
        <v>0.996</v>
      </c>
      <c r="O38" s="82"/>
    </row>
    <row r="44" spans="1:15" ht="39.65" customHeight="1" x14ac:dyDescent="0.25"/>
    <row r="46" spans="1:15" ht="27.65" customHeight="1" x14ac:dyDescent="0.25"/>
  </sheetData>
  <sheetProtection algorithmName="SHA-512" hashValue="sdCqxHg8OPO29bBnjVR+46yyvj3pOiRitqnKXQ8lO4Lz3B7wNQqoa8Be724QrbZiJSRRWqUNgPMnIlN7mxm8kA==" saltValue="MGDowET0wOn4LddjxczHEw==" spinCount="100000" sheet="1" objects="1" scenarios="1"/>
  <conditionalFormatting sqref="A6:A16">
    <cfRule type="expression" dxfId="1221" priority="25" stopIfTrue="1">
      <formula>MOD(ROW(),2)=0</formula>
    </cfRule>
    <cfRule type="expression" dxfId="1220" priority="26" stopIfTrue="1">
      <formula>MOD(ROW(),2)&lt;&gt;0</formula>
    </cfRule>
  </conditionalFormatting>
  <conditionalFormatting sqref="B6:O21">
    <cfRule type="expression" dxfId="1219" priority="27" stopIfTrue="1">
      <formula>MOD(ROW(),2)=0</formula>
    </cfRule>
    <cfRule type="expression" dxfId="1218" priority="28" stopIfTrue="1">
      <formula>MOD(ROW(),2)&lt;&gt;0</formula>
    </cfRule>
  </conditionalFormatting>
  <conditionalFormatting sqref="A19:A20">
    <cfRule type="expression" dxfId="1217" priority="17" stopIfTrue="1">
      <formula>MOD(ROW(),2)=0</formula>
    </cfRule>
    <cfRule type="expression" dxfId="1216" priority="18" stopIfTrue="1">
      <formula>MOD(ROW(),2)&lt;&gt;0</formula>
    </cfRule>
  </conditionalFormatting>
  <conditionalFormatting sqref="B19:B20">
    <cfRule type="expression" dxfId="1215" priority="19" stopIfTrue="1">
      <formula>MOD(ROW(),2)=0</formula>
    </cfRule>
    <cfRule type="expression" dxfId="1214" priority="20" stopIfTrue="1">
      <formula>MOD(ROW(),2)&lt;&gt;0</formula>
    </cfRule>
  </conditionalFormatting>
  <conditionalFormatting sqref="A18">
    <cfRule type="expression" dxfId="1213" priority="13" stopIfTrue="1">
      <formula>MOD(ROW(),2)=0</formula>
    </cfRule>
    <cfRule type="expression" dxfId="1212" priority="14" stopIfTrue="1">
      <formula>MOD(ROW(),2)&lt;&gt;0</formula>
    </cfRule>
  </conditionalFormatting>
  <conditionalFormatting sqref="B18">
    <cfRule type="expression" dxfId="1211" priority="15" stopIfTrue="1">
      <formula>MOD(ROW(),2)=0</formula>
    </cfRule>
    <cfRule type="expression" dxfId="1210" priority="16" stopIfTrue="1">
      <formula>MOD(ROW(),2)&lt;&gt;0</formula>
    </cfRule>
  </conditionalFormatting>
  <conditionalFormatting sqref="A26:A38">
    <cfRule type="expression" dxfId="1209" priority="9" stopIfTrue="1">
      <formula>MOD(ROW(),2)=0</formula>
    </cfRule>
    <cfRule type="expression" dxfId="1208" priority="10" stopIfTrue="1">
      <formula>MOD(ROW(),2)&lt;&gt;0</formula>
    </cfRule>
  </conditionalFormatting>
  <conditionalFormatting sqref="B26:O38">
    <cfRule type="expression" dxfId="1207" priority="11" stopIfTrue="1">
      <formula>MOD(ROW(),2)=0</formula>
    </cfRule>
    <cfRule type="expression" dxfId="1206" priority="12" stopIfTrue="1">
      <formula>MOD(ROW(),2)&lt;&gt;0</formula>
    </cfRule>
  </conditionalFormatting>
  <conditionalFormatting sqref="A17">
    <cfRule type="expression" dxfId="1205" priority="5" stopIfTrue="1">
      <formula>MOD(ROW(),2)=0</formula>
    </cfRule>
    <cfRule type="expression" dxfId="1204" priority="6" stopIfTrue="1">
      <formula>MOD(ROW(),2)&lt;&gt;0</formula>
    </cfRule>
  </conditionalFormatting>
  <conditionalFormatting sqref="B17">
    <cfRule type="expression" dxfId="1203" priority="7" stopIfTrue="1">
      <formula>MOD(ROW(),2)=0</formula>
    </cfRule>
    <cfRule type="expression" dxfId="1202" priority="8" stopIfTrue="1">
      <formula>MOD(ROW(),2)&lt;&gt;0</formula>
    </cfRule>
  </conditionalFormatting>
  <conditionalFormatting sqref="A21">
    <cfRule type="expression" dxfId="1201" priority="1" stopIfTrue="1">
      <formula>MOD(ROW(),2)=0</formula>
    </cfRule>
    <cfRule type="expression" dxfId="1200" priority="2" stopIfTrue="1">
      <formula>MOD(ROW(),2)&lt;&gt;0</formula>
    </cfRule>
  </conditionalFormatting>
  <conditionalFormatting sqref="B21:C21">
    <cfRule type="expression" dxfId="1199" priority="3" stopIfTrue="1">
      <formula>MOD(ROW(),2)=0</formula>
    </cfRule>
    <cfRule type="expression" dxfId="11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5"/>
  <dimension ref="A1:P46"/>
  <sheetViews>
    <sheetView showGridLines="0" zoomScale="85" zoomScaleNormal="85" workbookViewId="0">
      <selection activeCell="A4" sqref="A4"/>
    </sheetView>
  </sheetViews>
  <sheetFormatPr defaultColWidth="10" defaultRowHeight="12.5" x14ac:dyDescent="0.25"/>
  <cols>
    <col min="1" max="1" width="31.54296875" style="27" customWidth="1"/>
    <col min="2" max="16" width="22.54296875" style="27" customWidth="1"/>
    <col min="17" max="16384" width="10" style="27"/>
  </cols>
  <sheetData>
    <row r="1" spans="1:16" ht="20" x14ac:dyDescent="0.4">
      <c r="A1" s="39" t="s">
        <v>0</v>
      </c>
      <c r="B1" s="40"/>
      <c r="C1" s="40"/>
      <c r="D1" s="40"/>
      <c r="E1" s="40"/>
      <c r="F1" s="40"/>
      <c r="G1" s="40"/>
      <c r="H1" s="40"/>
      <c r="I1" s="40"/>
    </row>
    <row r="2" spans="1:16" ht="15.5" x14ac:dyDescent="0.35">
      <c r="A2" s="41" t="str">
        <f>IF(title="&gt; Enter workbook title here","Enter workbook title in Cover sheet",title)</f>
        <v>JPS - Consolidated Factor Spreadsheet</v>
      </c>
      <c r="B2" s="42"/>
      <c r="C2" s="42"/>
      <c r="D2" s="42"/>
      <c r="E2" s="42"/>
      <c r="F2" s="42"/>
      <c r="G2" s="42"/>
      <c r="H2" s="42"/>
      <c r="I2" s="42"/>
    </row>
    <row r="3" spans="1:16" ht="15.5" x14ac:dyDescent="0.35">
      <c r="A3" s="43" t="str">
        <f>TABLE_FACTOR_TYPE_1&amp;" - x-"&amp;TABLE_SERIES_NUMBER_1</f>
        <v>ERF - x-404</v>
      </c>
      <c r="B3" s="42"/>
      <c r="C3" s="42"/>
      <c r="D3" s="42"/>
      <c r="E3" s="42"/>
      <c r="F3" s="42"/>
      <c r="G3" s="42"/>
      <c r="H3" s="42"/>
      <c r="I3" s="42"/>
    </row>
    <row r="4" spans="1:16" x14ac:dyDescent="0.25">
      <c r="A4" s="44"/>
    </row>
    <row r="6" spans="1:16" ht="13" x14ac:dyDescent="0.3">
      <c r="A6" s="73" t="s">
        <v>577</v>
      </c>
      <c r="B6" s="112" t="s">
        <v>578</v>
      </c>
      <c r="C6" s="112"/>
      <c r="D6" s="112"/>
      <c r="E6" s="112"/>
      <c r="F6" s="112"/>
      <c r="G6" s="112"/>
      <c r="H6" s="112"/>
      <c r="I6" s="112"/>
      <c r="J6" s="112"/>
      <c r="K6" s="112"/>
      <c r="L6" s="112"/>
      <c r="M6" s="112"/>
      <c r="N6" s="112"/>
      <c r="O6" s="112"/>
      <c r="P6" s="112"/>
    </row>
    <row r="7" spans="1:16" x14ac:dyDescent="0.25">
      <c r="A7" s="74" t="s">
        <v>672</v>
      </c>
      <c r="B7" s="112" t="s">
        <v>77</v>
      </c>
      <c r="C7" s="112"/>
      <c r="D7" s="112"/>
      <c r="E7" s="112"/>
      <c r="F7" s="112"/>
      <c r="G7" s="112"/>
      <c r="H7" s="112"/>
      <c r="I7" s="112"/>
      <c r="J7" s="112"/>
      <c r="K7" s="112"/>
      <c r="L7" s="112"/>
      <c r="M7" s="112"/>
      <c r="N7" s="112"/>
      <c r="O7" s="112"/>
      <c r="P7" s="112"/>
    </row>
    <row r="8" spans="1:16" x14ac:dyDescent="0.25">
      <c r="A8" s="74" t="s">
        <v>279</v>
      </c>
      <c r="B8" s="112" t="s">
        <v>76</v>
      </c>
      <c r="C8" s="112"/>
      <c r="D8" s="112"/>
      <c r="E8" s="112"/>
      <c r="F8" s="112"/>
      <c r="G8" s="112"/>
      <c r="H8" s="112"/>
      <c r="I8" s="112"/>
      <c r="J8" s="112"/>
      <c r="K8" s="112"/>
      <c r="L8" s="112"/>
      <c r="M8" s="112"/>
      <c r="N8" s="112"/>
      <c r="O8" s="112"/>
      <c r="P8" s="112"/>
    </row>
    <row r="9" spans="1:16" x14ac:dyDescent="0.25">
      <c r="A9" s="74" t="s">
        <v>280</v>
      </c>
      <c r="B9" s="112" t="s">
        <v>377</v>
      </c>
      <c r="C9" s="112"/>
      <c r="D9" s="112"/>
      <c r="E9" s="112"/>
      <c r="F9" s="112"/>
      <c r="G9" s="112"/>
      <c r="H9" s="112"/>
      <c r="I9" s="112"/>
      <c r="J9" s="112"/>
      <c r="K9" s="112"/>
      <c r="L9" s="112"/>
      <c r="M9" s="112"/>
      <c r="N9" s="112"/>
      <c r="O9" s="112"/>
      <c r="P9" s="112"/>
    </row>
    <row r="10" spans="1:16" x14ac:dyDescent="0.25">
      <c r="A10" s="74" t="s">
        <v>6</v>
      </c>
      <c r="B10" s="112" t="s">
        <v>388</v>
      </c>
      <c r="C10" s="112"/>
      <c r="D10" s="112"/>
      <c r="E10" s="112"/>
      <c r="F10" s="112"/>
      <c r="G10" s="112"/>
      <c r="H10" s="112"/>
      <c r="I10" s="112"/>
      <c r="J10" s="112"/>
      <c r="K10" s="112"/>
      <c r="L10" s="112"/>
      <c r="M10" s="112"/>
      <c r="N10" s="112"/>
      <c r="O10" s="112"/>
      <c r="P10" s="112"/>
    </row>
    <row r="11" spans="1:16" x14ac:dyDescent="0.25">
      <c r="A11" s="74" t="s">
        <v>281</v>
      </c>
      <c r="B11" s="112" t="s">
        <v>295</v>
      </c>
      <c r="C11" s="112"/>
      <c r="D11" s="112"/>
      <c r="E11" s="112"/>
      <c r="F11" s="112"/>
      <c r="G11" s="112"/>
      <c r="H11" s="112"/>
      <c r="I11" s="112"/>
      <c r="J11" s="112"/>
      <c r="K11" s="112"/>
      <c r="L11" s="112"/>
      <c r="M11" s="112"/>
      <c r="N11" s="112"/>
      <c r="O11" s="112"/>
      <c r="P11" s="112"/>
    </row>
    <row r="12" spans="1:16" x14ac:dyDescent="0.25">
      <c r="A12" s="74" t="s">
        <v>282</v>
      </c>
      <c r="B12" s="112" t="s">
        <v>379</v>
      </c>
      <c r="C12" s="112"/>
      <c r="D12" s="112"/>
      <c r="E12" s="112"/>
      <c r="F12" s="112"/>
      <c r="G12" s="112"/>
      <c r="H12" s="112"/>
      <c r="I12" s="112"/>
      <c r="J12" s="112"/>
      <c r="K12" s="112"/>
      <c r="L12" s="112"/>
      <c r="M12" s="112"/>
      <c r="N12" s="112"/>
      <c r="O12" s="112"/>
      <c r="P12" s="112"/>
    </row>
    <row r="13" spans="1:16" x14ac:dyDescent="0.25">
      <c r="A13" s="74" t="s">
        <v>585</v>
      </c>
      <c r="B13" s="112">
        <v>0</v>
      </c>
      <c r="C13" s="112"/>
      <c r="D13" s="112"/>
      <c r="E13" s="112"/>
      <c r="F13" s="112"/>
      <c r="G13" s="112"/>
      <c r="H13" s="112"/>
      <c r="I13" s="112"/>
      <c r="J13" s="112"/>
      <c r="K13" s="112"/>
      <c r="L13" s="112"/>
      <c r="M13" s="112"/>
      <c r="N13" s="112"/>
      <c r="O13" s="112"/>
      <c r="P13" s="112"/>
    </row>
    <row r="14" spans="1:16" x14ac:dyDescent="0.25">
      <c r="A14" s="74" t="s">
        <v>284</v>
      </c>
      <c r="B14" s="112">
        <v>404</v>
      </c>
      <c r="C14" s="112"/>
      <c r="D14" s="112"/>
      <c r="E14" s="112"/>
      <c r="F14" s="112"/>
      <c r="G14" s="112"/>
      <c r="H14" s="112"/>
      <c r="I14" s="112"/>
      <c r="J14" s="112"/>
      <c r="K14" s="112"/>
      <c r="L14" s="112"/>
      <c r="M14" s="112"/>
      <c r="N14" s="112"/>
      <c r="O14" s="112"/>
      <c r="P14" s="112"/>
    </row>
    <row r="15" spans="1:16" x14ac:dyDescent="0.25">
      <c r="A15" s="74" t="s">
        <v>588</v>
      </c>
      <c r="B15" s="112" t="s">
        <v>389</v>
      </c>
      <c r="C15" s="112"/>
      <c r="D15" s="112"/>
      <c r="E15" s="112"/>
      <c r="F15" s="112"/>
      <c r="G15" s="112"/>
      <c r="H15" s="112"/>
      <c r="I15" s="112"/>
      <c r="J15" s="112"/>
      <c r="K15" s="112"/>
      <c r="L15" s="112"/>
      <c r="M15" s="112"/>
      <c r="N15" s="112"/>
      <c r="O15" s="112"/>
      <c r="P15" s="112"/>
    </row>
    <row r="16" spans="1:16" x14ac:dyDescent="0.25">
      <c r="A16" s="74" t="s">
        <v>286</v>
      </c>
      <c r="B16" s="112" t="s">
        <v>390</v>
      </c>
      <c r="C16" s="112"/>
      <c r="D16" s="112"/>
      <c r="E16" s="112"/>
      <c r="F16" s="112"/>
      <c r="G16" s="112"/>
      <c r="H16" s="112"/>
      <c r="I16" s="112"/>
      <c r="J16" s="112"/>
      <c r="K16" s="112"/>
      <c r="L16" s="112"/>
      <c r="M16" s="112"/>
      <c r="N16" s="112"/>
      <c r="O16" s="112"/>
      <c r="P16" s="112"/>
    </row>
    <row r="17" spans="1:16" x14ac:dyDescent="0.25">
      <c r="A17" s="74" t="s">
        <v>687</v>
      </c>
      <c r="B17" s="112"/>
      <c r="C17" s="112"/>
      <c r="D17" s="112"/>
      <c r="E17" s="112"/>
      <c r="F17" s="112"/>
      <c r="G17" s="112"/>
      <c r="H17" s="112"/>
      <c r="I17" s="112"/>
      <c r="J17" s="112"/>
      <c r="K17" s="112"/>
      <c r="L17" s="112"/>
      <c r="M17" s="112"/>
      <c r="N17" s="112"/>
      <c r="O17" s="112"/>
      <c r="P17" s="112"/>
    </row>
    <row r="18" spans="1:16" x14ac:dyDescent="0.25">
      <c r="A18" s="74" t="s">
        <v>288</v>
      </c>
      <c r="B18" s="140">
        <v>45106</v>
      </c>
      <c r="C18" s="112"/>
      <c r="D18" s="112"/>
      <c r="E18" s="112"/>
      <c r="F18" s="112"/>
      <c r="G18" s="112"/>
      <c r="H18" s="112"/>
      <c r="I18" s="112"/>
      <c r="J18" s="112"/>
      <c r="K18" s="112"/>
      <c r="L18" s="112"/>
      <c r="M18" s="112"/>
      <c r="N18" s="112"/>
      <c r="O18" s="112"/>
      <c r="P18" s="112"/>
    </row>
    <row r="19" spans="1:16" x14ac:dyDescent="0.25">
      <c r="A19" s="74" t="s">
        <v>289</v>
      </c>
      <c r="B19" s="140">
        <v>45231</v>
      </c>
      <c r="C19" s="112"/>
      <c r="D19" s="112"/>
      <c r="E19" s="112"/>
      <c r="F19" s="112"/>
      <c r="G19" s="112"/>
      <c r="H19" s="112"/>
      <c r="I19" s="112"/>
      <c r="J19" s="112"/>
      <c r="K19" s="112"/>
      <c r="L19" s="112"/>
      <c r="M19" s="112"/>
      <c r="N19" s="112"/>
      <c r="O19" s="112"/>
      <c r="P19" s="112"/>
    </row>
    <row r="20" spans="1:16" x14ac:dyDescent="0.25">
      <c r="A20" s="74" t="s">
        <v>290</v>
      </c>
      <c r="B20" s="112" t="s">
        <v>299</v>
      </c>
      <c r="C20" s="112"/>
      <c r="D20" s="112"/>
      <c r="E20" s="112"/>
      <c r="F20" s="112"/>
      <c r="G20" s="112"/>
      <c r="H20" s="112"/>
      <c r="I20" s="112"/>
      <c r="J20" s="112"/>
      <c r="K20" s="112"/>
      <c r="L20" s="112"/>
      <c r="M20" s="112"/>
      <c r="N20" s="112"/>
      <c r="O20" s="112"/>
      <c r="P20" s="112"/>
    </row>
    <row r="21" spans="1:16" x14ac:dyDescent="0.25">
      <c r="A21" s="74" t="s">
        <v>291</v>
      </c>
      <c r="B21" s="112" t="s">
        <v>300</v>
      </c>
      <c r="C21" s="112"/>
      <c r="D21" s="112"/>
      <c r="E21" s="112"/>
      <c r="F21" s="112"/>
      <c r="G21" s="112"/>
      <c r="H21" s="112"/>
      <c r="I21" s="112"/>
      <c r="J21" s="112"/>
      <c r="K21" s="112"/>
      <c r="L21" s="112"/>
      <c r="M21" s="112"/>
      <c r="N21" s="112"/>
      <c r="O21" s="112"/>
      <c r="P21" s="112"/>
    </row>
    <row r="23" spans="1:16" x14ac:dyDescent="0.25">
      <c r="B23" s="83" t="str">
        <f>HYPERLINK("#'Factor List'!A1","Back to Factor List")</f>
        <v>Back to Factor List</v>
      </c>
    </row>
    <row r="24" spans="1:16" x14ac:dyDescent="0.25">
      <c r="B24" s="83" t="str">
        <f>HYPERLINK("#'Assumptions'!A1","Assumptions")</f>
        <v>Assumptions</v>
      </c>
    </row>
    <row r="26" spans="1:16" ht="13" x14ac:dyDescent="0.25">
      <c r="A26" s="79" t="s">
        <v>673</v>
      </c>
      <c r="B26" s="79">
        <v>54</v>
      </c>
      <c r="C26" s="79">
        <v>55</v>
      </c>
      <c r="D26" s="79">
        <v>56</v>
      </c>
      <c r="E26" s="79">
        <v>57</v>
      </c>
      <c r="F26" s="79">
        <v>58</v>
      </c>
      <c r="G26" s="79">
        <v>59</v>
      </c>
      <c r="H26" s="79">
        <v>60</v>
      </c>
      <c r="I26" s="79">
        <v>61</v>
      </c>
      <c r="J26" s="79">
        <v>62</v>
      </c>
      <c r="K26" s="79">
        <v>63</v>
      </c>
      <c r="L26" s="79">
        <v>64</v>
      </c>
      <c r="M26" s="79">
        <v>65</v>
      </c>
      <c r="N26" s="79">
        <v>66</v>
      </c>
      <c r="O26" s="79">
        <v>67</v>
      </c>
      <c r="P26" s="79">
        <v>68</v>
      </c>
    </row>
    <row r="27" spans="1:16" x14ac:dyDescent="0.25">
      <c r="A27" s="80">
        <v>0</v>
      </c>
      <c r="B27" s="82">
        <v>0.53200000000000003</v>
      </c>
      <c r="C27" s="82">
        <v>0.55200000000000005</v>
      </c>
      <c r="D27" s="82">
        <v>0.57399999999999995</v>
      </c>
      <c r="E27" s="82">
        <v>0.59699999999999998</v>
      </c>
      <c r="F27" s="82">
        <v>0.621</v>
      </c>
      <c r="G27" s="82">
        <v>0.64700000000000002</v>
      </c>
      <c r="H27" s="82">
        <v>0.67500000000000004</v>
      </c>
      <c r="I27" s="82">
        <v>0.70599999999999996</v>
      </c>
      <c r="J27" s="82">
        <v>0.73799999999999999</v>
      </c>
      <c r="K27" s="82">
        <v>0.77300000000000002</v>
      </c>
      <c r="L27" s="82">
        <v>0.81100000000000005</v>
      </c>
      <c r="M27" s="82">
        <v>0.85199999999999998</v>
      </c>
      <c r="N27" s="82">
        <v>0.89700000000000002</v>
      </c>
      <c r="O27" s="82">
        <v>0.94599999999999995</v>
      </c>
      <c r="P27" s="82">
        <v>1</v>
      </c>
    </row>
    <row r="28" spans="1:16" x14ac:dyDescent="0.25">
      <c r="A28" s="80">
        <v>1</v>
      </c>
      <c r="B28" s="82">
        <v>0.53400000000000003</v>
      </c>
      <c r="C28" s="82">
        <v>0.55400000000000005</v>
      </c>
      <c r="D28" s="82">
        <v>0.57599999999999996</v>
      </c>
      <c r="E28" s="82">
        <v>0.59899999999999998</v>
      </c>
      <c r="F28" s="82">
        <v>0.623</v>
      </c>
      <c r="G28" s="82">
        <v>0.65</v>
      </c>
      <c r="H28" s="82">
        <v>0.67800000000000005</v>
      </c>
      <c r="I28" s="82">
        <v>0.70799999999999996</v>
      </c>
      <c r="J28" s="82">
        <v>0.74099999999999999</v>
      </c>
      <c r="K28" s="82">
        <v>0.77600000000000002</v>
      </c>
      <c r="L28" s="82">
        <v>0.81399999999999995</v>
      </c>
      <c r="M28" s="82">
        <v>0.85599999999999998</v>
      </c>
      <c r="N28" s="82">
        <v>0.90100000000000002</v>
      </c>
      <c r="O28" s="82">
        <v>0.95099999999999996</v>
      </c>
      <c r="P28" s="82"/>
    </row>
    <row r="29" spans="1:16" x14ac:dyDescent="0.25">
      <c r="A29" s="80">
        <v>2</v>
      </c>
      <c r="B29" s="82">
        <v>0.53600000000000003</v>
      </c>
      <c r="C29" s="82">
        <v>0.55600000000000005</v>
      </c>
      <c r="D29" s="82">
        <v>0.57799999999999996</v>
      </c>
      <c r="E29" s="82">
        <v>0.60099999999999998</v>
      </c>
      <c r="F29" s="82">
        <v>0.626</v>
      </c>
      <c r="G29" s="82">
        <v>0.65200000000000002</v>
      </c>
      <c r="H29" s="82">
        <v>0.68</v>
      </c>
      <c r="I29" s="82">
        <v>0.71099999999999997</v>
      </c>
      <c r="J29" s="82">
        <v>0.74399999999999999</v>
      </c>
      <c r="K29" s="82">
        <v>0.77900000000000003</v>
      </c>
      <c r="L29" s="82">
        <v>0.81799999999999995</v>
      </c>
      <c r="M29" s="82">
        <v>0.86</v>
      </c>
      <c r="N29" s="82">
        <v>0.90500000000000003</v>
      </c>
      <c r="O29" s="82">
        <v>0.95499999999999996</v>
      </c>
      <c r="P29" s="82"/>
    </row>
    <row r="30" spans="1:16" x14ac:dyDescent="0.25">
      <c r="A30" s="80">
        <v>3</v>
      </c>
      <c r="B30" s="82">
        <v>0.53700000000000003</v>
      </c>
      <c r="C30" s="82">
        <v>0.55800000000000005</v>
      </c>
      <c r="D30" s="82">
        <v>0.57999999999999996</v>
      </c>
      <c r="E30" s="82">
        <v>0.60299999999999998</v>
      </c>
      <c r="F30" s="82">
        <v>0.628</v>
      </c>
      <c r="G30" s="82">
        <v>0.65400000000000003</v>
      </c>
      <c r="H30" s="82">
        <v>0.68300000000000005</v>
      </c>
      <c r="I30" s="82">
        <v>0.71399999999999997</v>
      </c>
      <c r="J30" s="82">
        <v>0.747</v>
      </c>
      <c r="K30" s="82">
        <v>0.78300000000000003</v>
      </c>
      <c r="L30" s="82">
        <v>0.82099999999999995</v>
      </c>
      <c r="M30" s="82">
        <v>0.86299999999999999</v>
      </c>
      <c r="N30" s="82">
        <v>0.90900000000000003</v>
      </c>
      <c r="O30" s="82">
        <v>0.96</v>
      </c>
      <c r="P30" s="82"/>
    </row>
    <row r="31" spans="1:16" x14ac:dyDescent="0.25">
      <c r="A31" s="80">
        <v>4</v>
      </c>
      <c r="B31" s="82">
        <v>0.53900000000000003</v>
      </c>
      <c r="C31" s="82">
        <v>0.56000000000000005</v>
      </c>
      <c r="D31" s="82">
        <v>0.58199999999999996</v>
      </c>
      <c r="E31" s="82">
        <v>0.60499999999999998</v>
      </c>
      <c r="F31" s="82">
        <v>0.63</v>
      </c>
      <c r="G31" s="82">
        <v>0.65700000000000003</v>
      </c>
      <c r="H31" s="82">
        <v>0.68500000000000005</v>
      </c>
      <c r="I31" s="82">
        <v>0.71599999999999997</v>
      </c>
      <c r="J31" s="82">
        <v>0.75</v>
      </c>
      <c r="K31" s="82">
        <v>0.78600000000000003</v>
      </c>
      <c r="L31" s="82">
        <v>0.82499999999999996</v>
      </c>
      <c r="M31" s="82">
        <v>0.86699999999999999</v>
      </c>
      <c r="N31" s="82">
        <v>0.91400000000000003</v>
      </c>
      <c r="O31" s="82">
        <v>0.96399999999999997</v>
      </c>
      <c r="P31" s="82"/>
    </row>
    <row r="32" spans="1:16" x14ac:dyDescent="0.25">
      <c r="A32" s="80">
        <v>5</v>
      </c>
      <c r="B32" s="82">
        <v>0.54100000000000004</v>
      </c>
      <c r="C32" s="82">
        <v>0.56100000000000005</v>
      </c>
      <c r="D32" s="82">
        <v>0.58299999999999996</v>
      </c>
      <c r="E32" s="82">
        <v>0.60699999999999998</v>
      </c>
      <c r="F32" s="82">
        <v>0.63200000000000001</v>
      </c>
      <c r="G32" s="82">
        <v>0.65900000000000003</v>
      </c>
      <c r="H32" s="82">
        <v>0.68799999999999994</v>
      </c>
      <c r="I32" s="82">
        <v>0.71899999999999997</v>
      </c>
      <c r="J32" s="82">
        <v>0.753</v>
      </c>
      <c r="K32" s="82">
        <v>0.78900000000000003</v>
      </c>
      <c r="L32" s="82">
        <v>0.82799999999999996</v>
      </c>
      <c r="M32" s="82">
        <v>0.871</v>
      </c>
      <c r="N32" s="82">
        <v>0.91800000000000004</v>
      </c>
      <c r="O32" s="82">
        <v>0.96899999999999997</v>
      </c>
      <c r="P32" s="82"/>
    </row>
    <row r="33" spans="1:16" x14ac:dyDescent="0.25">
      <c r="A33" s="80">
        <v>6</v>
      </c>
      <c r="B33" s="82">
        <v>0.54200000000000004</v>
      </c>
      <c r="C33" s="82">
        <v>0.56299999999999994</v>
      </c>
      <c r="D33" s="82">
        <v>0.58499999999999996</v>
      </c>
      <c r="E33" s="82">
        <v>0.60899999999999999</v>
      </c>
      <c r="F33" s="82">
        <v>0.63400000000000001</v>
      </c>
      <c r="G33" s="82">
        <v>0.66100000000000003</v>
      </c>
      <c r="H33" s="82">
        <v>0.69</v>
      </c>
      <c r="I33" s="82">
        <v>0.72199999999999998</v>
      </c>
      <c r="J33" s="82">
        <v>0.75600000000000001</v>
      </c>
      <c r="K33" s="82">
        <v>0.79200000000000004</v>
      </c>
      <c r="L33" s="82">
        <v>0.83199999999999996</v>
      </c>
      <c r="M33" s="82">
        <v>0.875</v>
      </c>
      <c r="N33" s="82">
        <v>0.92200000000000004</v>
      </c>
      <c r="O33" s="82">
        <v>0.97299999999999998</v>
      </c>
      <c r="P33" s="82"/>
    </row>
    <row r="34" spans="1:16" x14ac:dyDescent="0.25">
      <c r="A34" s="80">
        <v>7</v>
      </c>
      <c r="B34" s="82">
        <v>0.54400000000000004</v>
      </c>
      <c r="C34" s="82">
        <v>0.56499999999999995</v>
      </c>
      <c r="D34" s="82">
        <v>0.58699999999999997</v>
      </c>
      <c r="E34" s="82">
        <v>0.61099999999999999</v>
      </c>
      <c r="F34" s="82">
        <v>0.63600000000000001</v>
      </c>
      <c r="G34" s="82">
        <v>0.66400000000000003</v>
      </c>
      <c r="H34" s="82">
        <v>0.69299999999999995</v>
      </c>
      <c r="I34" s="82">
        <v>0.72399999999999998</v>
      </c>
      <c r="J34" s="82">
        <v>0.75800000000000001</v>
      </c>
      <c r="K34" s="82">
        <v>0.79500000000000004</v>
      </c>
      <c r="L34" s="82">
        <v>0.83499999999999996</v>
      </c>
      <c r="M34" s="82">
        <v>0.878</v>
      </c>
      <c r="N34" s="82">
        <v>0.92600000000000005</v>
      </c>
      <c r="O34" s="82">
        <v>0.97799999999999998</v>
      </c>
      <c r="P34" s="82"/>
    </row>
    <row r="35" spans="1:16" x14ac:dyDescent="0.25">
      <c r="A35" s="80">
        <v>8</v>
      </c>
      <c r="B35" s="82">
        <v>0.54600000000000004</v>
      </c>
      <c r="C35" s="82">
        <v>0.56699999999999995</v>
      </c>
      <c r="D35" s="82">
        <v>0.58899999999999997</v>
      </c>
      <c r="E35" s="82">
        <v>0.61299999999999999</v>
      </c>
      <c r="F35" s="82">
        <v>0.63900000000000001</v>
      </c>
      <c r="G35" s="82">
        <v>0.66600000000000004</v>
      </c>
      <c r="H35" s="82">
        <v>0.69499999999999995</v>
      </c>
      <c r="I35" s="82">
        <v>0.72699999999999998</v>
      </c>
      <c r="J35" s="82">
        <v>0.76100000000000001</v>
      </c>
      <c r="K35" s="82">
        <v>0.79800000000000004</v>
      </c>
      <c r="L35" s="82">
        <v>0.83899999999999997</v>
      </c>
      <c r="M35" s="82">
        <v>0.88200000000000001</v>
      </c>
      <c r="N35" s="82">
        <v>0.93</v>
      </c>
      <c r="O35" s="82">
        <v>0.98199999999999998</v>
      </c>
      <c r="P35" s="82"/>
    </row>
    <row r="36" spans="1:16" x14ac:dyDescent="0.25">
      <c r="A36" s="80">
        <v>9</v>
      </c>
      <c r="B36" s="82">
        <v>0.54700000000000004</v>
      </c>
      <c r="C36" s="82">
        <v>0.56899999999999995</v>
      </c>
      <c r="D36" s="82">
        <v>0.59099999999999997</v>
      </c>
      <c r="E36" s="82">
        <v>0.61499999999999999</v>
      </c>
      <c r="F36" s="82">
        <v>0.64100000000000001</v>
      </c>
      <c r="G36" s="82">
        <v>0.66800000000000004</v>
      </c>
      <c r="H36" s="82">
        <v>0.69799999999999995</v>
      </c>
      <c r="I36" s="82">
        <v>0.73</v>
      </c>
      <c r="J36" s="82">
        <v>0.76400000000000001</v>
      </c>
      <c r="K36" s="82">
        <v>0.80200000000000005</v>
      </c>
      <c r="L36" s="82">
        <v>0.84199999999999997</v>
      </c>
      <c r="M36" s="82">
        <v>0.88600000000000001</v>
      </c>
      <c r="N36" s="82">
        <v>0.93400000000000005</v>
      </c>
      <c r="O36" s="82">
        <v>0.98699999999999999</v>
      </c>
      <c r="P36" s="82"/>
    </row>
    <row r="37" spans="1:16" x14ac:dyDescent="0.25">
      <c r="A37" s="80">
        <v>10</v>
      </c>
      <c r="B37" s="82">
        <v>0.54900000000000004</v>
      </c>
      <c r="C37" s="82">
        <v>0.56999999999999995</v>
      </c>
      <c r="D37" s="82">
        <v>0.59299999999999997</v>
      </c>
      <c r="E37" s="82">
        <v>0.61699999999999999</v>
      </c>
      <c r="F37" s="82">
        <v>0.64300000000000002</v>
      </c>
      <c r="G37" s="82">
        <v>0.67100000000000004</v>
      </c>
      <c r="H37" s="82">
        <v>0.70099999999999996</v>
      </c>
      <c r="I37" s="82">
        <v>0.73299999999999998</v>
      </c>
      <c r="J37" s="82">
        <v>0.76700000000000002</v>
      </c>
      <c r="K37" s="82">
        <v>0.80500000000000005</v>
      </c>
      <c r="L37" s="82">
        <v>0.84499999999999997</v>
      </c>
      <c r="M37" s="82">
        <v>0.89</v>
      </c>
      <c r="N37" s="82">
        <v>0.93799999999999994</v>
      </c>
      <c r="O37" s="82">
        <v>0.99099999999999999</v>
      </c>
      <c r="P37" s="82"/>
    </row>
    <row r="38" spans="1:16" x14ac:dyDescent="0.25">
      <c r="A38" s="80">
        <v>11</v>
      </c>
      <c r="B38" s="82">
        <v>0.55100000000000005</v>
      </c>
      <c r="C38" s="82">
        <v>0.57199999999999995</v>
      </c>
      <c r="D38" s="82">
        <v>0.59499999999999997</v>
      </c>
      <c r="E38" s="82">
        <v>0.61899999999999999</v>
      </c>
      <c r="F38" s="82">
        <v>0.64500000000000002</v>
      </c>
      <c r="G38" s="82">
        <v>0.67300000000000004</v>
      </c>
      <c r="H38" s="82">
        <v>0.70299999999999996</v>
      </c>
      <c r="I38" s="82">
        <v>0.73499999999999999</v>
      </c>
      <c r="J38" s="82">
        <v>0.77</v>
      </c>
      <c r="K38" s="82">
        <v>0.80800000000000005</v>
      </c>
      <c r="L38" s="82">
        <v>0.84899999999999998</v>
      </c>
      <c r="M38" s="82">
        <v>0.89300000000000002</v>
      </c>
      <c r="N38" s="82">
        <v>0.94199999999999995</v>
      </c>
      <c r="O38" s="82">
        <v>0.996</v>
      </c>
      <c r="P38" s="82"/>
    </row>
    <row r="44" spans="1:16" ht="39.65" customHeight="1" x14ac:dyDescent="0.25"/>
    <row r="46" spans="1:16" ht="27.65" customHeight="1" x14ac:dyDescent="0.25"/>
  </sheetData>
  <sheetProtection algorithmName="SHA-512" hashValue="5JCFnXePPQHE0o/GlvIRdrqG+mnWFqSYHmnZ7rcmcpiXCz0lfTGZ0x1i6SU/3pau7VeojHmljo6GDrc/qejATg==" saltValue="ZzLBpEy6K6tgNI9yBDOYiw==" spinCount="100000" sheet="1" objects="1" scenarios="1"/>
  <conditionalFormatting sqref="A6:A16">
    <cfRule type="expression" dxfId="1197" priority="25" stopIfTrue="1">
      <formula>MOD(ROW(),2)=0</formula>
    </cfRule>
    <cfRule type="expression" dxfId="1196" priority="26" stopIfTrue="1">
      <formula>MOD(ROW(),2)&lt;&gt;0</formula>
    </cfRule>
  </conditionalFormatting>
  <conditionalFormatting sqref="B6:P21">
    <cfRule type="expression" dxfId="1195" priority="27" stopIfTrue="1">
      <formula>MOD(ROW(),2)=0</formula>
    </cfRule>
    <cfRule type="expression" dxfId="1194" priority="28" stopIfTrue="1">
      <formula>MOD(ROW(),2)&lt;&gt;0</formula>
    </cfRule>
  </conditionalFormatting>
  <conditionalFormatting sqref="A19:A20">
    <cfRule type="expression" dxfId="1193" priority="17" stopIfTrue="1">
      <formula>MOD(ROW(),2)=0</formula>
    </cfRule>
    <cfRule type="expression" dxfId="1192" priority="18" stopIfTrue="1">
      <formula>MOD(ROW(),2)&lt;&gt;0</formula>
    </cfRule>
  </conditionalFormatting>
  <conditionalFormatting sqref="B19:B20">
    <cfRule type="expression" dxfId="1191" priority="19" stopIfTrue="1">
      <formula>MOD(ROW(),2)=0</formula>
    </cfRule>
    <cfRule type="expression" dxfId="1190" priority="20" stopIfTrue="1">
      <formula>MOD(ROW(),2)&lt;&gt;0</formula>
    </cfRule>
  </conditionalFormatting>
  <conditionalFormatting sqref="A18">
    <cfRule type="expression" dxfId="1189" priority="13" stopIfTrue="1">
      <formula>MOD(ROW(),2)=0</formula>
    </cfRule>
    <cfRule type="expression" dxfId="1188" priority="14" stopIfTrue="1">
      <formula>MOD(ROW(),2)&lt;&gt;0</formula>
    </cfRule>
  </conditionalFormatting>
  <conditionalFormatting sqref="B18">
    <cfRule type="expression" dxfId="1187" priority="15" stopIfTrue="1">
      <formula>MOD(ROW(),2)=0</formula>
    </cfRule>
    <cfRule type="expression" dxfId="1186" priority="16" stopIfTrue="1">
      <formula>MOD(ROW(),2)&lt;&gt;0</formula>
    </cfRule>
  </conditionalFormatting>
  <conditionalFormatting sqref="A26:A38">
    <cfRule type="expression" dxfId="1185" priority="9" stopIfTrue="1">
      <formula>MOD(ROW(),2)=0</formula>
    </cfRule>
    <cfRule type="expression" dxfId="1184" priority="10" stopIfTrue="1">
      <formula>MOD(ROW(),2)&lt;&gt;0</formula>
    </cfRule>
  </conditionalFormatting>
  <conditionalFormatting sqref="B26:P38">
    <cfRule type="expression" dxfId="1183" priority="11" stopIfTrue="1">
      <formula>MOD(ROW(),2)=0</formula>
    </cfRule>
    <cfRule type="expression" dxfId="1182" priority="12" stopIfTrue="1">
      <formula>MOD(ROW(),2)&lt;&gt;0</formula>
    </cfRule>
  </conditionalFormatting>
  <conditionalFormatting sqref="A17">
    <cfRule type="expression" dxfId="1181" priority="5" stopIfTrue="1">
      <formula>MOD(ROW(),2)=0</formula>
    </cfRule>
    <cfRule type="expression" dxfId="1180" priority="6" stopIfTrue="1">
      <formula>MOD(ROW(),2)&lt;&gt;0</formula>
    </cfRule>
  </conditionalFormatting>
  <conditionalFormatting sqref="B17">
    <cfRule type="expression" dxfId="1179" priority="7" stopIfTrue="1">
      <formula>MOD(ROW(),2)=0</formula>
    </cfRule>
    <cfRule type="expression" dxfId="1178" priority="8" stopIfTrue="1">
      <formula>MOD(ROW(),2)&lt;&gt;0</formula>
    </cfRule>
  </conditionalFormatting>
  <conditionalFormatting sqref="A21">
    <cfRule type="expression" dxfId="1177" priority="1" stopIfTrue="1">
      <formula>MOD(ROW(),2)=0</formula>
    </cfRule>
    <cfRule type="expression" dxfId="1176" priority="2" stopIfTrue="1">
      <formula>MOD(ROW(),2)&lt;&gt;0</formula>
    </cfRule>
  </conditionalFormatting>
  <conditionalFormatting sqref="B21:C21">
    <cfRule type="expression" dxfId="1175" priority="3" stopIfTrue="1">
      <formula>MOD(ROW(),2)=0</formula>
    </cfRule>
    <cfRule type="expression" dxfId="11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6"/>
  <dimension ref="A1:I62"/>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ERF - x-405</v>
      </c>
      <c r="B3" s="42"/>
      <c r="C3" s="42"/>
      <c r="D3" s="42"/>
      <c r="E3" s="42"/>
      <c r="F3" s="42"/>
      <c r="G3" s="42"/>
      <c r="H3" s="42"/>
      <c r="I3" s="42"/>
    </row>
    <row r="4" spans="1:9" x14ac:dyDescent="0.25">
      <c r="A4" s="44"/>
    </row>
    <row r="6" spans="1:9" ht="13" x14ac:dyDescent="0.3">
      <c r="A6" s="73" t="s">
        <v>577</v>
      </c>
      <c r="B6" s="112" t="s">
        <v>578</v>
      </c>
    </row>
    <row r="7" spans="1:9" x14ac:dyDescent="0.25">
      <c r="A7" s="74" t="s">
        <v>672</v>
      </c>
      <c r="B7" s="112" t="s">
        <v>77</v>
      </c>
    </row>
    <row r="8" spans="1:9" x14ac:dyDescent="0.25">
      <c r="A8" s="74" t="s">
        <v>279</v>
      </c>
      <c r="B8" s="112" t="s">
        <v>292</v>
      </c>
    </row>
    <row r="9" spans="1:9" x14ac:dyDescent="0.25">
      <c r="A9" s="74" t="s">
        <v>280</v>
      </c>
      <c r="B9" s="112" t="s">
        <v>377</v>
      </c>
    </row>
    <row r="10" spans="1:9" ht="27" customHeight="1" x14ac:dyDescent="0.25">
      <c r="A10" s="74" t="s">
        <v>6</v>
      </c>
      <c r="B10" s="112" t="s">
        <v>391</v>
      </c>
    </row>
    <row r="11" spans="1:9" x14ac:dyDescent="0.25">
      <c r="A11" s="74" t="s">
        <v>281</v>
      </c>
      <c r="B11" s="112" t="s">
        <v>295</v>
      </c>
    </row>
    <row r="12" spans="1:9" x14ac:dyDescent="0.25">
      <c r="A12" s="74" t="s">
        <v>282</v>
      </c>
      <c r="B12" s="112" t="s">
        <v>392</v>
      </c>
    </row>
    <row r="13" spans="1:9" x14ac:dyDescent="0.25">
      <c r="A13" s="74" t="s">
        <v>585</v>
      </c>
      <c r="B13" s="112">
        <v>1</v>
      </c>
    </row>
    <row r="14" spans="1:9" x14ac:dyDescent="0.25">
      <c r="A14" s="74" t="s">
        <v>284</v>
      </c>
      <c r="B14" s="112">
        <v>405</v>
      </c>
    </row>
    <row r="15" spans="1:9" x14ac:dyDescent="0.25">
      <c r="A15" s="74" t="s">
        <v>588</v>
      </c>
      <c r="B15" s="112" t="s">
        <v>393</v>
      </c>
    </row>
    <row r="16" spans="1:9" x14ac:dyDescent="0.25">
      <c r="A16" s="74" t="s">
        <v>286</v>
      </c>
      <c r="B16" s="112" t="s">
        <v>394</v>
      </c>
    </row>
    <row r="17" spans="1:2" x14ac:dyDescent="0.25">
      <c r="A17" s="74" t="s">
        <v>687</v>
      </c>
      <c r="B17" s="112"/>
    </row>
    <row r="18" spans="1:2" x14ac:dyDescent="0.25">
      <c r="A18" s="74" t="s">
        <v>288</v>
      </c>
      <c r="B18" s="140">
        <v>45106</v>
      </c>
    </row>
    <row r="19" spans="1:2" x14ac:dyDescent="0.25">
      <c r="A19" s="74" t="s">
        <v>289</v>
      </c>
      <c r="B19" s="140"/>
    </row>
    <row r="20" spans="1:2" ht="27" customHeight="1" x14ac:dyDescent="0.25">
      <c r="A20" s="74" t="s">
        <v>290</v>
      </c>
      <c r="B20" s="112" t="s">
        <v>395</v>
      </c>
    </row>
    <row r="21" spans="1:2" ht="27" customHeight="1"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6" spans="1:2" ht="26" x14ac:dyDescent="0.25">
      <c r="A26" s="79" t="s">
        <v>314</v>
      </c>
      <c r="B26" s="79" t="s">
        <v>391</v>
      </c>
    </row>
    <row r="27" spans="1:2" x14ac:dyDescent="0.25">
      <c r="A27" s="80">
        <v>30</v>
      </c>
      <c r="B27" s="82">
        <v>0.33900000000000002</v>
      </c>
    </row>
    <row r="28" spans="1:2" x14ac:dyDescent="0.25">
      <c r="A28" s="80">
        <v>31</v>
      </c>
      <c r="B28" s="82">
        <v>0.34499999999999997</v>
      </c>
    </row>
    <row r="29" spans="1:2" x14ac:dyDescent="0.25">
      <c r="A29" s="80">
        <v>32</v>
      </c>
      <c r="B29" s="82">
        <v>0.35199999999999998</v>
      </c>
    </row>
    <row r="30" spans="1:2" x14ac:dyDescent="0.25">
      <c r="A30" s="80">
        <v>33</v>
      </c>
      <c r="B30" s="82">
        <v>0.35899999999999999</v>
      </c>
    </row>
    <row r="31" spans="1:2" x14ac:dyDescent="0.25">
      <c r="A31" s="80">
        <v>34</v>
      </c>
      <c r="B31" s="82">
        <v>0.36599999999999999</v>
      </c>
    </row>
    <row r="32" spans="1:2" x14ac:dyDescent="0.25">
      <c r="A32" s="80">
        <v>35</v>
      </c>
      <c r="B32" s="82">
        <v>0.374</v>
      </c>
    </row>
    <row r="33" spans="1:2" x14ac:dyDescent="0.25">
      <c r="A33" s="80">
        <v>36</v>
      </c>
      <c r="B33" s="82">
        <v>0.38200000000000001</v>
      </c>
    </row>
    <row r="34" spans="1:2" x14ac:dyDescent="0.25">
      <c r="A34" s="80">
        <v>37</v>
      </c>
      <c r="B34" s="82">
        <v>0.39</v>
      </c>
    </row>
    <row r="35" spans="1:2" x14ac:dyDescent="0.25">
      <c r="A35" s="80">
        <v>38</v>
      </c>
      <c r="B35" s="82">
        <v>0.39800000000000002</v>
      </c>
    </row>
    <row r="36" spans="1:2" x14ac:dyDescent="0.25">
      <c r="A36" s="80">
        <v>39</v>
      </c>
      <c r="B36" s="82">
        <v>0.40699999999999997</v>
      </c>
    </row>
    <row r="37" spans="1:2" x14ac:dyDescent="0.25">
      <c r="A37" s="80">
        <v>40</v>
      </c>
      <c r="B37" s="82">
        <v>0.41599999999999998</v>
      </c>
    </row>
    <row r="38" spans="1:2" x14ac:dyDescent="0.25">
      <c r="A38" s="80">
        <v>41</v>
      </c>
      <c r="B38" s="82">
        <v>0.42599999999999999</v>
      </c>
    </row>
    <row r="39" spans="1:2" x14ac:dyDescent="0.25">
      <c r="A39" s="80">
        <v>42</v>
      </c>
      <c r="B39" s="82">
        <v>0.437</v>
      </c>
    </row>
    <row r="40" spans="1:2" x14ac:dyDescent="0.25">
      <c r="A40" s="80">
        <v>43</v>
      </c>
      <c r="B40" s="82">
        <v>0.44700000000000001</v>
      </c>
    </row>
    <row r="41" spans="1:2" x14ac:dyDescent="0.25">
      <c r="A41" s="80">
        <v>44</v>
      </c>
      <c r="B41" s="82">
        <v>0.45900000000000002</v>
      </c>
    </row>
    <row r="42" spans="1:2" x14ac:dyDescent="0.25">
      <c r="A42" s="80">
        <v>45</v>
      </c>
      <c r="B42" s="82">
        <v>0.47099999999999997</v>
      </c>
    </row>
    <row r="43" spans="1:2" x14ac:dyDescent="0.25">
      <c r="A43" s="80">
        <v>46</v>
      </c>
      <c r="B43" s="82">
        <v>0.48399999999999999</v>
      </c>
    </row>
    <row r="44" spans="1:2" x14ac:dyDescent="0.25">
      <c r="A44" s="80">
        <v>47</v>
      </c>
      <c r="B44" s="82">
        <v>0.497</v>
      </c>
    </row>
    <row r="45" spans="1:2" x14ac:dyDescent="0.25">
      <c r="A45" s="80">
        <v>48</v>
      </c>
      <c r="B45" s="82">
        <v>0.51200000000000001</v>
      </c>
    </row>
    <row r="46" spans="1:2" x14ac:dyDescent="0.25">
      <c r="A46" s="80">
        <v>49</v>
      </c>
      <c r="B46" s="82">
        <v>0.52700000000000002</v>
      </c>
    </row>
    <row r="47" spans="1:2" x14ac:dyDescent="0.25">
      <c r="A47" s="80">
        <v>50</v>
      </c>
      <c r="B47" s="82">
        <v>0.54300000000000004</v>
      </c>
    </row>
    <row r="48" spans="1:2" x14ac:dyDescent="0.25">
      <c r="A48" s="80">
        <v>51</v>
      </c>
      <c r="B48" s="82">
        <v>0.56100000000000005</v>
      </c>
    </row>
    <row r="49" spans="1:2" x14ac:dyDescent="0.25">
      <c r="A49" s="80">
        <v>52</v>
      </c>
      <c r="B49" s="82">
        <v>0.57899999999999996</v>
      </c>
    </row>
    <row r="50" spans="1:2" x14ac:dyDescent="0.25">
      <c r="A50" s="80">
        <v>53</v>
      </c>
      <c r="B50" s="82">
        <v>0.6</v>
      </c>
    </row>
    <row r="51" spans="1:2" x14ac:dyDescent="0.25">
      <c r="A51" s="80">
        <v>54</v>
      </c>
      <c r="B51" s="82">
        <v>0.621</v>
      </c>
    </row>
    <row r="52" spans="1:2" x14ac:dyDescent="0.25">
      <c r="A52" s="80">
        <v>55</v>
      </c>
      <c r="B52" s="82">
        <v>0.64500000000000002</v>
      </c>
    </row>
    <row r="53" spans="1:2" x14ac:dyDescent="0.25">
      <c r="A53" s="80">
        <v>56</v>
      </c>
      <c r="B53" s="82">
        <v>0.67</v>
      </c>
    </row>
    <row r="54" spans="1:2" x14ac:dyDescent="0.25">
      <c r="A54" s="80">
        <v>57</v>
      </c>
      <c r="B54" s="82">
        <v>0.69699999999999995</v>
      </c>
    </row>
    <row r="55" spans="1:2" x14ac:dyDescent="0.25">
      <c r="A55" s="80">
        <v>58</v>
      </c>
      <c r="B55" s="82">
        <v>0.72599999999999998</v>
      </c>
    </row>
    <row r="56" spans="1:2" x14ac:dyDescent="0.25">
      <c r="A56" s="80">
        <v>59</v>
      </c>
      <c r="B56" s="82">
        <v>0.75700000000000001</v>
      </c>
    </row>
    <row r="57" spans="1:2" x14ac:dyDescent="0.25">
      <c r="A57" s="80">
        <v>60</v>
      </c>
      <c r="B57" s="82">
        <v>0.79</v>
      </c>
    </row>
    <row r="58" spans="1:2" x14ac:dyDescent="0.25">
      <c r="A58" s="80">
        <v>61</v>
      </c>
      <c r="B58" s="82">
        <v>0.82599999999999996</v>
      </c>
    </row>
    <row r="59" spans="1:2" x14ac:dyDescent="0.25">
      <c r="A59" s="80">
        <v>62</v>
      </c>
      <c r="B59" s="82">
        <v>0.86399999999999999</v>
      </c>
    </row>
    <row r="60" spans="1:2" x14ac:dyDescent="0.25">
      <c r="A60" s="80">
        <v>63</v>
      </c>
      <c r="B60" s="82">
        <v>0.90600000000000003</v>
      </c>
    </row>
    <row r="61" spans="1:2" x14ac:dyDescent="0.25">
      <c r="A61" s="80">
        <v>64</v>
      </c>
      <c r="B61" s="82">
        <v>0.95099999999999996</v>
      </c>
    </row>
    <row r="62" spans="1:2" x14ac:dyDescent="0.25">
      <c r="A62" s="80">
        <v>65</v>
      </c>
      <c r="B62" s="82">
        <v>1</v>
      </c>
    </row>
  </sheetData>
  <sheetProtection algorithmName="SHA-512" hashValue="2c9eZeSpM39bUAH8hgBcVHPvKRK4Ophj1tg5Oz0D259QvQfR1+hXoSy5HZlkKC9RwJYu2dyroz0XPqKlEPNYcw==" saltValue="scq0n80xuRSpfdJaIdXcZA==" spinCount="100000" sheet="1" objects="1" scenarios="1"/>
  <conditionalFormatting sqref="A6:A20">
    <cfRule type="expression" dxfId="1173" priority="13" stopIfTrue="1">
      <formula>MOD(ROW(),2)=0</formula>
    </cfRule>
    <cfRule type="expression" dxfId="1172" priority="14" stopIfTrue="1">
      <formula>MOD(ROW(),2)&lt;&gt;0</formula>
    </cfRule>
  </conditionalFormatting>
  <conditionalFormatting sqref="B6:B21">
    <cfRule type="expression" dxfId="1171" priority="15" stopIfTrue="1">
      <formula>MOD(ROW(),2)=0</formula>
    </cfRule>
    <cfRule type="expression" dxfId="1170" priority="16" stopIfTrue="1">
      <formula>MOD(ROW(),2)&lt;&gt;0</formula>
    </cfRule>
  </conditionalFormatting>
  <conditionalFormatting sqref="A26:A62">
    <cfRule type="expression" dxfId="1169" priority="5" stopIfTrue="1">
      <formula>MOD(ROW(),2)=0</formula>
    </cfRule>
    <cfRule type="expression" dxfId="1168" priority="6" stopIfTrue="1">
      <formula>MOD(ROW(),2)&lt;&gt;0</formula>
    </cfRule>
  </conditionalFormatting>
  <conditionalFormatting sqref="B26:B62">
    <cfRule type="expression" dxfId="1167" priority="7" stopIfTrue="1">
      <formula>MOD(ROW(),2)=0</formula>
    </cfRule>
    <cfRule type="expression" dxfId="1166" priority="8" stopIfTrue="1">
      <formula>MOD(ROW(),2)&lt;&gt;0</formula>
    </cfRule>
  </conditionalFormatting>
  <conditionalFormatting sqref="A21">
    <cfRule type="expression" dxfId="1165" priority="1" stopIfTrue="1">
      <formula>MOD(ROW(),2)=0</formula>
    </cfRule>
    <cfRule type="expression" dxfId="1164" priority="2" stopIfTrue="1">
      <formula>MOD(ROW(),2)&lt;&gt;0</formula>
    </cfRule>
  </conditionalFormatting>
  <conditionalFormatting sqref="B21">
    <cfRule type="expression" dxfId="1163" priority="3" stopIfTrue="1">
      <formula>MOD(ROW(),2)=0</formula>
    </cfRule>
    <cfRule type="expression" dxfId="116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47"/>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x-406</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76</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x14ac:dyDescent="0.25">
      <c r="A10" s="74" t="s">
        <v>6</v>
      </c>
      <c r="B10" s="112" t="s">
        <v>397</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406</v>
      </c>
      <c r="C14" s="112"/>
      <c r="D14" s="112"/>
      <c r="E14" s="112"/>
      <c r="F14" s="112"/>
      <c r="G14" s="112"/>
      <c r="H14" s="112"/>
      <c r="I14" s="112"/>
      <c r="J14" s="112"/>
      <c r="K14" s="112"/>
      <c r="L14" s="112"/>
      <c r="M14" s="112"/>
    </row>
    <row r="15" spans="1:13" x14ac:dyDescent="0.25">
      <c r="A15" s="74" t="s">
        <v>588</v>
      </c>
      <c r="B15" s="112" t="s">
        <v>399</v>
      </c>
      <c r="C15" s="112"/>
      <c r="D15" s="112"/>
      <c r="E15" s="112"/>
      <c r="F15" s="112"/>
      <c r="G15" s="112"/>
      <c r="H15" s="112"/>
      <c r="I15" s="112"/>
      <c r="J15" s="112"/>
      <c r="K15" s="112"/>
      <c r="L15" s="112"/>
      <c r="M15" s="112"/>
    </row>
    <row r="16" spans="1:13" x14ac:dyDescent="0.25">
      <c r="A16" s="74" t="s">
        <v>286</v>
      </c>
      <c r="B16" s="112" t="s">
        <v>400</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v>
      </c>
      <c r="F27" s="82">
        <v>1.016</v>
      </c>
      <c r="G27" s="82">
        <v>1.02</v>
      </c>
      <c r="H27" s="82">
        <v>1.024</v>
      </c>
      <c r="I27" s="82">
        <v>1.028</v>
      </c>
      <c r="J27" s="82">
        <v>1.032</v>
      </c>
      <c r="K27" s="82">
        <v>1.036</v>
      </c>
      <c r="L27" s="82">
        <v>1.0409999999999999</v>
      </c>
      <c r="M27" s="82">
        <v>1.0449999999999999</v>
      </c>
    </row>
    <row r="28" spans="1:13" x14ac:dyDescent="0.25">
      <c r="A28" s="80">
        <v>1</v>
      </c>
      <c r="B28" s="82">
        <v>1.0489999999999999</v>
      </c>
      <c r="C28" s="82">
        <v>1.0529999999999999</v>
      </c>
      <c r="D28" s="82">
        <v>1.0569999999999999</v>
      </c>
      <c r="E28" s="82">
        <v>1.0620000000000001</v>
      </c>
      <c r="F28" s="82">
        <v>1.0660000000000001</v>
      </c>
      <c r="G28" s="82">
        <v>1.071</v>
      </c>
      <c r="H28" s="82">
        <v>1.075</v>
      </c>
      <c r="I28" s="82">
        <v>1.079</v>
      </c>
      <c r="J28" s="82">
        <v>1.0840000000000001</v>
      </c>
      <c r="K28" s="82">
        <v>1.0880000000000001</v>
      </c>
      <c r="L28" s="82">
        <v>1.093</v>
      </c>
      <c r="M28" s="82">
        <v>1.097</v>
      </c>
    </row>
    <row r="29" spans="1:13" x14ac:dyDescent="0.25">
      <c r="A29" s="80">
        <v>2</v>
      </c>
      <c r="B29" s="82">
        <v>1.101</v>
      </c>
      <c r="C29" s="82">
        <v>1.1060000000000001</v>
      </c>
      <c r="D29" s="82">
        <v>1.111</v>
      </c>
      <c r="E29" s="82">
        <v>1.1160000000000001</v>
      </c>
      <c r="F29" s="82">
        <v>1.121</v>
      </c>
      <c r="G29" s="82">
        <v>1.125</v>
      </c>
      <c r="H29" s="82">
        <v>1.1299999999999999</v>
      </c>
      <c r="I29" s="82">
        <v>1.135</v>
      </c>
      <c r="J29" s="82">
        <v>1.1399999999999999</v>
      </c>
      <c r="K29" s="82">
        <v>1.1439999999999999</v>
      </c>
      <c r="L29" s="82">
        <v>1.149</v>
      </c>
      <c r="M29" s="82">
        <v>1.1539999999999999</v>
      </c>
    </row>
    <row r="30" spans="1:13" x14ac:dyDescent="0.25">
      <c r="A30" s="80">
        <v>3</v>
      </c>
      <c r="B30" s="82">
        <v>1.159</v>
      </c>
      <c r="C30" s="82">
        <v>1.1639999999999999</v>
      </c>
      <c r="D30" s="82">
        <v>1.169</v>
      </c>
      <c r="E30" s="82">
        <v>1.1739999999999999</v>
      </c>
      <c r="F30" s="82">
        <v>1.18</v>
      </c>
      <c r="G30" s="82">
        <v>1.1850000000000001</v>
      </c>
      <c r="H30" s="82">
        <v>1.19</v>
      </c>
      <c r="I30" s="82">
        <v>1.1950000000000001</v>
      </c>
      <c r="J30" s="82">
        <v>1.2010000000000001</v>
      </c>
      <c r="K30" s="82">
        <v>1.206</v>
      </c>
      <c r="L30" s="82">
        <v>1.2110000000000001</v>
      </c>
      <c r="M30" s="82">
        <v>1.216</v>
      </c>
    </row>
    <row r="31" spans="1:13" x14ac:dyDescent="0.25">
      <c r="A31" s="80">
        <v>4</v>
      </c>
      <c r="B31" s="82">
        <v>1.2210000000000001</v>
      </c>
      <c r="C31" s="82">
        <v>1.2270000000000001</v>
      </c>
      <c r="D31" s="82">
        <v>1.2330000000000001</v>
      </c>
      <c r="E31" s="82">
        <v>1.2390000000000001</v>
      </c>
      <c r="F31" s="82">
        <v>1.244</v>
      </c>
      <c r="G31" s="82">
        <v>1.25</v>
      </c>
      <c r="H31" s="82">
        <v>1.256</v>
      </c>
      <c r="I31" s="82">
        <v>1.262</v>
      </c>
      <c r="J31" s="82">
        <v>1.268</v>
      </c>
      <c r="K31" s="82">
        <v>1.2729999999999999</v>
      </c>
      <c r="L31" s="82">
        <v>1.2789999999999999</v>
      </c>
      <c r="M31" s="82">
        <v>1.2849999999999999</v>
      </c>
    </row>
    <row r="32" spans="1:13" x14ac:dyDescent="0.25">
      <c r="A32" s="80">
        <v>5</v>
      </c>
      <c r="B32" s="82">
        <v>1.2909999999999999</v>
      </c>
      <c r="C32" s="82">
        <v>1.2969999999999999</v>
      </c>
      <c r="D32" s="82">
        <v>1.3029999999999999</v>
      </c>
      <c r="E32" s="82">
        <v>1.3089999999999999</v>
      </c>
      <c r="F32" s="82">
        <v>1.3160000000000001</v>
      </c>
      <c r="G32" s="82">
        <v>1.3220000000000001</v>
      </c>
      <c r="H32" s="82">
        <v>1.3280000000000001</v>
      </c>
      <c r="I32" s="82">
        <v>1.3340000000000001</v>
      </c>
      <c r="J32" s="82">
        <v>1.341</v>
      </c>
      <c r="K32" s="82">
        <v>1.347</v>
      </c>
      <c r="L32" s="82">
        <v>1.353</v>
      </c>
      <c r="M32" s="82">
        <v>1.359</v>
      </c>
    </row>
    <row r="33" spans="1:13" x14ac:dyDescent="0.25">
      <c r="A33" s="80">
        <v>6</v>
      </c>
      <c r="B33" s="82">
        <v>1.3660000000000001</v>
      </c>
      <c r="C33" s="82">
        <v>1.3720000000000001</v>
      </c>
      <c r="D33" s="82">
        <v>1.379</v>
      </c>
      <c r="E33" s="82">
        <v>1.3859999999999999</v>
      </c>
      <c r="F33" s="82">
        <v>1.393</v>
      </c>
      <c r="G33" s="82">
        <v>1.4</v>
      </c>
      <c r="H33" s="82">
        <v>1.407</v>
      </c>
      <c r="I33" s="82">
        <v>1.4139999999999999</v>
      </c>
      <c r="J33" s="82">
        <v>1.42</v>
      </c>
      <c r="K33" s="82">
        <v>1.427</v>
      </c>
      <c r="L33" s="82">
        <v>1.4339999999999999</v>
      </c>
      <c r="M33" s="82">
        <v>1.4410000000000001</v>
      </c>
    </row>
    <row r="34" spans="1:13" x14ac:dyDescent="0.25">
      <c r="A34" s="80">
        <v>7</v>
      </c>
      <c r="B34" s="82">
        <v>1.448</v>
      </c>
      <c r="C34" s="82">
        <v>1.4550000000000001</v>
      </c>
      <c r="D34" s="82">
        <v>1.4630000000000001</v>
      </c>
      <c r="E34" s="82">
        <v>1.47</v>
      </c>
      <c r="F34" s="82">
        <v>1.478</v>
      </c>
      <c r="G34" s="82">
        <v>1.4850000000000001</v>
      </c>
      <c r="H34" s="82">
        <v>1.4930000000000001</v>
      </c>
      <c r="I34" s="82">
        <v>1.5</v>
      </c>
      <c r="J34" s="82">
        <v>1.508</v>
      </c>
      <c r="K34" s="82">
        <v>1.5149999999999999</v>
      </c>
      <c r="L34" s="82">
        <v>1.5229999999999999</v>
      </c>
      <c r="M34" s="82">
        <v>1.53</v>
      </c>
    </row>
    <row r="35" spans="1:13" x14ac:dyDescent="0.25">
      <c r="A35" s="80">
        <v>8</v>
      </c>
      <c r="B35" s="82">
        <v>1.538</v>
      </c>
      <c r="C35" s="82">
        <v>1.546</v>
      </c>
      <c r="D35" s="82">
        <v>1.554</v>
      </c>
      <c r="E35" s="82">
        <v>1.5620000000000001</v>
      </c>
      <c r="F35" s="82">
        <v>1.571</v>
      </c>
      <c r="G35" s="82">
        <v>1.579</v>
      </c>
      <c r="H35" s="82">
        <v>1.587</v>
      </c>
      <c r="I35" s="82">
        <v>1.595</v>
      </c>
      <c r="J35" s="82">
        <v>1.6040000000000001</v>
      </c>
      <c r="K35" s="82">
        <v>1.6120000000000001</v>
      </c>
      <c r="L35" s="82">
        <v>1.62</v>
      </c>
      <c r="M35" s="82">
        <v>1.6279999999999999</v>
      </c>
    </row>
    <row r="36" spans="1:13" x14ac:dyDescent="0.25">
      <c r="A36" s="80">
        <v>9</v>
      </c>
      <c r="B36" s="82">
        <v>1.637</v>
      </c>
      <c r="C36" s="82">
        <v>1.6459999999999999</v>
      </c>
      <c r="D36" s="82">
        <v>1.6559999999999999</v>
      </c>
      <c r="E36" s="82">
        <v>1.665</v>
      </c>
      <c r="F36" s="82">
        <v>1.675</v>
      </c>
      <c r="G36" s="82">
        <v>1.6839999999999999</v>
      </c>
      <c r="H36" s="82">
        <v>1.694</v>
      </c>
      <c r="I36" s="82">
        <v>1.7030000000000001</v>
      </c>
      <c r="J36" s="82">
        <v>1.7130000000000001</v>
      </c>
      <c r="K36" s="82">
        <v>1.722</v>
      </c>
      <c r="L36" s="82">
        <v>1.732</v>
      </c>
      <c r="M36" s="82">
        <v>1.7410000000000001</v>
      </c>
    </row>
    <row r="37" spans="1:13" x14ac:dyDescent="0.25">
      <c r="A37" s="80">
        <v>10</v>
      </c>
      <c r="B37" s="82">
        <v>1.7509999999999999</v>
      </c>
      <c r="C37" s="82"/>
      <c r="D37" s="82"/>
      <c r="E37" s="82"/>
      <c r="F37" s="82"/>
      <c r="G37" s="82"/>
      <c r="H37" s="82"/>
      <c r="I37" s="82"/>
      <c r="J37" s="82"/>
      <c r="K37" s="82"/>
      <c r="L37" s="82"/>
      <c r="M37" s="82"/>
    </row>
    <row r="44" spans="1:13" ht="39.65" customHeight="1" x14ac:dyDescent="0.25"/>
    <row r="46" spans="1:13" ht="27.65" customHeight="1" x14ac:dyDescent="0.25"/>
  </sheetData>
  <sheetProtection algorithmName="SHA-512" hashValue="+y/9XSKc03BTVzE56Uu3jROEW2u02aI684dCaeBhHbf1zsithOpQy+5zEiZ525CIp6YSeTPk/9NbWknoTKHTew==" saltValue="bxIEhG8xLOk8Ep25jVAakw==" spinCount="100000" sheet="1" objects="1" scenarios="1"/>
  <conditionalFormatting sqref="A6:A16">
    <cfRule type="expression" dxfId="1161" priority="25" stopIfTrue="1">
      <formula>MOD(ROW(),2)=0</formula>
    </cfRule>
    <cfRule type="expression" dxfId="1160" priority="26" stopIfTrue="1">
      <formula>MOD(ROW(),2)&lt;&gt;0</formula>
    </cfRule>
  </conditionalFormatting>
  <conditionalFormatting sqref="B6:M21">
    <cfRule type="expression" dxfId="1159" priority="27" stopIfTrue="1">
      <formula>MOD(ROW(),2)=0</formula>
    </cfRule>
    <cfRule type="expression" dxfId="1158" priority="28" stopIfTrue="1">
      <formula>MOD(ROW(),2)&lt;&gt;0</formula>
    </cfRule>
  </conditionalFormatting>
  <conditionalFormatting sqref="A19:A20">
    <cfRule type="expression" dxfId="1157" priority="17" stopIfTrue="1">
      <formula>MOD(ROW(),2)=0</formula>
    </cfRule>
    <cfRule type="expression" dxfId="1156" priority="18" stopIfTrue="1">
      <formula>MOD(ROW(),2)&lt;&gt;0</formula>
    </cfRule>
  </conditionalFormatting>
  <conditionalFormatting sqref="B19:B20">
    <cfRule type="expression" dxfId="1155" priority="19" stopIfTrue="1">
      <formula>MOD(ROW(),2)=0</formula>
    </cfRule>
    <cfRule type="expression" dxfId="1154" priority="20" stopIfTrue="1">
      <formula>MOD(ROW(),2)&lt;&gt;0</formula>
    </cfRule>
  </conditionalFormatting>
  <conditionalFormatting sqref="A18">
    <cfRule type="expression" dxfId="1153" priority="13" stopIfTrue="1">
      <formula>MOD(ROW(),2)=0</formula>
    </cfRule>
    <cfRule type="expression" dxfId="1152" priority="14" stopIfTrue="1">
      <formula>MOD(ROW(),2)&lt;&gt;0</formula>
    </cfRule>
  </conditionalFormatting>
  <conditionalFormatting sqref="B18">
    <cfRule type="expression" dxfId="1151" priority="15" stopIfTrue="1">
      <formula>MOD(ROW(),2)=0</formula>
    </cfRule>
    <cfRule type="expression" dxfId="1150" priority="16" stopIfTrue="1">
      <formula>MOD(ROW(),2)&lt;&gt;0</formula>
    </cfRule>
  </conditionalFormatting>
  <conditionalFormatting sqref="A26:A37">
    <cfRule type="expression" dxfId="1149" priority="9" stopIfTrue="1">
      <formula>MOD(ROW(),2)=0</formula>
    </cfRule>
    <cfRule type="expression" dxfId="1148" priority="10" stopIfTrue="1">
      <formula>MOD(ROW(),2)&lt;&gt;0</formula>
    </cfRule>
  </conditionalFormatting>
  <conditionalFormatting sqref="B26:M37">
    <cfRule type="expression" dxfId="1147" priority="11" stopIfTrue="1">
      <formula>MOD(ROW(),2)=0</formula>
    </cfRule>
    <cfRule type="expression" dxfId="1146" priority="12" stopIfTrue="1">
      <formula>MOD(ROW(),2)&lt;&gt;0</formula>
    </cfRule>
  </conditionalFormatting>
  <conditionalFormatting sqref="A17">
    <cfRule type="expression" dxfId="1145" priority="5" stopIfTrue="1">
      <formula>MOD(ROW(),2)=0</formula>
    </cfRule>
    <cfRule type="expression" dxfId="1144" priority="6" stopIfTrue="1">
      <formula>MOD(ROW(),2)&lt;&gt;0</formula>
    </cfRule>
  </conditionalFormatting>
  <conditionalFormatting sqref="B17">
    <cfRule type="expression" dxfId="1143" priority="7" stopIfTrue="1">
      <formula>MOD(ROW(),2)=0</formula>
    </cfRule>
    <cfRule type="expression" dxfId="1142" priority="8" stopIfTrue="1">
      <formula>MOD(ROW(),2)&lt;&gt;0</formula>
    </cfRule>
  </conditionalFormatting>
  <conditionalFormatting sqref="A21">
    <cfRule type="expression" dxfId="1141" priority="1" stopIfTrue="1">
      <formula>MOD(ROW(),2)=0</formula>
    </cfRule>
    <cfRule type="expression" dxfId="1140" priority="2" stopIfTrue="1">
      <formula>MOD(ROW(),2)&lt;&gt;0</formula>
    </cfRule>
  </conditionalFormatting>
  <conditionalFormatting sqref="B21:C21">
    <cfRule type="expression" dxfId="1139" priority="3" stopIfTrue="1">
      <formula>MOD(ROW(),2)=0</formula>
    </cfRule>
    <cfRule type="expression" dxfId="11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4"/>
  </sheetPr>
  <dimension ref="A1:H224"/>
  <sheetViews>
    <sheetView view="pageBreakPreview" zoomScale="60" zoomScaleNormal="100" workbookViewId="0">
      <selection activeCell="E10" sqref="E10:F224"/>
    </sheetView>
  </sheetViews>
  <sheetFormatPr defaultRowHeight="12.5" x14ac:dyDescent="0.25"/>
  <cols>
    <col min="2" max="2" width="3.453125" style="12" customWidth="1"/>
    <col min="3" max="3" width="7" style="12" customWidth="1"/>
    <col min="4" max="4" width="62" customWidth="1"/>
    <col min="5" max="5" width="16.54296875" style="12" customWidth="1"/>
    <col min="6" max="6" width="19.453125" style="12" customWidth="1"/>
  </cols>
  <sheetData>
    <row r="1" spans="1:8" ht="20" x14ac:dyDescent="0.4">
      <c r="A1" s="4" t="s">
        <v>0</v>
      </c>
      <c r="B1" s="13"/>
      <c r="C1" s="13"/>
      <c r="D1" s="10"/>
      <c r="E1" s="13"/>
      <c r="F1" s="13"/>
      <c r="G1" s="10"/>
      <c r="H1" s="10"/>
    </row>
    <row r="2" spans="1:8" ht="15.5" x14ac:dyDescent="0.35">
      <c r="A2" s="11" t="str">
        <f>IF(title="&gt; Enter workbook title here","Enter workbook title in Cover sheet",title)</f>
        <v>JPS - Consolidated Factor Spreadsheet</v>
      </c>
      <c r="B2" s="14"/>
      <c r="C2" s="14"/>
      <c r="D2" s="9"/>
      <c r="E2" s="14"/>
      <c r="F2" s="14"/>
      <c r="G2" s="9"/>
      <c r="H2" s="9"/>
    </row>
    <row r="3" spans="1:8" ht="15.5" x14ac:dyDescent="0.35">
      <c r="A3" s="6" t="s">
        <v>72</v>
      </c>
      <c r="B3" s="14"/>
      <c r="C3" s="14"/>
      <c r="D3" s="9"/>
      <c r="E3" s="14"/>
      <c r="F3" s="14"/>
      <c r="G3" s="9"/>
      <c r="H3" s="9"/>
    </row>
    <row r="4" spans="1:8" x14ac:dyDescent="0.25">
      <c r="A4" s="7" t="str">
        <f ca="1">CELL("filename",A1)</f>
        <v>https://tris42.sharepoint.com/sites/gad_wrkgrp_actuarial/pspsactuarialwork/Central/Factors &amp; Guidance/2024 Guidance Review/4. Online portal/3. Import data/3. Factor tables/0_client_friendly/Ready to be uploaded/2025-03/[JPS GB Consolidated Factors 2025-02.xlsm]Summary - JPS_EW</v>
      </c>
    </row>
    <row r="7" spans="1:8" ht="13" x14ac:dyDescent="0.3">
      <c r="E7" s="30" t="s">
        <v>73</v>
      </c>
      <c r="F7" s="30" t="s">
        <v>74</v>
      </c>
    </row>
    <row r="8" spans="1:8" ht="13" x14ac:dyDescent="0.3">
      <c r="B8" s="32" t="s">
        <v>75</v>
      </c>
      <c r="C8" s="20"/>
      <c r="D8" s="15"/>
      <c r="E8" s="31" t="s">
        <v>76</v>
      </c>
      <c r="F8" s="34" t="s">
        <v>77</v>
      </c>
    </row>
    <row r="9" spans="1:8" x14ac:dyDescent="0.25">
      <c r="B9" s="22"/>
      <c r="C9" s="21"/>
      <c r="D9" s="17"/>
      <c r="E9" s="16"/>
      <c r="F9" s="16"/>
    </row>
    <row r="10" spans="1:8" ht="13" x14ac:dyDescent="0.3">
      <c r="B10" s="33" t="s">
        <v>78</v>
      </c>
      <c r="D10" s="18"/>
      <c r="E10" s="35"/>
      <c r="F10" s="35"/>
    </row>
    <row r="11" spans="1:8" x14ac:dyDescent="0.25">
      <c r="B11" s="23" t="s">
        <v>79</v>
      </c>
      <c r="C11" s="12">
        <v>101</v>
      </c>
      <c r="D11" s="18"/>
      <c r="E11" s="35"/>
      <c r="F11" s="35"/>
    </row>
    <row r="12" spans="1:8" x14ac:dyDescent="0.25">
      <c r="B12" s="23" t="s">
        <v>79</v>
      </c>
      <c r="C12" s="12">
        <v>102</v>
      </c>
      <c r="D12" s="18"/>
      <c r="E12" s="35"/>
      <c r="F12" s="35"/>
    </row>
    <row r="13" spans="1:8" x14ac:dyDescent="0.25">
      <c r="B13" s="23" t="s">
        <v>79</v>
      </c>
      <c r="C13" s="12">
        <v>103</v>
      </c>
      <c r="D13" s="18"/>
      <c r="E13" s="35"/>
      <c r="F13" s="35"/>
    </row>
    <row r="14" spans="1:8" x14ac:dyDescent="0.25">
      <c r="B14" s="23" t="s">
        <v>79</v>
      </c>
      <c r="C14" s="12">
        <v>104</v>
      </c>
      <c r="D14" s="18"/>
      <c r="E14" s="35"/>
      <c r="F14" s="35"/>
    </row>
    <row r="15" spans="1:8" x14ac:dyDescent="0.25">
      <c r="B15" s="23" t="s">
        <v>79</v>
      </c>
      <c r="C15" s="12">
        <v>105</v>
      </c>
      <c r="D15" s="18"/>
      <c r="E15" s="35"/>
      <c r="F15" s="35"/>
    </row>
    <row r="16" spans="1:8" x14ac:dyDescent="0.25">
      <c r="B16" s="23" t="s">
        <v>79</v>
      </c>
      <c r="C16" s="12">
        <v>106</v>
      </c>
      <c r="D16" s="18"/>
      <c r="E16" s="35"/>
      <c r="F16" s="35"/>
    </row>
    <row r="17" spans="2:7" x14ac:dyDescent="0.25">
      <c r="B17" s="23" t="s">
        <v>79</v>
      </c>
      <c r="C17" s="12">
        <v>107</v>
      </c>
      <c r="D17" s="18"/>
      <c r="E17" s="35"/>
      <c r="F17" s="35"/>
    </row>
    <row r="18" spans="2:7" x14ac:dyDescent="0.25">
      <c r="B18" s="23" t="s">
        <v>79</v>
      </c>
      <c r="C18" s="12">
        <v>108</v>
      </c>
      <c r="D18" s="18"/>
      <c r="E18" s="35"/>
      <c r="F18" s="35"/>
    </row>
    <row r="19" spans="2:7" x14ac:dyDescent="0.25">
      <c r="B19" s="23" t="s">
        <v>79</v>
      </c>
      <c r="C19" s="12">
        <v>109</v>
      </c>
      <c r="D19" s="18"/>
      <c r="E19" s="35"/>
      <c r="F19" s="35"/>
    </row>
    <row r="20" spans="2:7" x14ac:dyDescent="0.25">
      <c r="B20" s="23" t="s">
        <v>79</v>
      </c>
      <c r="C20" s="12">
        <v>110</v>
      </c>
      <c r="D20" s="18"/>
      <c r="E20" s="35"/>
      <c r="F20" s="35"/>
    </row>
    <row r="21" spans="2:7" x14ac:dyDescent="0.25">
      <c r="B21" s="23" t="s">
        <v>79</v>
      </c>
      <c r="C21" s="12">
        <v>111</v>
      </c>
      <c r="D21" s="18"/>
      <c r="E21" s="35"/>
      <c r="F21" s="35"/>
    </row>
    <row r="22" spans="2:7" x14ac:dyDescent="0.25">
      <c r="B22" s="23" t="s">
        <v>79</v>
      </c>
      <c r="C22" s="12">
        <v>112</v>
      </c>
      <c r="D22" s="18"/>
      <c r="E22" s="35"/>
      <c r="F22" s="35"/>
    </row>
    <row r="23" spans="2:7" x14ac:dyDescent="0.25">
      <c r="B23" s="23" t="s">
        <v>79</v>
      </c>
      <c r="C23" s="12">
        <v>113</v>
      </c>
      <c r="D23" s="18"/>
      <c r="E23" s="35"/>
      <c r="F23" s="35"/>
    </row>
    <row r="24" spans="2:7" x14ac:dyDescent="0.25">
      <c r="B24" s="23" t="s">
        <v>79</v>
      </c>
      <c r="C24" s="12">
        <v>114</v>
      </c>
      <c r="D24" s="18"/>
      <c r="E24" s="35"/>
      <c r="F24" s="35"/>
    </row>
    <row r="25" spans="2:7" x14ac:dyDescent="0.25">
      <c r="B25" s="23" t="s">
        <v>79</v>
      </c>
      <c r="C25" s="12">
        <v>115</v>
      </c>
      <c r="D25" s="18"/>
      <c r="E25" s="35"/>
      <c r="F25" s="35"/>
    </row>
    <row r="26" spans="2:7" x14ac:dyDescent="0.25">
      <c r="B26" s="23" t="s">
        <v>79</v>
      </c>
      <c r="C26" s="12">
        <v>116</v>
      </c>
      <c r="D26" s="18"/>
      <c r="E26" s="35"/>
      <c r="F26" s="35"/>
    </row>
    <row r="27" spans="2:7" x14ac:dyDescent="0.25">
      <c r="B27" s="23" t="s">
        <v>79</v>
      </c>
      <c r="C27" s="12">
        <v>117</v>
      </c>
      <c r="D27" s="18"/>
      <c r="E27" s="35"/>
      <c r="F27" s="35"/>
    </row>
    <row r="28" spans="2:7" x14ac:dyDescent="0.25">
      <c r="B28" s="23" t="s">
        <v>79</v>
      </c>
      <c r="C28" s="12">
        <v>118</v>
      </c>
      <c r="D28" s="18"/>
      <c r="E28" s="35"/>
      <c r="F28" s="35"/>
    </row>
    <row r="29" spans="2:7" x14ac:dyDescent="0.25">
      <c r="B29" s="23" t="s">
        <v>79</v>
      </c>
      <c r="C29" s="12">
        <v>119</v>
      </c>
      <c r="D29" s="18"/>
      <c r="E29" s="35"/>
      <c r="F29" s="35"/>
    </row>
    <row r="30" spans="2:7" x14ac:dyDescent="0.25">
      <c r="B30" s="23" t="s">
        <v>79</v>
      </c>
      <c r="C30" s="12">
        <v>120</v>
      </c>
      <c r="D30" s="18"/>
      <c r="E30" s="35"/>
      <c r="F30" s="35"/>
    </row>
    <row r="31" spans="2:7" x14ac:dyDescent="0.25">
      <c r="B31" s="23" t="s">
        <v>79</v>
      </c>
      <c r="C31" s="12">
        <v>121</v>
      </c>
      <c r="E31" s="36"/>
      <c r="F31" s="36"/>
      <c r="G31" s="29"/>
    </row>
    <row r="32" spans="2:7" x14ac:dyDescent="0.25">
      <c r="B32" s="23" t="s">
        <v>79</v>
      </c>
      <c r="C32" s="12">
        <v>122</v>
      </c>
      <c r="D32" s="18"/>
      <c r="E32" s="35"/>
      <c r="F32" s="35"/>
    </row>
    <row r="33" spans="2:7" x14ac:dyDescent="0.25">
      <c r="B33" s="23" t="s">
        <v>79</v>
      </c>
      <c r="C33" s="12">
        <v>123</v>
      </c>
      <c r="D33" s="18"/>
      <c r="E33" s="35"/>
      <c r="F33" s="35"/>
    </row>
    <row r="34" spans="2:7" x14ac:dyDescent="0.25">
      <c r="B34" s="23" t="s">
        <v>79</v>
      </c>
      <c r="C34" s="12">
        <v>124</v>
      </c>
      <c r="D34" s="18"/>
      <c r="E34" s="35"/>
      <c r="F34" s="35"/>
    </row>
    <row r="35" spans="2:7" x14ac:dyDescent="0.25">
      <c r="B35" s="23" t="s">
        <v>79</v>
      </c>
      <c r="C35" s="12">
        <v>125</v>
      </c>
      <c r="D35" s="18"/>
      <c r="E35" s="35"/>
      <c r="F35" s="35"/>
      <c r="G35" s="28"/>
    </row>
    <row r="36" spans="2:7" x14ac:dyDescent="0.25">
      <c r="B36" s="24"/>
      <c r="C36" s="21"/>
      <c r="D36" s="17"/>
      <c r="E36" s="37"/>
      <c r="F36" s="37"/>
    </row>
    <row r="37" spans="2:7" ht="13" x14ac:dyDescent="0.3">
      <c r="B37" s="33" t="s">
        <v>80</v>
      </c>
      <c r="D37" s="18"/>
      <c r="E37" s="35"/>
      <c r="F37" s="35"/>
    </row>
    <row r="38" spans="2:7" x14ac:dyDescent="0.25">
      <c r="B38" s="23" t="s">
        <v>79</v>
      </c>
      <c r="C38" s="12">
        <v>201</v>
      </c>
      <c r="D38" s="18"/>
      <c r="E38" s="35"/>
      <c r="F38" s="35"/>
    </row>
    <row r="39" spans="2:7" x14ac:dyDescent="0.25">
      <c r="B39" s="23" t="s">
        <v>79</v>
      </c>
      <c r="C39" s="12">
        <v>202</v>
      </c>
      <c r="D39" s="18"/>
      <c r="E39" s="35"/>
      <c r="F39" s="35"/>
    </row>
    <row r="40" spans="2:7" x14ac:dyDescent="0.25">
      <c r="B40" s="23" t="s">
        <v>79</v>
      </c>
      <c r="C40" s="12">
        <v>203</v>
      </c>
      <c r="D40" s="18"/>
      <c r="E40" s="35"/>
      <c r="F40" s="35"/>
    </row>
    <row r="41" spans="2:7" x14ac:dyDescent="0.25">
      <c r="B41" s="23" t="s">
        <v>79</v>
      </c>
      <c r="C41" s="12">
        <v>204</v>
      </c>
      <c r="D41" s="18"/>
      <c r="E41" s="35"/>
      <c r="F41" s="35"/>
    </row>
    <row r="42" spans="2:7" x14ac:dyDescent="0.25">
      <c r="B42" s="23" t="s">
        <v>79</v>
      </c>
      <c r="C42" s="12">
        <v>205</v>
      </c>
      <c r="D42" s="18"/>
      <c r="E42" s="35"/>
      <c r="F42" s="35"/>
    </row>
    <row r="43" spans="2:7" x14ac:dyDescent="0.25">
      <c r="B43" s="23" t="s">
        <v>79</v>
      </c>
      <c r="C43" s="12">
        <v>206</v>
      </c>
      <c r="D43" s="18"/>
      <c r="E43" s="35"/>
      <c r="F43" s="35"/>
    </row>
    <row r="44" spans="2:7" x14ac:dyDescent="0.25">
      <c r="B44" s="23" t="s">
        <v>79</v>
      </c>
      <c r="C44" s="12">
        <v>207</v>
      </c>
      <c r="D44" s="18"/>
      <c r="E44" s="35"/>
      <c r="F44" s="35"/>
    </row>
    <row r="45" spans="2:7" x14ac:dyDescent="0.25">
      <c r="B45" s="23" t="s">
        <v>79</v>
      </c>
      <c r="C45" s="12">
        <v>208</v>
      </c>
      <c r="D45" s="18"/>
      <c r="E45" s="35"/>
      <c r="F45" s="35"/>
    </row>
    <row r="46" spans="2:7" x14ac:dyDescent="0.25">
      <c r="B46" s="23" t="s">
        <v>79</v>
      </c>
      <c r="C46" s="12">
        <v>209</v>
      </c>
      <c r="D46" s="18"/>
      <c r="E46" s="35"/>
      <c r="F46" s="35"/>
    </row>
    <row r="47" spans="2:7" x14ac:dyDescent="0.25">
      <c r="B47" s="23" t="s">
        <v>79</v>
      </c>
      <c r="C47" s="12">
        <v>210</v>
      </c>
      <c r="D47" s="18"/>
      <c r="E47" s="35"/>
      <c r="F47" s="35"/>
    </row>
    <row r="48" spans="2:7" x14ac:dyDescent="0.25">
      <c r="B48" s="23" t="s">
        <v>79</v>
      </c>
      <c r="C48" s="12">
        <v>211</v>
      </c>
      <c r="D48" s="18"/>
      <c r="E48" s="35"/>
      <c r="F48" s="35"/>
    </row>
    <row r="49" spans="2:6" x14ac:dyDescent="0.25">
      <c r="B49" s="23" t="s">
        <v>79</v>
      </c>
      <c r="C49" s="12">
        <v>212</v>
      </c>
      <c r="D49" s="18"/>
      <c r="E49" s="35"/>
      <c r="F49" s="35"/>
    </row>
    <row r="50" spans="2:6" x14ac:dyDescent="0.25">
      <c r="B50" s="23" t="s">
        <v>79</v>
      </c>
      <c r="C50" s="12">
        <v>213</v>
      </c>
      <c r="D50" s="18"/>
      <c r="E50" s="35"/>
      <c r="F50" s="35"/>
    </row>
    <row r="51" spans="2:6" x14ac:dyDescent="0.25">
      <c r="B51" s="23" t="s">
        <v>79</v>
      </c>
      <c r="C51" s="12">
        <v>214</v>
      </c>
      <c r="D51" s="18"/>
      <c r="E51" s="35"/>
      <c r="F51" s="35"/>
    </row>
    <row r="52" spans="2:6" x14ac:dyDescent="0.25">
      <c r="B52" s="23" t="s">
        <v>79</v>
      </c>
      <c r="C52" s="12">
        <v>215</v>
      </c>
      <c r="D52" s="18"/>
      <c r="E52" s="35"/>
      <c r="F52" s="35"/>
    </row>
    <row r="53" spans="2:6" x14ac:dyDescent="0.25">
      <c r="B53" s="23" t="s">
        <v>79</v>
      </c>
      <c r="C53" s="12">
        <v>216</v>
      </c>
      <c r="D53" s="18"/>
      <c r="E53" s="35"/>
      <c r="F53" s="35"/>
    </row>
    <row r="54" spans="2:6" x14ac:dyDescent="0.25">
      <c r="B54" s="23" t="s">
        <v>79</v>
      </c>
      <c r="C54" s="12">
        <v>217</v>
      </c>
      <c r="D54" s="18"/>
      <c r="E54" s="35"/>
      <c r="F54" s="35"/>
    </row>
    <row r="55" spans="2:6" x14ac:dyDescent="0.25">
      <c r="B55" s="23" t="s">
        <v>79</v>
      </c>
      <c r="C55" s="12">
        <v>218</v>
      </c>
      <c r="D55" s="18"/>
      <c r="E55" s="35"/>
      <c r="F55" s="35"/>
    </row>
    <row r="56" spans="2:6" x14ac:dyDescent="0.25">
      <c r="B56" s="23" t="s">
        <v>79</v>
      </c>
      <c r="C56" s="12">
        <v>219</v>
      </c>
      <c r="D56" s="18"/>
      <c r="E56" s="35"/>
      <c r="F56" s="35"/>
    </row>
    <row r="57" spans="2:6" x14ac:dyDescent="0.25">
      <c r="B57" s="23" t="s">
        <v>79</v>
      </c>
      <c r="C57" s="12">
        <v>220</v>
      </c>
      <c r="D57" s="18"/>
      <c r="E57" s="35"/>
      <c r="F57" s="35"/>
    </row>
    <row r="58" spans="2:6" x14ac:dyDescent="0.25">
      <c r="B58" s="23" t="s">
        <v>79</v>
      </c>
      <c r="C58" s="12">
        <v>221</v>
      </c>
      <c r="D58" s="18"/>
      <c r="E58" s="35"/>
      <c r="F58" s="35"/>
    </row>
    <row r="59" spans="2:6" x14ac:dyDescent="0.25">
      <c r="B59" s="23" t="s">
        <v>79</v>
      </c>
      <c r="C59" s="12">
        <v>222</v>
      </c>
      <c r="D59" s="18"/>
      <c r="E59" s="35"/>
      <c r="F59" s="35"/>
    </row>
    <row r="60" spans="2:6" x14ac:dyDescent="0.25">
      <c r="B60" s="23" t="s">
        <v>79</v>
      </c>
      <c r="C60" s="12">
        <v>223</v>
      </c>
      <c r="D60" s="18"/>
      <c r="E60" s="35"/>
      <c r="F60" s="35"/>
    </row>
    <row r="61" spans="2:6" x14ac:dyDescent="0.25">
      <c r="B61" s="23" t="s">
        <v>79</v>
      </c>
      <c r="C61" s="12">
        <v>224</v>
      </c>
      <c r="D61" s="18"/>
      <c r="E61" s="35"/>
      <c r="F61" s="35"/>
    </row>
    <row r="62" spans="2:6" x14ac:dyDescent="0.25">
      <c r="B62" s="23" t="s">
        <v>79</v>
      </c>
      <c r="C62" s="12">
        <v>225</v>
      </c>
      <c r="D62" s="19"/>
      <c r="E62" s="38"/>
      <c r="F62" s="38"/>
    </row>
    <row r="63" spans="2:6" x14ac:dyDescent="0.25">
      <c r="B63" s="24"/>
      <c r="C63" s="21"/>
      <c r="D63" s="17"/>
      <c r="E63" s="37"/>
      <c r="F63" s="37"/>
    </row>
    <row r="64" spans="2:6" ht="13" x14ac:dyDescent="0.3">
      <c r="B64" s="33" t="s">
        <v>81</v>
      </c>
      <c r="D64" s="18"/>
      <c r="E64" s="35"/>
      <c r="F64" s="35"/>
    </row>
    <row r="65" spans="2:6" x14ac:dyDescent="0.25">
      <c r="B65" s="23" t="s">
        <v>79</v>
      </c>
      <c r="C65" s="12">
        <v>301</v>
      </c>
      <c r="D65" s="18"/>
      <c r="E65" s="35"/>
      <c r="F65" s="35"/>
    </row>
    <row r="66" spans="2:6" x14ac:dyDescent="0.25">
      <c r="B66" s="23" t="s">
        <v>79</v>
      </c>
      <c r="C66" s="12">
        <v>302</v>
      </c>
      <c r="D66" s="18"/>
      <c r="E66" s="35"/>
      <c r="F66" s="35"/>
    </row>
    <row r="67" spans="2:6" x14ac:dyDescent="0.25">
      <c r="B67" s="23" t="s">
        <v>79</v>
      </c>
      <c r="C67" s="12">
        <v>303</v>
      </c>
      <c r="D67" s="18"/>
      <c r="E67" s="35"/>
      <c r="F67" s="35"/>
    </row>
    <row r="68" spans="2:6" x14ac:dyDescent="0.25">
      <c r="B68" s="23" t="s">
        <v>79</v>
      </c>
      <c r="C68" s="12">
        <v>304</v>
      </c>
      <c r="D68" s="18"/>
      <c r="E68" s="35"/>
      <c r="F68" s="35"/>
    </row>
    <row r="69" spans="2:6" x14ac:dyDescent="0.25">
      <c r="B69" s="23" t="s">
        <v>79</v>
      </c>
      <c r="C69" s="12">
        <v>305</v>
      </c>
      <c r="D69" s="18"/>
      <c r="E69" s="35"/>
      <c r="F69" s="35"/>
    </row>
    <row r="70" spans="2:6" x14ac:dyDescent="0.25">
      <c r="B70" s="23" t="s">
        <v>79</v>
      </c>
      <c r="C70" s="12">
        <v>306</v>
      </c>
      <c r="D70" s="18"/>
      <c r="E70" s="35"/>
      <c r="F70" s="35"/>
    </row>
    <row r="71" spans="2:6" x14ac:dyDescent="0.25">
      <c r="B71" s="23" t="s">
        <v>79</v>
      </c>
      <c r="C71" s="12">
        <v>307</v>
      </c>
      <c r="D71" s="18"/>
      <c r="E71" s="35"/>
      <c r="F71" s="35"/>
    </row>
    <row r="72" spans="2:6" x14ac:dyDescent="0.25">
      <c r="B72" s="23" t="s">
        <v>79</v>
      </c>
      <c r="C72" s="12">
        <v>308</v>
      </c>
      <c r="D72" s="18"/>
      <c r="E72" s="35"/>
      <c r="F72" s="35"/>
    </row>
    <row r="73" spans="2:6" x14ac:dyDescent="0.25">
      <c r="B73" s="23" t="s">
        <v>79</v>
      </c>
      <c r="C73" s="12">
        <v>309</v>
      </c>
      <c r="D73" s="18"/>
      <c r="E73" s="35"/>
      <c r="F73" s="35"/>
    </row>
    <row r="74" spans="2:6" x14ac:dyDescent="0.25">
      <c r="B74" s="23" t="s">
        <v>79</v>
      </c>
      <c r="C74" s="12">
        <v>310</v>
      </c>
      <c r="D74" s="18"/>
      <c r="E74" s="35"/>
      <c r="F74" s="35"/>
    </row>
    <row r="75" spans="2:6" x14ac:dyDescent="0.25">
      <c r="B75" s="23" t="s">
        <v>79</v>
      </c>
      <c r="C75" s="12">
        <v>311</v>
      </c>
      <c r="D75" s="18"/>
      <c r="E75" s="35"/>
      <c r="F75" s="35"/>
    </row>
    <row r="76" spans="2:6" x14ac:dyDescent="0.25">
      <c r="B76" s="23" t="s">
        <v>79</v>
      </c>
      <c r="C76" s="12">
        <v>312</v>
      </c>
      <c r="D76" s="18"/>
      <c r="E76" s="35"/>
      <c r="F76" s="35"/>
    </row>
    <row r="77" spans="2:6" x14ac:dyDescent="0.25">
      <c r="B77" s="23" t="s">
        <v>79</v>
      </c>
      <c r="C77" s="12">
        <v>313</v>
      </c>
      <c r="D77" s="18"/>
      <c r="E77" s="35"/>
      <c r="F77" s="35"/>
    </row>
    <row r="78" spans="2:6" x14ac:dyDescent="0.25">
      <c r="B78" s="23" t="s">
        <v>79</v>
      </c>
      <c r="C78" s="12">
        <v>314</v>
      </c>
      <c r="D78" s="18"/>
      <c r="E78" s="35"/>
      <c r="F78" s="35"/>
    </row>
    <row r="79" spans="2:6" x14ac:dyDescent="0.25">
      <c r="B79" s="23" t="s">
        <v>79</v>
      </c>
      <c r="C79" s="12">
        <v>315</v>
      </c>
      <c r="D79" s="18"/>
      <c r="E79" s="35"/>
      <c r="F79" s="35"/>
    </row>
    <row r="80" spans="2:6" x14ac:dyDescent="0.25">
      <c r="B80" s="23" t="s">
        <v>79</v>
      </c>
      <c r="C80" s="12">
        <v>316</v>
      </c>
      <c r="D80" s="18"/>
      <c r="E80" s="35"/>
      <c r="F80" s="35"/>
    </row>
    <row r="81" spans="2:6" x14ac:dyDescent="0.25">
      <c r="B81" s="23" t="s">
        <v>79</v>
      </c>
      <c r="C81" s="12">
        <v>317</v>
      </c>
      <c r="D81" s="18"/>
      <c r="E81" s="35"/>
      <c r="F81" s="35"/>
    </row>
    <row r="82" spans="2:6" x14ac:dyDescent="0.25">
      <c r="B82" s="23" t="s">
        <v>79</v>
      </c>
      <c r="C82" s="12">
        <v>318</v>
      </c>
      <c r="D82" s="18"/>
      <c r="E82" s="35"/>
      <c r="F82" s="35"/>
    </row>
    <row r="83" spans="2:6" x14ac:dyDescent="0.25">
      <c r="B83" s="23" t="s">
        <v>79</v>
      </c>
      <c r="C83" s="12">
        <v>319</v>
      </c>
      <c r="D83" s="18"/>
      <c r="E83" s="35"/>
      <c r="F83" s="35"/>
    </row>
    <row r="84" spans="2:6" x14ac:dyDescent="0.25">
      <c r="B84" s="23" t="s">
        <v>79</v>
      </c>
      <c r="C84" s="12">
        <v>320</v>
      </c>
      <c r="D84" s="18"/>
      <c r="E84" s="35"/>
      <c r="F84" s="35"/>
    </row>
    <row r="85" spans="2:6" x14ac:dyDescent="0.25">
      <c r="B85" s="23" t="s">
        <v>79</v>
      </c>
      <c r="C85" s="12">
        <v>321</v>
      </c>
      <c r="D85" s="18"/>
      <c r="E85" s="35"/>
      <c r="F85" s="35"/>
    </row>
    <row r="86" spans="2:6" x14ac:dyDescent="0.25">
      <c r="B86" s="23" t="s">
        <v>79</v>
      </c>
      <c r="C86" s="12">
        <v>322</v>
      </c>
      <c r="D86" s="18"/>
      <c r="E86" s="35"/>
      <c r="F86" s="35"/>
    </row>
    <row r="87" spans="2:6" x14ac:dyDescent="0.25">
      <c r="B87" s="23" t="s">
        <v>79</v>
      </c>
      <c r="C87" s="12">
        <v>323</v>
      </c>
      <c r="D87" s="18"/>
      <c r="E87" s="35"/>
      <c r="F87" s="35"/>
    </row>
    <row r="88" spans="2:6" x14ac:dyDescent="0.25">
      <c r="B88" s="23" t="s">
        <v>79</v>
      </c>
      <c r="C88" s="12">
        <v>324</v>
      </c>
      <c r="D88" s="18"/>
      <c r="E88" s="35"/>
      <c r="F88" s="35"/>
    </row>
    <row r="89" spans="2:6" x14ac:dyDescent="0.25">
      <c r="B89" s="23" t="s">
        <v>79</v>
      </c>
      <c r="C89" s="12">
        <v>325</v>
      </c>
      <c r="D89" s="19"/>
      <c r="E89" s="38"/>
      <c r="F89" s="38"/>
    </row>
    <row r="90" spans="2:6" x14ac:dyDescent="0.25">
      <c r="B90" s="24"/>
      <c r="C90" s="21"/>
      <c r="D90" s="17"/>
      <c r="E90" s="37"/>
      <c r="F90" s="37"/>
    </row>
    <row r="91" spans="2:6" ht="13" x14ac:dyDescent="0.3">
      <c r="B91" s="33" t="s">
        <v>82</v>
      </c>
      <c r="D91" s="18"/>
      <c r="E91" s="35"/>
      <c r="F91" s="35"/>
    </row>
    <row r="92" spans="2:6" x14ac:dyDescent="0.25">
      <c r="B92" s="23" t="s">
        <v>79</v>
      </c>
      <c r="C92" s="12">
        <v>401</v>
      </c>
      <c r="D92" s="18"/>
      <c r="E92" s="35"/>
      <c r="F92" s="35"/>
    </row>
    <row r="93" spans="2:6" x14ac:dyDescent="0.25">
      <c r="B93" s="23" t="s">
        <v>79</v>
      </c>
      <c r="C93" s="12">
        <v>402</v>
      </c>
      <c r="D93" s="18"/>
      <c r="E93" s="35"/>
      <c r="F93" s="35"/>
    </row>
    <row r="94" spans="2:6" x14ac:dyDescent="0.25">
      <c r="B94" s="23" t="s">
        <v>79</v>
      </c>
      <c r="C94" s="12">
        <v>403</v>
      </c>
      <c r="D94" s="18"/>
      <c r="E94" s="35"/>
      <c r="F94" s="35"/>
    </row>
    <row r="95" spans="2:6" x14ac:dyDescent="0.25">
      <c r="B95" s="23" t="s">
        <v>79</v>
      </c>
      <c r="C95" s="12">
        <v>404</v>
      </c>
      <c r="D95" s="18"/>
      <c r="E95" s="35"/>
      <c r="F95" s="35"/>
    </row>
    <row r="96" spans="2:6" x14ac:dyDescent="0.25">
      <c r="B96" s="23" t="s">
        <v>79</v>
      </c>
      <c r="C96" s="12">
        <v>405</v>
      </c>
      <c r="D96" s="18"/>
      <c r="E96" s="35"/>
      <c r="F96" s="35"/>
    </row>
    <row r="97" spans="2:6" x14ac:dyDescent="0.25">
      <c r="B97" s="23" t="s">
        <v>79</v>
      </c>
      <c r="C97" s="12">
        <v>406</v>
      </c>
      <c r="D97" s="18"/>
      <c r="E97" s="35"/>
      <c r="F97" s="35"/>
    </row>
    <row r="98" spans="2:6" x14ac:dyDescent="0.25">
      <c r="B98" s="23" t="s">
        <v>79</v>
      </c>
      <c r="C98" s="12">
        <v>407</v>
      </c>
      <c r="D98" s="18"/>
      <c r="E98" s="35"/>
      <c r="F98" s="35"/>
    </row>
    <row r="99" spans="2:6" x14ac:dyDescent="0.25">
      <c r="B99" s="23" t="s">
        <v>79</v>
      </c>
      <c r="C99" s="12">
        <v>408</v>
      </c>
      <c r="D99" s="18"/>
      <c r="E99" s="35"/>
      <c r="F99" s="35"/>
    </row>
    <row r="100" spans="2:6" x14ac:dyDescent="0.25">
      <c r="B100" s="23" t="s">
        <v>79</v>
      </c>
      <c r="C100" s="12">
        <v>409</v>
      </c>
      <c r="D100" s="18"/>
      <c r="E100" s="35"/>
      <c r="F100" s="35"/>
    </row>
    <row r="101" spans="2:6" x14ac:dyDescent="0.25">
      <c r="B101" s="23" t="s">
        <v>79</v>
      </c>
      <c r="C101" s="12">
        <v>410</v>
      </c>
      <c r="D101" s="18"/>
      <c r="E101" s="35"/>
      <c r="F101" s="35"/>
    </row>
    <row r="102" spans="2:6" x14ac:dyDescent="0.25">
      <c r="B102" s="23" t="s">
        <v>79</v>
      </c>
      <c r="C102" s="12">
        <v>411</v>
      </c>
      <c r="D102" s="18"/>
      <c r="E102" s="35"/>
      <c r="F102" s="35"/>
    </row>
    <row r="103" spans="2:6" x14ac:dyDescent="0.25">
      <c r="B103" s="23" t="s">
        <v>79</v>
      </c>
      <c r="C103" s="12">
        <v>412</v>
      </c>
      <c r="D103" s="18"/>
      <c r="E103" s="35"/>
      <c r="F103" s="35"/>
    </row>
    <row r="104" spans="2:6" x14ac:dyDescent="0.25">
      <c r="B104" s="23" t="s">
        <v>79</v>
      </c>
      <c r="C104" s="12">
        <v>413</v>
      </c>
      <c r="D104" s="18"/>
      <c r="E104" s="35"/>
      <c r="F104" s="35"/>
    </row>
    <row r="105" spans="2:6" x14ac:dyDescent="0.25">
      <c r="B105" s="23" t="s">
        <v>79</v>
      </c>
      <c r="C105" s="12">
        <v>414</v>
      </c>
      <c r="D105" s="18"/>
      <c r="E105" s="35"/>
      <c r="F105" s="35"/>
    </row>
    <row r="106" spans="2:6" x14ac:dyDescent="0.25">
      <c r="B106" s="23" t="s">
        <v>79</v>
      </c>
      <c r="C106" s="12">
        <v>415</v>
      </c>
      <c r="D106" s="18"/>
      <c r="E106" s="35"/>
      <c r="F106" s="35"/>
    </row>
    <row r="107" spans="2:6" x14ac:dyDescent="0.25">
      <c r="B107" s="23" t="s">
        <v>79</v>
      </c>
      <c r="C107" s="12">
        <v>416</v>
      </c>
      <c r="D107" s="18"/>
      <c r="E107" s="35"/>
      <c r="F107" s="35"/>
    </row>
    <row r="108" spans="2:6" x14ac:dyDescent="0.25">
      <c r="B108" s="23" t="s">
        <v>79</v>
      </c>
      <c r="C108" s="12">
        <v>417</v>
      </c>
      <c r="D108" s="18"/>
      <c r="E108" s="35"/>
      <c r="F108" s="35"/>
    </row>
    <row r="109" spans="2:6" x14ac:dyDescent="0.25">
      <c r="B109" s="23" t="s">
        <v>79</v>
      </c>
      <c r="C109" s="12">
        <v>418</v>
      </c>
      <c r="D109" s="18"/>
      <c r="E109" s="35"/>
      <c r="F109" s="35"/>
    </row>
    <row r="110" spans="2:6" x14ac:dyDescent="0.25">
      <c r="B110" s="23" t="s">
        <v>79</v>
      </c>
      <c r="C110" s="12">
        <v>419</v>
      </c>
      <c r="D110" s="18"/>
      <c r="E110" s="35"/>
      <c r="F110" s="35"/>
    </row>
    <row r="111" spans="2:6" x14ac:dyDescent="0.25">
      <c r="B111" s="23" t="s">
        <v>79</v>
      </c>
      <c r="C111" s="12">
        <v>420</v>
      </c>
      <c r="D111" s="18"/>
      <c r="E111" s="35"/>
      <c r="F111" s="35"/>
    </row>
    <row r="112" spans="2:6" x14ac:dyDescent="0.25">
      <c r="B112" s="23" t="s">
        <v>79</v>
      </c>
      <c r="C112" s="12">
        <v>421</v>
      </c>
      <c r="D112" s="18"/>
      <c r="E112" s="35"/>
      <c r="F112" s="35"/>
    </row>
    <row r="113" spans="2:6" x14ac:dyDescent="0.25">
      <c r="B113" s="23" t="s">
        <v>79</v>
      </c>
      <c r="C113" s="12">
        <v>422</v>
      </c>
      <c r="D113" s="18"/>
      <c r="E113" s="35"/>
      <c r="F113" s="35"/>
    </row>
    <row r="114" spans="2:6" x14ac:dyDescent="0.25">
      <c r="B114" s="23" t="s">
        <v>79</v>
      </c>
      <c r="C114" s="12">
        <v>423</v>
      </c>
      <c r="D114" s="18"/>
      <c r="E114" s="35"/>
      <c r="F114" s="35"/>
    </row>
    <row r="115" spans="2:6" x14ac:dyDescent="0.25">
      <c r="B115" s="23" t="s">
        <v>79</v>
      </c>
      <c r="C115" s="12">
        <v>424</v>
      </c>
      <c r="D115" s="18"/>
      <c r="E115" s="35"/>
      <c r="F115" s="35"/>
    </row>
    <row r="116" spans="2:6" x14ac:dyDescent="0.25">
      <c r="B116" s="23" t="s">
        <v>79</v>
      </c>
      <c r="C116" s="12">
        <v>425</v>
      </c>
      <c r="D116" s="19"/>
      <c r="E116" s="38"/>
      <c r="F116" s="38"/>
    </row>
    <row r="117" spans="2:6" x14ac:dyDescent="0.25">
      <c r="B117" s="24"/>
      <c r="C117" s="21"/>
      <c r="D117" s="17"/>
      <c r="E117" s="37"/>
      <c r="F117" s="37"/>
    </row>
    <row r="118" spans="2:6" ht="13" x14ac:dyDescent="0.3">
      <c r="B118" s="33" t="s">
        <v>83</v>
      </c>
      <c r="D118" s="18"/>
      <c r="E118" s="35"/>
      <c r="F118" s="35"/>
    </row>
    <row r="119" spans="2:6" x14ac:dyDescent="0.25">
      <c r="B119" s="23" t="s">
        <v>79</v>
      </c>
      <c r="C119" s="12">
        <v>501</v>
      </c>
      <c r="D119" s="18"/>
      <c r="E119" s="35"/>
      <c r="F119" s="35"/>
    </row>
    <row r="120" spans="2:6" x14ac:dyDescent="0.25">
      <c r="B120" s="23" t="s">
        <v>79</v>
      </c>
      <c r="C120" s="12">
        <v>502</v>
      </c>
      <c r="D120" s="18"/>
      <c r="E120" s="35"/>
      <c r="F120" s="35"/>
    </row>
    <row r="121" spans="2:6" x14ac:dyDescent="0.25">
      <c r="B121" s="23" t="s">
        <v>79</v>
      </c>
      <c r="C121" s="12">
        <v>503</v>
      </c>
      <c r="D121" s="18"/>
      <c r="E121" s="35"/>
      <c r="F121" s="35"/>
    </row>
    <row r="122" spans="2:6" x14ac:dyDescent="0.25">
      <c r="B122" s="23" t="s">
        <v>79</v>
      </c>
      <c r="C122" s="12">
        <v>504</v>
      </c>
      <c r="D122" s="18"/>
      <c r="E122" s="35"/>
      <c r="F122" s="35"/>
    </row>
    <row r="123" spans="2:6" x14ac:dyDescent="0.25">
      <c r="B123" s="23" t="s">
        <v>79</v>
      </c>
      <c r="C123" s="12">
        <v>505</v>
      </c>
      <c r="D123" s="18"/>
      <c r="E123" s="35"/>
      <c r="F123" s="35"/>
    </row>
    <row r="124" spans="2:6" x14ac:dyDescent="0.25">
      <c r="B124" s="23" t="s">
        <v>79</v>
      </c>
      <c r="C124" s="12">
        <v>506</v>
      </c>
      <c r="D124" s="18"/>
      <c r="E124" s="35"/>
      <c r="F124" s="35"/>
    </row>
    <row r="125" spans="2:6" x14ac:dyDescent="0.25">
      <c r="B125" s="23" t="s">
        <v>79</v>
      </c>
      <c r="C125" s="12">
        <v>507</v>
      </c>
      <c r="D125" s="18"/>
      <c r="E125" s="35"/>
      <c r="F125" s="35"/>
    </row>
    <row r="126" spans="2:6" x14ac:dyDescent="0.25">
      <c r="B126" s="23" t="s">
        <v>79</v>
      </c>
      <c r="C126" s="12">
        <v>508</v>
      </c>
      <c r="D126" s="18"/>
      <c r="E126" s="35"/>
      <c r="F126" s="35"/>
    </row>
    <row r="127" spans="2:6" x14ac:dyDescent="0.25">
      <c r="B127" s="23" t="s">
        <v>79</v>
      </c>
      <c r="C127" s="12">
        <v>509</v>
      </c>
      <c r="D127" s="18"/>
      <c r="E127" s="35"/>
      <c r="F127" s="35"/>
    </row>
    <row r="128" spans="2:6" x14ac:dyDescent="0.25">
      <c r="B128" s="23" t="s">
        <v>79</v>
      </c>
      <c r="C128" s="12">
        <v>510</v>
      </c>
      <c r="D128" s="18"/>
      <c r="E128" s="35"/>
      <c r="F128" s="35"/>
    </row>
    <row r="129" spans="2:6" x14ac:dyDescent="0.25">
      <c r="B129" s="23" t="s">
        <v>79</v>
      </c>
      <c r="C129" s="12">
        <v>511</v>
      </c>
      <c r="D129" s="18"/>
      <c r="E129" s="35"/>
      <c r="F129" s="35"/>
    </row>
    <row r="130" spans="2:6" x14ac:dyDescent="0.25">
      <c r="B130" s="23" t="s">
        <v>79</v>
      </c>
      <c r="C130" s="12">
        <v>512</v>
      </c>
      <c r="D130" s="18"/>
      <c r="E130" s="35"/>
      <c r="F130" s="35"/>
    </row>
    <row r="131" spans="2:6" x14ac:dyDescent="0.25">
      <c r="B131" s="23" t="s">
        <v>79</v>
      </c>
      <c r="C131" s="12">
        <v>513</v>
      </c>
      <c r="D131" s="18"/>
      <c r="E131" s="35"/>
      <c r="F131" s="35"/>
    </row>
    <row r="132" spans="2:6" x14ac:dyDescent="0.25">
      <c r="B132" s="23" t="s">
        <v>79</v>
      </c>
      <c r="C132" s="12">
        <v>514</v>
      </c>
      <c r="D132" s="18"/>
      <c r="E132" s="35"/>
      <c r="F132" s="35"/>
    </row>
    <row r="133" spans="2:6" x14ac:dyDescent="0.25">
      <c r="B133" s="23" t="s">
        <v>79</v>
      </c>
      <c r="C133" s="12">
        <v>515</v>
      </c>
      <c r="D133" s="18"/>
      <c r="E133" s="35"/>
      <c r="F133" s="35"/>
    </row>
    <row r="134" spans="2:6" x14ac:dyDescent="0.25">
      <c r="B134" s="23" t="s">
        <v>79</v>
      </c>
      <c r="C134" s="12">
        <v>516</v>
      </c>
      <c r="D134" s="18"/>
      <c r="E134" s="35"/>
      <c r="F134" s="35"/>
    </row>
    <row r="135" spans="2:6" x14ac:dyDescent="0.25">
      <c r="B135" s="23" t="s">
        <v>79</v>
      </c>
      <c r="C135" s="12">
        <v>517</v>
      </c>
      <c r="D135" s="18"/>
      <c r="E135" s="35"/>
      <c r="F135" s="35"/>
    </row>
    <row r="136" spans="2:6" x14ac:dyDescent="0.25">
      <c r="B136" s="23" t="s">
        <v>79</v>
      </c>
      <c r="C136" s="12">
        <v>518</v>
      </c>
      <c r="D136" s="18"/>
      <c r="E136" s="35"/>
      <c r="F136" s="35"/>
    </row>
    <row r="137" spans="2:6" x14ac:dyDescent="0.25">
      <c r="B137" s="23" t="s">
        <v>79</v>
      </c>
      <c r="C137" s="12">
        <v>519</v>
      </c>
      <c r="D137" s="18"/>
      <c r="E137" s="35"/>
      <c r="F137" s="35"/>
    </row>
    <row r="138" spans="2:6" x14ac:dyDescent="0.25">
      <c r="B138" s="23" t="s">
        <v>79</v>
      </c>
      <c r="C138" s="12">
        <v>520</v>
      </c>
      <c r="D138" s="18"/>
      <c r="E138" s="35"/>
      <c r="F138" s="35"/>
    </row>
    <row r="139" spans="2:6" x14ac:dyDescent="0.25">
      <c r="B139" s="23" t="s">
        <v>79</v>
      </c>
      <c r="C139" s="12">
        <v>521</v>
      </c>
      <c r="D139" s="18"/>
      <c r="E139" s="35"/>
      <c r="F139" s="35"/>
    </row>
    <row r="140" spans="2:6" x14ac:dyDescent="0.25">
      <c r="B140" s="23" t="s">
        <v>79</v>
      </c>
      <c r="C140" s="12">
        <v>522</v>
      </c>
      <c r="D140" s="18"/>
      <c r="E140" s="35"/>
      <c r="F140" s="35"/>
    </row>
    <row r="141" spans="2:6" x14ac:dyDescent="0.25">
      <c r="B141" s="23" t="s">
        <v>79</v>
      </c>
      <c r="C141" s="12">
        <v>523</v>
      </c>
      <c r="D141" s="18"/>
      <c r="E141" s="35"/>
      <c r="F141" s="35"/>
    </row>
    <row r="142" spans="2:6" x14ac:dyDescent="0.25">
      <c r="B142" s="23" t="s">
        <v>79</v>
      </c>
      <c r="C142" s="12">
        <v>524</v>
      </c>
      <c r="D142" s="18"/>
      <c r="E142" s="35"/>
      <c r="F142" s="35"/>
    </row>
    <row r="143" spans="2:6" x14ac:dyDescent="0.25">
      <c r="B143" s="23" t="s">
        <v>79</v>
      </c>
      <c r="C143" s="12">
        <v>525</v>
      </c>
      <c r="D143" s="19"/>
      <c r="E143" s="38"/>
      <c r="F143" s="38"/>
    </row>
    <row r="144" spans="2:6" x14ac:dyDescent="0.25">
      <c r="B144" s="24"/>
      <c r="C144" s="21"/>
      <c r="D144" s="17"/>
      <c r="E144" s="37"/>
      <c r="F144" s="37"/>
    </row>
    <row r="145" spans="2:6" ht="13" x14ac:dyDescent="0.3">
      <c r="B145" s="33" t="s">
        <v>84</v>
      </c>
      <c r="D145" s="18"/>
      <c r="E145" s="35"/>
      <c r="F145" s="35"/>
    </row>
    <row r="146" spans="2:6" x14ac:dyDescent="0.25">
      <c r="B146" s="23" t="s">
        <v>79</v>
      </c>
      <c r="C146" s="12">
        <v>601</v>
      </c>
      <c r="D146" s="18"/>
      <c r="E146" s="35"/>
      <c r="F146" s="35"/>
    </row>
    <row r="147" spans="2:6" x14ac:dyDescent="0.25">
      <c r="B147" s="23" t="s">
        <v>79</v>
      </c>
      <c r="C147" s="12">
        <v>602</v>
      </c>
      <c r="D147" s="18"/>
      <c r="E147" s="35"/>
      <c r="F147" s="35"/>
    </row>
    <row r="148" spans="2:6" x14ac:dyDescent="0.25">
      <c r="B148" s="23" t="s">
        <v>79</v>
      </c>
      <c r="C148" s="12">
        <v>603</v>
      </c>
      <c r="D148" s="18"/>
      <c r="E148" s="35"/>
      <c r="F148" s="35"/>
    </row>
    <row r="149" spans="2:6" x14ac:dyDescent="0.25">
      <c r="B149" s="23" t="s">
        <v>79</v>
      </c>
      <c r="C149" s="12">
        <v>604</v>
      </c>
      <c r="D149" s="18"/>
      <c r="E149" s="35"/>
      <c r="F149" s="35"/>
    </row>
    <row r="150" spans="2:6" x14ac:dyDescent="0.25">
      <c r="B150" s="23" t="s">
        <v>79</v>
      </c>
      <c r="C150" s="12">
        <v>605</v>
      </c>
      <c r="D150" s="18"/>
      <c r="E150" s="35"/>
      <c r="F150" s="35"/>
    </row>
    <row r="151" spans="2:6" x14ac:dyDescent="0.25">
      <c r="B151" s="23" t="s">
        <v>79</v>
      </c>
      <c r="C151" s="12">
        <v>606</v>
      </c>
      <c r="D151" s="18"/>
      <c r="E151" s="35"/>
      <c r="F151" s="35"/>
    </row>
    <row r="152" spans="2:6" x14ac:dyDescent="0.25">
      <c r="B152" s="23" t="s">
        <v>79</v>
      </c>
      <c r="C152" s="12">
        <v>607</v>
      </c>
      <c r="D152" s="18"/>
      <c r="E152" s="35"/>
      <c r="F152" s="35"/>
    </row>
    <row r="153" spans="2:6" x14ac:dyDescent="0.25">
      <c r="B153" s="23" t="s">
        <v>79</v>
      </c>
      <c r="C153" s="12">
        <v>608</v>
      </c>
      <c r="D153" s="18"/>
      <c r="E153" s="35"/>
      <c r="F153" s="35"/>
    </row>
    <row r="154" spans="2:6" x14ac:dyDescent="0.25">
      <c r="B154" s="23" t="s">
        <v>79</v>
      </c>
      <c r="C154" s="12">
        <v>609</v>
      </c>
      <c r="D154" s="18"/>
      <c r="E154" s="35"/>
      <c r="F154" s="35"/>
    </row>
    <row r="155" spans="2:6" x14ac:dyDescent="0.25">
      <c r="B155" s="23" t="s">
        <v>79</v>
      </c>
      <c r="C155" s="12">
        <v>610</v>
      </c>
      <c r="D155" s="18"/>
      <c r="E155" s="35"/>
      <c r="F155" s="35"/>
    </row>
    <row r="156" spans="2:6" x14ac:dyDescent="0.25">
      <c r="B156" s="23" t="s">
        <v>79</v>
      </c>
      <c r="C156" s="12">
        <v>611</v>
      </c>
      <c r="D156" s="18"/>
      <c r="E156" s="35"/>
      <c r="F156" s="35"/>
    </row>
    <row r="157" spans="2:6" x14ac:dyDescent="0.25">
      <c r="B157" s="23" t="s">
        <v>79</v>
      </c>
      <c r="C157" s="12">
        <v>612</v>
      </c>
      <c r="D157" s="18"/>
      <c r="E157" s="35"/>
      <c r="F157" s="35"/>
    </row>
    <row r="158" spans="2:6" x14ac:dyDescent="0.25">
      <c r="B158" s="23" t="s">
        <v>79</v>
      </c>
      <c r="C158" s="12">
        <v>613</v>
      </c>
      <c r="D158" s="18"/>
      <c r="E158" s="35"/>
      <c r="F158" s="35"/>
    </row>
    <row r="159" spans="2:6" x14ac:dyDescent="0.25">
      <c r="B159" s="23" t="s">
        <v>79</v>
      </c>
      <c r="C159" s="12">
        <v>614</v>
      </c>
      <c r="D159" s="18"/>
      <c r="E159" s="35"/>
      <c r="F159" s="35"/>
    </row>
    <row r="160" spans="2:6" x14ac:dyDescent="0.25">
      <c r="B160" s="23" t="s">
        <v>79</v>
      </c>
      <c r="C160" s="12">
        <v>615</v>
      </c>
      <c r="D160" s="18"/>
      <c r="E160" s="35"/>
      <c r="F160" s="35"/>
    </row>
    <row r="161" spans="2:6" x14ac:dyDescent="0.25">
      <c r="B161" s="23" t="s">
        <v>79</v>
      </c>
      <c r="C161" s="12">
        <v>616</v>
      </c>
      <c r="D161" s="18"/>
      <c r="E161" s="35"/>
      <c r="F161" s="35"/>
    </row>
    <row r="162" spans="2:6" x14ac:dyDescent="0.25">
      <c r="B162" s="23" t="s">
        <v>79</v>
      </c>
      <c r="C162" s="12">
        <v>617</v>
      </c>
      <c r="D162" s="18"/>
      <c r="E162" s="35"/>
      <c r="F162" s="35"/>
    </row>
    <row r="163" spans="2:6" x14ac:dyDescent="0.25">
      <c r="B163" s="23" t="s">
        <v>79</v>
      </c>
      <c r="C163" s="12">
        <v>618</v>
      </c>
      <c r="D163" s="18"/>
      <c r="E163" s="35"/>
      <c r="F163" s="35"/>
    </row>
    <row r="164" spans="2:6" x14ac:dyDescent="0.25">
      <c r="B164" s="23" t="s">
        <v>79</v>
      </c>
      <c r="C164" s="12">
        <v>619</v>
      </c>
      <c r="D164" s="18"/>
      <c r="E164" s="35"/>
      <c r="F164" s="35"/>
    </row>
    <row r="165" spans="2:6" x14ac:dyDescent="0.25">
      <c r="B165" s="23" t="s">
        <v>79</v>
      </c>
      <c r="C165" s="12">
        <v>620</v>
      </c>
      <c r="D165" s="18"/>
      <c r="E165" s="35"/>
      <c r="F165" s="35"/>
    </row>
    <row r="166" spans="2:6" x14ac:dyDescent="0.25">
      <c r="B166" s="23" t="s">
        <v>79</v>
      </c>
      <c r="C166" s="12">
        <v>621</v>
      </c>
      <c r="D166" s="18"/>
      <c r="E166" s="35"/>
      <c r="F166" s="35"/>
    </row>
    <row r="167" spans="2:6" x14ac:dyDescent="0.25">
      <c r="B167" s="23" t="s">
        <v>79</v>
      </c>
      <c r="C167" s="12">
        <v>622</v>
      </c>
      <c r="D167" s="18"/>
      <c r="E167" s="35"/>
      <c r="F167" s="35"/>
    </row>
    <row r="168" spans="2:6" x14ac:dyDescent="0.25">
      <c r="B168" s="23" t="s">
        <v>79</v>
      </c>
      <c r="C168" s="12">
        <v>623</v>
      </c>
      <c r="D168" s="18"/>
      <c r="E168" s="35"/>
      <c r="F168" s="35"/>
    </row>
    <row r="169" spans="2:6" x14ac:dyDescent="0.25">
      <c r="B169" s="23" t="s">
        <v>79</v>
      </c>
      <c r="C169" s="12">
        <v>624</v>
      </c>
      <c r="D169" s="18"/>
      <c r="E169" s="35"/>
      <c r="F169" s="35"/>
    </row>
    <row r="170" spans="2:6" x14ac:dyDescent="0.25">
      <c r="B170" s="23" t="s">
        <v>79</v>
      </c>
      <c r="C170" s="12">
        <v>625</v>
      </c>
      <c r="D170" s="19"/>
      <c r="E170" s="38"/>
      <c r="F170" s="38"/>
    </row>
    <row r="171" spans="2:6" x14ac:dyDescent="0.25">
      <c r="B171" s="24"/>
      <c r="C171" s="21"/>
      <c r="D171" s="17"/>
      <c r="E171" s="37"/>
      <c r="F171" s="37"/>
    </row>
    <row r="172" spans="2:6" ht="13" x14ac:dyDescent="0.3">
      <c r="B172" s="33" t="s">
        <v>85</v>
      </c>
      <c r="D172" s="18"/>
      <c r="E172" s="35"/>
      <c r="F172" s="35"/>
    </row>
    <row r="173" spans="2:6" x14ac:dyDescent="0.25">
      <c r="B173" s="23" t="s">
        <v>79</v>
      </c>
      <c r="C173" s="12">
        <v>701</v>
      </c>
      <c r="D173" s="18"/>
      <c r="E173" s="35"/>
      <c r="F173" s="35"/>
    </row>
    <row r="174" spans="2:6" x14ac:dyDescent="0.25">
      <c r="B174" s="23" t="s">
        <v>79</v>
      </c>
      <c r="C174" s="12">
        <v>702</v>
      </c>
      <c r="D174" s="18"/>
      <c r="E174" s="35"/>
      <c r="F174" s="35"/>
    </row>
    <row r="175" spans="2:6" x14ac:dyDescent="0.25">
      <c r="B175" s="23" t="s">
        <v>79</v>
      </c>
      <c r="C175" s="12">
        <v>703</v>
      </c>
      <c r="D175" s="18"/>
      <c r="E175" s="35"/>
      <c r="F175" s="35"/>
    </row>
    <row r="176" spans="2:6" x14ac:dyDescent="0.25">
      <c r="B176" s="23" t="s">
        <v>79</v>
      </c>
      <c r="C176" s="12">
        <v>704</v>
      </c>
      <c r="D176" s="18"/>
      <c r="E176" s="35"/>
      <c r="F176" s="35"/>
    </row>
    <row r="177" spans="2:6" x14ac:dyDescent="0.25">
      <c r="B177" s="23" t="s">
        <v>79</v>
      </c>
      <c r="C177" s="12">
        <v>705</v>
      </c>
      <c r="D177" s="18"/>
      <c r="E177" s="35"/>
      <c r="F177" s="35"/>
    </row>
    <row r="178" spans="2:6" x14ac:dyDescent="0.25">
      <c r="B178" s="23" t="s">
        <v>79</v>
      </c>
      <c r="C178" s="12">
        <v>706</v>
      </c>
      <c r="D178" s="18"/>
      <c r="E178" s="35"/>
      <c r="F178" s="35"/>
    </row>
    <row r="179" spans="2:6" x14ac:dyDescent="0.25">
      <c r="B179" s="23" t="s">
        <v>79</v>
      </c>
      <c r="C179" s="12">
        <v>707</v>
      </c>
      <c r="D179" s="18"/>
      <c r="E179" s="35"/>
      <c r="F179" s="35"/>
    </row>
    <row r="180" spans="2:6" x14ac:dyDescent="0.25">
      <c r="B180" s="23" t="s">
        <v>79</v>
      </c>
      <c r="C180" s="12">
        <v>708</v>
      </c>
      <c r="D180" s="18"/>
      <c r="E180" s="35"/>
      <c r="F180" s="35"/>
    </row>
    <row r="181" spans="2:6" x14ac:dyDescent="0.25">
      <c r="B181" s="23" t="s">
        <v>79</v>
      </c>
      <c r="C181" s="12">
        <v>709</v>
      </c>
      <c r="D181" s="18"/>
      <c r="E181" s="35"/>
      <c r="F181" s="35"/>
    </row>
    <row r="182" spans="2:6" x14ac:dyDescent="0.25">
      <c r="B182" s="23" t="s">
        <v>79</v>
      </c>
      <c r="C182" s="12">
        <v>710</v>
      </c>
      <c r="D182" s="18"/>
      <c r="E182" s="35"/>
      <c r="F182" s="35"/>
    </row>
    <row r="183" spans="2:6" x14ac:dyDescent="0.25">
      <c r="B183" s="23" t="s">
        <v>79</v>
      </c>
      <c r="C183" s="12">
        <v>711</v>
      </c>
      <c r="D183" s="18"/>
      <c r="E183" s="35"/>
      <c r="F183" s="35"/>
    </row>
    <row r="184" spans="2:6" x14ac:dyDescent="0.25">
      <c r="B184" s="23" t="s">
        <v>79</v>
      </c>
      <c r="C184" s="12">
        <v>712</v>
      </c>
      <c r="D184" s="18"/>
      <c r="E184" s="35"/>
      <c r="F184" s="35"/>
    </row>
    <row r="185" spans="2:6" x14ac:dyDescent="0.25">
      <c r="B185" s="23" t="s">
        <v>79</v>
      </c>
      <c r="C185" s="12">
        <v>713</v>
      </c>
      <c r="D185" s="18"/>
      <c r="E185" s="35"/>
      <c r="F185" s="35"/>
    </row>
    <row r="186" spans="2:6" x14ac:dyDescent="0.25">
      <c r="B186" s="23" t="s">
        <v>79</v>
      </c>
      <c r="C186" s="12">
        <v>714</v>
      </c>
      <c r="D186" s="18"/>
      <c r="E186" s="35"/>
      <c r="F186" s="35"/>
    </row>
    <row r="187" spans="2:6" x14ac:dyDescent="0.25">
      <c r="B187" s="23" t="s">
        <v>79</v>
      </c>
      <c r="C187" s="12">
        <v>715</v>
      </c>
      <c r="D187" s="18"/>
      <c r="E187" s="35"/>
      <c r="F187" s="35"/>
    </row>
    <row r="188" spans="2:6" x14ac:dyDescent="0.25">
      <c r="B188" s="23" t="s">
        <v>79</v>
      </c>
      <c r="C188" s="12">
        <v>716</v>
      </c>
      <c r="D188" s="18"/>
      <c r="E188" s="35"/>
      <c r="F188" s="35"/>
    </row>
    <row r="189" spans="2:6" x14ac:dyDescent="0.25">
      <c r="B189" s="23" t="s">
        <v>79</v>
      </c>
      <c r="C189" s="12">
        <v>717</v>
      </c>
      <c r="D189" s="18"/>
      <c r="E189" s="35"/>
      <c r="F189" s="35"/>
    </row>
    <row r="190" spans="2:6" x14ac:dyDescent="0.25">
      <c r="B190" s="23" t="s">
        <v>79</v>
      </c>
      <c r="C190" s="12">
        <v>718</v>
      </c>
      <c r="D190" s="18"/>
      <c r="E190" s="35"/>
      <c r="F190" s="35"/>
    </row>
    <row r="191" spans="2:6" x14ac:dyDescent="0.25">
      <c r="B191" s="23" t="s">
        <v>79</v>
      </c>
      <c r="C191" s="12">
        <v>719</v>
      </c>
      <c r="D191" s="18"/>
      <c r="E191" s="35"/>
      <c r="F191" s="35"/>
    </row>
    <row r="192" spans="2:6" x14ac:dyDescent="0.25">
      <c r="B192" s="23" t="s">
        <v>79</v>
      </c>
      <c r="C192" s="12">
        <v>720</v>
      </c>
      <c r="D192" s="18"/>
      <c r="E192" s="35"/>
      <c r="F192" s="35"/>
    </row>
    <row r="193" spans="2:6" x14ac:dyDescent="0.25">
      <c r="B193" s="23" t="s">
        <v>79</v>
      </c>
      <c r="C193" s="12">
        <v>721</v>
      </c>
      <c r="D193" s="18"/>
      <c r="E193" s="35"/>
      <c r="F193" s="35"/>
    </row>
    <row r="194" spans="2:6" x14ac:dyDescent="0.25">
      <c r="B194" s="23" t="s">
        <v>79</v>
      </c>
      <c r="C194" s="12">
        <v>722</v>
      </c>
      <c r="D194" s="18"/>
      <c r="E194" s="35"/>
      <c r="F194" s="35"/>
    </row>
    <row r="195" spans="2:6" x14ac:dyDescent="0.25">
      <c r="B195" s="23" t="s">
        <v>79</v>
      </c>
      <c r="C195" s="12">
        <v>723</v>
      </c>
      <c r="D195" s="18"/>
      <c r="E195" s="35"/>
      <c r="F195" s="35"/>
    </row>
    <row r="196" spans="2:6" x14ac:dyDescent="0.25">
      <c r="B196" s="23" t="s">
        <v>79</v>
      </c>
      <c r="C196" s="12">
        <v>724</v>
      </c>
      <c r="D196" s="18"/>
      <c r="E196" s="35"/>
      <c r="F196" s="35"/>
    </row>
    <row r="197" spans="2:6" x14ac:dyDescent="0.25">
      <c r="B197" s="23" t="s">
        <v>79</v>
      </c>
      <c r="C197" s="12">
        <v>725</v>
      </c>
      <c r="D197" s="18"/>
      <c r="E197" s="35"/>
      <c r="F197" s="35"/>
    </row>
    <row r="198" spans="2:6" x14ac:dyDescent="0.25">
      <c r="B198" s="24"/>
      <c r="C198" s="21"/>
      <c r="D198" s="17"/>
      <c r="E198" s="37"/>
      <c r="F198" s="37"/>
    </row>
    <row r="199" spans="2:6" ht="13" x14ac:dyDescent="0.3">
      <c r="B199" s="33" t="s">
        <v>86</v>
      </c>
      <c r="D199" s="18"/>
      <c r="E199" s="35"/>
      <c r="F199" s="35"/>
    </row>
    <row r="200" spans="2:6" x14ac:dyDescent="0.25">
      <c r="B200" s="23" t="s">
        <v>79</v>
      </c>
      <c r="C200" s="12">
        <v>801</v>
      </c>
      <c r="D200" s="18"/>
      <c r="E200" s="35"/>
      <c r="F200" s="35"/>
    </row>
    <row r="201" spans="2:6" x14ac:dyDescent="0.25">
      <c r="B201" s="23" t="s">
        <v>79</v>
      </c>
      <c r="C201" s="12">
        <v>802</v>
      </c>
      <c r="D201" s="18"/>
      <c r="E201" s="35"/>
      <c r="F201" s="35"/>
    </row>
    <row r="202" spans="2:6" x14ac:dyDescent="0.25">
      <c r="B202" s="23" t="s">
        <v>79</v>
      </c>
      <c r="C202" s="12">
        <v>803</v>
      </c>
      <c r="D202" s="18"/>
      <c r="E202" s="35"/>
      <c r="F202" s="35"/>
    </row>
    <row r="203" spans="2:6" x14ac:dyDescent="0.25">
      <c r="B203" s="23" t="s">
        <v>79</v>
      </c>
      <c r="C203" s="12">
        <v>804</v>
      </c>
      <c r="D203" s="18"/>
      <c r="E203" s="35"/>
      <c r="F203" s="35"/>
    </row>
    <row r="204" spans="2:6" x14ac:dyDescent="0.25">
      <c r="B204" s="23" t="s">
        <v>79</v>
      </c>
      <c r="C204" s="12">
        <v>805</v>
      </c>
      <c r="D204" s="18"/>
      <c r="E204" s="35"/>
      <c r="F204" s="35"/>
    </row>
    <row r="205" spans="2:6" x14ac:dyDescent="0.25">
      <c r="B205" s="23" t="s">
        <v>79</v>
      </c>
      <c r="C205" s="12">
        <v>806</v>
      </c>
      <c r="D205" s="18"/>
      <c r="E205" s="35"/>
      <c r="F205" s="35"/>
    </row>
    <row r="206" spans="2:6" x14ac:dyDescent="0.25">
      <c r="B206" s="23" t="s">
        <v>79</v>
      </c>
      <c r="C206" s="12">
        <v>807</v>
      </c>
      <c r="D206" s="18"/>
      <c r="E206" s="35"/>
      <c r="F206" s="35"/>
    </row>
    <row r="207" spans="2:6" x14ac:dyDescent="0.25">
      <c r="B207" s="23" t="s">
        <v>79</v>
      </c>
      <c r="C207" s="12">
        <v>808</v>
      </c>
      <c r="D207" s="18"/>
      <c r="E207" s="35"/>
      <c r="F207" s="35"/>
    </row>
    <row r="208" spans="2:6" x14ac:dyDescent="0.25">
      <c r="B208" s="23" t="s">
        <v>79</v>
      </c>
      <c r="C208" s="12">
        <v>809</v>
      </c>
      <c r="D208" s="18"/>
      <c r="E208" s="35"/>
      <c r="F208" s="35"/>
    </row>
    <row r="209" spans="2:6" x14ac:dyDescent="0.25">
      <c r="B209" s="23" t="s">
        <v>79</v>
      </c>
      <c r="C209" s="12">
        <v>810</v>
      </c>
      <c r="D209" s="18"/>
      <c r="E209" s="35"/>
      <c r="F209" s="35"/>
    </row>
    <row r="210" spans="2:6" x14ac:dyDescent="0.25">
      <c r="B210" s="23" t="s">
        <v>79</v>
      </c>
      <c r="C210" s="12">
        <v>811</v>
      </c>
      <c r="D210" s="18"/>
      <c r="E210" s="35"/>
      <c r="F210" s="35"/>
    </row>
    <row r="211" spans="2:6" x14ac:dyDescent="0.25">
      <c r="B211" s="23" t="s">
        <v>79</v>
      </c>
      <c r="C211" s="12">
        <v>812</v>
      </c>
      <c r="D211" s="18"/>
      <c r="E211" s="35"/>
      <c r="F211" s="35"/>
    </row>
    <row r="212" spans="2:6" x14ac:dyDescent="0.25">
      <c r="B212" s="23" t="s">
        <v>79</v>
      </c>
      <c r="C212" s="12">
        <v>813</v>
      </c>
      <c r="D212" s="18"/>
      <c r="E212" s="35"/>
      <c r="F212" s="35"/>
    </row>
    <row r="213" spans="2:6" x14ac:dyDescent="0.25">
      <c r="B213" s="23" t="s">
        <v>79</v>
      </c>
      <c r="C213" s="12">
        <v>814</v>
      </c>
      <c r="D213" s="18"/>
      <c r="E213" s="35"/>
      <c r="F213" s="35"/>
    </row>
    <row r="214" spans="2:6" x14ac:dyDescent="0.25">
      <c r="B214" s="23" t="s">
        <v>79</v>
      </c>
      <c r="C214" s="12">
        <v>815</v>
      </c>
      <c r="D214" s="18"/>
      <c r="E214" s="35"/>
      <c r="F214" s="35"/>
    </row>
    <row r="215" spans="2:6" x14ac:dyDescent="0.25">
      <c r="B215" s="23" t="s">
        <v>79</v>
      </c>
      <c r="C215" s="12">
        <v>816</v>
      </c>
      <c r="D215" s="18"/>
      <c r="E215" s="35"/>
      <c r="F215" s="35"/>
    </row>
    <row r="216" spans="2:6" x14ac:dyDescent="0.25">
      <c r="B216" s="23" t="s">
        <v>79</v>
      </c>
      <c r="C216" s="12">
        <v>817</v>
      </c>
      <c r="D216" s="18"/>
      <c r="E216" s="35"/>
      <c r="F216" s="35"/>
    </row>
    <row r="217" spans="2:6" x14ac:dyDescent="0.25">
      <c r="B217" s="23" t="s">
        <v>79</v>
      </c>
      <c r="C217" s="12">
        <v>818</v>
      </c>
      <c r="D217" s="18"/>
      <c r="E217" s="35"/>
      <c r="F217" s="35"/>
    </row>
    <row r="218" spans="2:6" x14ac:dyDescent="0.25">
      <c r="B218" s="23" t="s">
        <v>79</v>
      </c>
      <c r="C218" s="12">
        <v>819</v>
      </c>
      <c r="D218" s="18"/>
      <c r="E218" s="35"/>
      <c r="F218" s="35"/>
    </row>
    <row r="219" spans="2:6" x14ac:dyDescent="0.25">
      <c r="B219" s="23" t="s">
        <v>79</v>
      </c>
      <c r="C219" s="12">
        <v>820</v>
      </c>
      <c r="D219" s="18"/>
      <c r="E219" s="35"/>
      <c r="F219" s="35"/>
    </row>
    <row r="220" spans="2:6" x14ac:dyDescent="0.25">
      <c r="B220" s="23" t="s">
        <v>79</v>
      </c>
      <c r="C220" s="12">
        <v>821</v>
      </c>
      <c r="D220" s="18"/>
      <c r="E220" s="35"/>
      <c r="F220" s="35"/>
    </row>
    <row r="221" spans="2:6" x14ac:dyDescent="0.25">
      <c r="B221" s="23" t="s">
        <v>79</v>
      </c>
      <c r="C221" s="12">
        <v>822</v>
      </c>
      <c r="D221" s="18"/>
      <c r="E221" s="35"/>
      <c r="F221" s="35"/>
    </row>
    <row r="222" spans="2:6" x14ac:dyDescent="0.25">
      <c r="B222" s="23" t="s">
        <v>79</v>
      </c>
      <c r="C222" s="12">
        <v>823</v>
      </c>
      <c r="D222" s="18"/>
      <c r="E222" s="35"/>
      <c r="F222" s="35"/>
    </row>
    <row r="223" spans="2:6" x14ac:dyDescent="0.25">
      <c r="B223" s="23" t="s">
        <v>79</v>
      </c>
      <c r="C223" s="12">
        <v>824</v>
      </c>
      <c r="D223" s="18"/>
      <c r="E223" s="35"/>
      <c r="F223" s="35"/>
    </row>
    <row r="224" spans="2:6" x14ac:dyDescent="0.25">
      <c r="B224" s="23" t="s">
        <v>79</v>
      </c>
      <c r="C224" s="12">
        <v>825</v>
      </c>
      <c r="D224" s="19"/>
      <c r="E224" s="38"/>
      <c r="F224" s="38"/>
    </row>
  </sheetData>
  <sheetProtection algorithmName="SHA-512" hashValue="IclPlDV7RbLLdBpg302qi+V54VXXJ5xxEY5xsHweEbdQPbh7xrbDM6TVk+gaIa9StGhpGGNBzVq0RkRQuJcNdw==" saltValue="UmIYsD7rSvjKYlD/e86ztQ==" spinCount="100000" sheet="1" objects="1" scenarios="1"/>
  <pageMargins left="0.7" right="0.7" top="0.75" bottom="0.75" header="0.3" footer="0.3"/>
  <pageSetup paperSize="9" scale="45" orientation="portrait" horizontalDpi="1200" verticalDpi="1200" r:id="rId1"/>
  <headerFooter>
    <oddHeader>&amp;L&amp;Z&amp;F  [&amp;A]</oddHeader>
    <oddFooter>&amp;LPage &amp;P of &amp;N&amp;R&amp;T &amp;D</oddFooter>
  </headerFooter>
  <rowBreaks count="2" manualBreakCount="2">
    <brk id="89" max="7" man="1"/>
    <brk id="197" max="7" man="1"/>
  </rowBreaks>
  <colBreaks count="1" manualBreakCount="1">
    <brk id="7" max="1048575" man="1"/>
  </col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48"/>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x-407</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76</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x14ac:dyDescent="0.25">
      <c r="A10" s="74" t="s">
        <v>6</v>
      </c>
      <c r="B10" s="112" t="s">
        <v>401</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407</v>
      </c>
      <c r="C14" s="112"/>
      <c r="D14" s="112"/>
      <c r="E14" s="112"/>
      <c r="F14" s="112"/>
      <c r="G14" s="112"/>
      <c r="H14" s="112"/>
      <c r="I14" s="112"/>
      <c r="J14" s="112"/>
      <c r="K14" s="112"/>
      <c r="L14" s="112"/>
      <c r="M14" s="112"/>
    </row>
    <row r="15" spans="1:13" x14ac:dyDescent="0.25">
      <c r="A15" s="74" t="s">
        <v>588</v>
      </c>
      <c r="B15" s="112" t="s">
        <v>402</v>
      </c>
      <c r="C15" s="112"/>
      <c r="D15" s="112"/>
      <c r="E15" s="112"/>
      <c r="F15" s="112"/>
      <c r="G15" s="112"/>
      <c r="H15" s="112"/>
      <c r="I15" s="112"/>
      <c r="J15" s="112"/>
      <c r="K15" s="112"/>
      <c r="L15" s="112"/>
      <c r="M15" s="112"/>
    </row>
    <row r="16" spans="1:13" x14ac:dyDescent="0.25">
      <c r="A16" s="74" t="s">
        <v>286</v>
      </c>
      <c r="B16" s="112" t="s">
        <v>403</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1.0129999999999999</v>
      </c>
      <c r="F27" s="82">
        <v>1.0169999999999999</v>
      </c>
      <c r="G27" s="82">
        <v>1.0209999999999999</v>
      </c>
      <c r="H27" s="82">
        <v>1.0249999999999999</v>
      </c>
      <c r="I27" s="82">
        <v>1.0289999999999999</v>
      </c>
      <c r="J27" s="82">
        <v>1.0329999999999999</v>
      </c>
      <c r="K27" s="82">
        <v>1.038</v>
      </c>
      <c r="L27" s="82">
        <v>1.042</v>
      </c>
      <c r="M27" s="82">
        <v>1.046</v>
      </c>
    </row>
    <row r="28" spans="1:13" x14ac:dyDescent="0.25">
      <c r="A28" s="80">
        <v>1</v>
      </c>
      <c r="B28" s="82">
        <v>1.05</v>
      </c>
      <c r="C28" s="82">
        <v>1.0549999999999999</v>
      </c>
      <c r="D28" s="82">
        <v>1.0589999999999999</v>
      </c>
      <c r="E28" s="82">
        <v>1.0640000000000001</v>
      </c>
      <c r="F28" s="82">
        <v>1.0680000000000001</v>
      </c>
      <c r="G28" s="82">
        <v>1.073</v>
      </c>
      <c r="H28" s="82">
        <v>1.077</v>
      </c>
      <c r="I28" s="82">
        <v>1.0820000000000001</v>
      </c>
      <c r="J28" s="82">
        <v>1.0860000000000001</v>
      </c>
      <c r="K28" s="82">
        <v>1.091</v>
      </c>
      <c r="L28" s="82">
        <v>1.0960000000000001</v>
      </c>
      <c r="M28" s="82">
        <v>1.1000000000000001</v>
      </c>
    </row>
    <row r="29" spans="1:13" x14ac:dyDescent="0.25">
      <c r="A29" s="80">
        <v>2</v>
      </c>
      <c r="B29" s="82">
        <v>1.105</v>
      </c>
      <c r="C29" s="82">
        <v>1.1100000000000001</v>
      </c>
      <c r="D29" s="82">
        <v>1.115</v>
      </c>
      <c r="E29" s="82">
        <v>1.119</v>
      </c>
      <c r="F29" s="82">
        <v>1.1240000000000001</v>
      </c>
      <c r="G29" s="82">
        <v>1.129</v>
      </c>
      <c r="H29" s="82">
        <v>1.1339999999999999</v>
      </c>
      <c r="I29" s="82">
        <v>1.139</v>
      </c>
      <c r="J29" s="82">
        <v>1.1439999999999999</v>
      </c>
      <c r="K29" s="82">
        <v>1.149</v>
      </c>
      <c r="L29" s="82">
        <v>1.1539999999999999</v>
      </c>
      <c r="M29" s="82">
        <v>1.159</v>
      </c>
    </row>
    <row r="30" spans="1:13" x14ac:dyDescent="0.25">
      <c r="A30" s="80">
        <v>3</v>
      </c>
      <c r="B30" s="82">
        <v>1.1639999999999999</v>
      </c>
      <c r="C30" s="82">
        <v>1.17</v>
      </c>
      <c r="D30" s="82">
        <v>1.175</v>
      </c>
      <c r="E30" s="82">
        <v>1.18</v>
      </c>
      <c r="F30" s="82">
        <v>1.1859999999999999</v>
      </c>
      <c r="G30" s="82">
        <v>1.1910000000000001</v>
      </c>
      <c r="H30" s="82">
        <v>1.1970000000000001</v>
      </c>
      <c r="I30" s="82">
        <v>1.202</v>
      </c>
      <c r="J30" s="82">
        <v>1.208</v>
      </c>
      <c r="K30" s="82">
        <v>1.2130000000000001</v>
      </c>
      <c r="L30" s="82">
        <v>1.2190000000000001</v>
      </c>
      <c r="M30" s="82">
        <v>1.224</v>
      </c>
    </row>
    <row r="31" spans="1:13" x14ac:dyDescent="0.25">
      <c r="A31" s="80">
        <v>4</v>
      </c>
      <c r="B31" s="82">
        <v>1.23</v>
      </c>
      <c r="C31" s="82">
        <v>1.236</v>
      </c>
      <c r="D31" s="82">
        <v>1.2410000000000001</v>
      </c>
      <c r="E31" s="82">
        <v>1.2470000000000001</v>
      </c>
      <c r="F31" s="82">
        <v>1.2529999999999999</v>
      </c>
      <c r="G31" s="82">
        <v>1.2589999999999999</v>
      </c>
      <c r="H31" s="82">
        <v>1.2649999999999999</v>
      </c>
      <c r="I31" s="82">
        <v>1.2709999999999999</v>
      </c>
      <c r="J31" s="82">
        <v>1.2769999999999999</v>
      </c>
      <c r="K31" s="82">
        <v>1.2829999999999999</v>
      </c>
      <c r="L31" s="82">
        <v>1.2889999999999999</v>
      </c>
      <c r="M31" s="82">
        <v>1.2949999999999999</v>
      </c>
    </row>
    <row r="32" spans="1:13" x14ac:dyDescent="0.25">
      <c r="A32" s="80">
        <v>5</v>
      </c>
      <c r="B32" s="82">
        <v>1.3009999999999999</v>
      </c>
      <c r="C32" s="82">
        <v>1.3080000000000001</v>
      </c>
      <c r="D32" s="82">
        <v>1.3140000000000001</v>
      </c>
      <c r="E32" s="82">
        <v>1.321</v>
      </c>
      <c r="F32" s="82">
        <v>1.327</v>
      </c>
      <c r="G32" s="82">
        <v>1.3340000000000001</v>
      </c>
      <c r="H32" s="82">
        <v>1.34</v>
      </c>
      <c r="I32" s="82">
        <v>1.347</v>
      </c>
      <c r="J32" s="82">
        <v>1.353</v>
      </c>
      <c r="K32" s="82">
        <v>1.36</v>
      </c>
      <c r="L32" s="82">
        <v>1.3660000000000001</v>
      </c>
      <c r="M32" s="82">
        <v>1.373</v>
      </c>
    </row>
    <row r="33" spans="1:13" x14ac:dyDescent="0.25">
      <c r="A33" s="80">
        <v>6</v>
      </c>
      <c r="B33" s="82">
        <v>1.379</v>
      </c>
      <c r="C33" s="82">
        <v>1.387</v>
      </c>
      <c r="D33" s="82">
        <v>1.3939999999999999</v>
      </c>
      <c r="E33" s="82">
        <v>1.401</v>
      </c>
      <c r="F33" s="82">
        <v>1.4079999999999999</v>
      </c>
      <c r="G33" s="82">
        <v>1.415</v>
      </c>
      <c r="H33" s="82">
        <v>1.4219999999999999</v>
      </c>
      <c r="I33" s="82">
        <v>1.43</v>
      </c>
      <c r="J33" s="82">
        <v>1.4370000000000001</v>
      </c>
      <c r="K33" s="82">
        <v>1.444</v>
      </c>
      <c r="L33" s="82">
        <v>1.4510000000000001</v>
      </c>
      <c r="M33" s="82">
        <v>1.458</v>
      </c>
    </row>
    <row r="34" spans="1:13" x14ac:dyDescent="0.25">
      <c r="A34" s="80">
        <v>7</v>
      </c>
      <c r="B34" s="82">
        <v>1.4650000000000001</v>
      </c>
      <c r="C34" s="82">
        <v>1.4730000000000001</v>
      </c>
      <c r="D34" s="82">
        <v>1.4810000000000001</v>
      </c>
      <c r="E34" s="82">
        <v>1.4890000000000001</v>
      </c>
      <c r="F34" s="82">
        <v>1.4970000000000001</v>
      </c>
      <c r="G34" s="82">
        <v>1.5049999999999999</v>
      </c>
      <c r="H34" s="82">
        <v>1.5129999999999999</v>
      </c>
      <c r="I34" s="82">
        <v>1.52</v>
      </c>
      <c r="J34" s="82">
        <v>1.528</v>
      </c>
      <c r="K34" s="82">
        <v>1.536</v>
      </c>
      <c r="L34" s="82">
        <v>1.544</v>
      </c>
      <c r="M34" s="82">
        <v>1.552</v>
      </c>
    </row>
    <row r="35" spans="1:13" x14ac:dyDescent="0.25">
      <c r="A35" s="80">
        <v>8</v>
      </c>
      <c r="B35" s="82">
        <v>1.56</v>
      </c>
      <c r="C35" s="82">
        <v>1.569</v>
      </c>
      <c r="D35" s="82">
        <v>1.5780000000000001</v>
      </c>
      <c r="E35" s="82">
        <v>1.587</v>
      </c>
      <c r="F35" s="82">
        <v>1.5960000000000001</v>
      </c>
      <c r="G35" s="82">
        <v>1.605</v>
      </c>
      <c r="H35" s="82">
        <v>1.6140000000000001</v>
      </c>
      <c r="I35" s="82">
        <v>1.623</v>
      </c>
      <c r="J35" s="82">
        <v>1.6319999999999999</v>
      </c>
      <c r="K35" s="82">
        <v>1.641</v>
      </c>
      <c r="L35" s="82">
        <v>1.65</v>
      </c>
      <c r="M35" s="82">
        <v>1.659</v>
      </c>
    </row>
    <row r="36" spans="1:13" x14ac:dyDescent="0.25">
      <c r="A36" s="80">
        <v>9</v>
      </c>
      <c r="B36" s="82">
        <v>1.6679999999999999</v>
      </c>
      <c r="C36" s="82"/>
      <c r="D36" s="82"/>
      <c r="E36" s="82"/>
      <c r="F36" s="82"/>
      <c r="G36" s="82"/>
      <c r="H36" s="82"/>
      <c r="I36" s="82"/>
      <c r="J36" s="82"/>
      <c r="K36" s="82"/>
      <c r="L36" s="82"/>
      <c r="M36" s="82"/>
    </row>
    <row r="44" spans="1:13" ht="39.65" customHeight="1" x14ac:dyDescent="0.25"/>
    <row r="46" spans="1:13" ht="27.65" customHeight="1" x14ac:dyDescent="0.25"/>
  </sheetData>
  <sheetProtection algorithmName="SHA-512" hashValue="X9HvL7IeXFaqHNWzrCoMLyp8yPSad1+u3EMhfdZC1GSExbn3x0Jg5LGa2DREBSiOToYvx7t8VpabueKbn86FiA==" saltValue="2mEU6cviQQ4jLdwFhA4G7w==" spinCount="100000" sheet="1" objects="1" scenarios="1"/>
  <conditionalFormatting sqref="A6:A16">
    <cfRule type="expression" dxfId="1137" priority="25" stopIfTrue="1">
      <formula>MOD(ROW(),2)=0</formula>
    </cfRule>
    <cfRule type="expression" dxfId="1136" priority="26" stopIfTrue="1">
      <formula>MOD(ROW(),2)&lt;&gt;0</formula>
    </cfRule>
  </conditionalFormatting>
  <conditionalFormatting sqref="B6:M21">
    <cfRule type="expression" dxfId="1135" priority="27" stopIfTrue="1">
      <formula>MOD(ROW(),2)=0</formula>
    </cfRule>
    <cfRule type="expression" dxfId="1134" priority="28" stopIfTrue="1">
      <formula>MOD(ROW(),2)&lt;&gt;0</formula>
    </cfRule>
  </conditionalFormatting>
  <conditionalFormatting sqref="A19:A20">
    <cfRule type="expression" dxfId="1133" priority="17" stopIfTrue="1">
      <formula>MOD(ROW(),2)=0</formula>
    </cfRule>
    <cfRule type="expression" dxfId="1132" priority="18" stopIfTrue="1">
      <formula>MOD(ROW(),2)&lt;&gt;0</formula>
    </cfRule>
  </conditionalFormatting>
  <conditionalFormatting sqref="B19:B20">
    <cfRule type="expression" dxfId="1131" priority="19" stopIfTrue="1">
      <formula>MOD(ROW(),2)=0</formula>
    </cfRule>
    <cfRule type="expression" dxfId="1130" priority="20" stopIfTrue="1">
      <formula>MOD(ROW(),2)&lt;&gt;0</formula>
    </cfRule>
  </conditionalFormatting>
  <conditionalFormatting sqref="A18">
    <cfRule type="expression" dxfId="1129" priority="13" stopIfTrue="1">
      <formula>MOD(ROW(),2)=0</formula>
    </cfRule>
    <cfRule type="expression" dxfId="1128" priority="14" stopIfTrue="1">
      <formula>MOD(ROW(),2)&lt;&gt;0</formula>
    </cfRule>
  </conditionalFormatting>
  <conditionalFormatting sqref="B18">
    <cfRule type="expression" dxfId="1127" priority="15" stopIfTrue="1">
      <formula>MOD(ROW(),2)=0</formula>
    </cfRule>
    <cfRule type="expression" dxfId="1126" priority="16" stopIfTrue="1">
      <formula>MOD(ROW(),2)&lt;&gt;0</formula>
    </cfRule>
  </conditionalFormatting>
  <conditionalFormatting sqref="A26:A36">
    <cfRule type="expression" dxfId="1125" priority="9" stopIfTrue="1">
      <formula>MOD(ROW(),2)=0</formula>
    </cfRule>
    <cfRule type="expression" dxfId="1124" priority="10" stopIfTrue="1">
      <formula>MOD(ROW(),2)&lt;&gt;0</formula>
    </cfRule>
  </conditionalFormatting>
  <conditionalFormatting sqref="B26:M36">
    <cfRule type="expression" dxfId="1123" priority="11" stopIfTrue="1">
      <formula>MOD(ROW(),2)=0</formula>
    </cfRule>
    <cfRule type="expression" dxfId="1122" priority="12" stopIfTrue="1">
      <formula>MOD(ROW(),2)&lt;&gt;0</formula>
    </cfRule>
  </conditionalFormatting>
  <conditionalFormatting sqref="A17">
    <cfRule type="expression" dxfId="1121" priority="5" stopIfTrue="1">
      <formula>MOD(ROW(),2)=0</formula>
    </cfRule>
    <cfRule type="expression" dxfId="1120" priority="6" stopIfTrue="1">
      <formula>MOD(ROW(),2)&lt;&gt;0</formula>
    </cfRule>
  </conditionalFormatting>
  <conditionalFormatting sqref="B17">
    <cfRule type="expression" dxfId="1119" priority="7" stopIfTrue="1">
      <formula>MOD(ROW(),2)=0</formula>
    </cfRule>
    <cfRule type="expression" dxfId="1118" priority="8" stopIfTrue="1">
      <formula>MOD(ROW(),2)&lt;&gt;0</formula>
    </cfRule>
  </conditionalFormatting>
  <conditionalFormatting sqref="A21">
    <cfRule type="expression" dxfId="1117" priority="1" stopIfTrue="1">
      <formula>MOD(ROW(),2)=0</formula>
    </cfRule>
    <cfRule type="expression" dxfId="1116" priority="2" stopIfTrue="1">
      <formula>MOD(ROW(),2)&lt;&gt;0</formula>
    </cfRule>
  </conditionalFormatting>
  <conditionalFormatting sqref="B21:C21">
    <cfRule type="expression" dxfId="1115" priority="3" stopIfTrue="1">
      <formula>MOD(ROW(),2)=0</formula>
    </cfRule>
    <cfRule type="expression" dxfId="11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49"/>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x-408</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76</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x14ac:dyDescent="0.25">
      <c r="A10" s="74" t="s">
        <v>6</v>
      </c>
      <c r="B10" s="112" t="s">
        <v>404</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408</v>
      </c>
      <c r="C14" s="112"/>
      <c r="D14" s="112"/>
      <c r="E14" s="112"/>
      <c r="F14" s="112"/>
      <c r="G14" s="112"/>
      <c r="H14" s="112"/>
      <c r="I14" s="112"/>
      <c r="J14" s="112"/>
      <c r="K14" s="112"/>
      <c r="L14" s="112"/>
      <c r="M14" s="112"/>
    </row>
    <row r="15" spans="1:13" x14ac:dyDescent="0.25">
      <c r="A15" s="74" t="s">
        <v>588</v>
      </c>
      <c r="B15" s="112" t="s">
        <v>405</v>
      </c>
      <c r="C15" s="112"/>
      <c r="D15" s="112"/>
      <c r="E15" s="112"/>
      <c r="F15" s="112"/>
      <c r="G15" s="112"/>
      <c r="H15" s="112"/>
      <c r="I15" s="112"/>
      <c r="J15" s="112"/>
      <c r="K15" s="112"/>
      <c r="L15" s="112"/>
      <c r="M15" s="112"/>
    </row>
    <row r="16" spans="1:13" x14ac:dyDescent="0.25">
      <c r="A16" s="74" t="s">
        <v>286</v>
      </c>
      <c r="B16" s="112" t="s">
        <v>406</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1.0089999999999999</v>
      </c>
      <c r="E27" s="82">
        <v>1.0129999999999999</v>
      </c>
      <c r="F27" s="82">
        <v>1.0169999999999999</v>
      </c>
      <c r="G27" s="82">
        <v>1.022</v>
      </c>
      <c r="H27" s="82">
        <v>1.026</v>
      </c>
      <c r="I27" s="82">
        <v>1.03</v>
      </c>
      <c r="J27" s="82">
        <v>1.034</v>
      </c>
      <c r="K27" s="82">
        <v>1.0389999999999999</v>
      </c>
      <c r="L27" s="82">
        <v>1.0429999999999999</v>
      </c>
      <c r="M27" s="82">
        <v>1.0469999999999999</v>
      </c>
    </row>
    <row r="28" spans="1:13" x14ac:dyDescent="0.25">
      <c r="A28" s="80">
        <v>1</v>
      </c>
      <c r="B28" s="82">
        <v>1.052</v>
      </c>
      <c r="C28" s="82">
        <v>1.056</v>
      </c>
      <c r="D28" s="82">
        <v>1.0609999999999999</v>
      </c>
      <c r="E28" s="82">
        <v>1.0660000000000001</v>
      </c>
      <c r="F28" s="82">
        <v>1.07</v>
      </c>
      <c r="G28" s="82">
        <v>1.075</v>
      </c>
      <c r="H28" s="82">
        <v>1.08</v>
      </c>
      <c r="I28" s="82">
        <v>1.085</v>
      </c>
      <c r="J28" s="82">
        <v>1.089</v>
      </c>
      <c r="K28" s="82">
        <v>1.0940000000000001</v>
      </c>
      <c r="L28" s="82">
        <v>1.099</v>
      </c>
      <c r="M28" s="82">
        <v>1.103</v>
      </c>
    </row>
    <row r="29" spans="1:13" x14ac:dyDescent="0.25">
      <c r="A29" s="80">
        <v>2</v>
      </c>
      <c r="B29" s="82">
        <v>1.1080000000000001</v>
      </c>
      <c r="C29" s="82">
        <v>1.113</v>
      </c>
      <c r="D29" s="82">
        <v>1.1180000000000001</v>
      </c>
      <c r="E29" s="82">
        <v>1.1240000000000001</v>
      </c>
      <c r="F29" s="82">
        <v>1.129</v>
      </c>
      <c r="G29" s="82">
        <v>1.1339999999999999</v>
      </c>
      <c r="H29" s="82">
        <v>1.139</v>
      </c>
      <c r="I29" s="82">
        <v>1.1439999999999999</v>
      </c>
      <c r="J29" s="82">
        <v>1.149</v>
      </c>
      <c r="K29" s="82">
        <v>1.155</v>
      </c>
      <c r="L29" s="82">
        <v>1.1599999999999999</v>
      </c>
      <c r="M29" s="82">
        <v>1.165</v>
      </c>
    </row>
    <row r="30" spans="1:13" x14ac:dyDescent="0.25">
      <c r="A30" s="80">
        <v>3</v>
      </c>
      <c r="B30" s="82">
        <v>1.17</v>
      </c>
      <c r="C30" s="82">
        <v>1.1759999999999999</v>
      </c>
      <c r="D30" s="82">
        <v>1.181</v>
      </c>
      <c r="E30" s="82">
        <v>1.1870000000000001</v>
      </c>
      <c r="F30" s="82">
        <v>1.1930000000000001</v>
      </c>
      <c r="G30" s="82">
        <v>1.198</v>
      </c>
      <c r="H30" s="82">
        <v>1.204</v>
      </c>
      <c r="I30" s="82">
        <v>1.21</v>
      </c>
      <c r="J30" s="82">
        <v>1.2150000000000001</v>
      </c>
      <c r="K30" s="82">
        <v>1.2210000000000001</v>
      </c>
      <c r="L30" s="82">
        <v>1.226</v>
      </c>
      <c r="M30" s="82">
        <v>1.232</v>
      </c>
    </row>
    <row r="31" spans="1:13" x14ac:dyDescent="0.25">
      <c r="A31" s="80">
        <v>4</v>
      </c>
      <c r="B31" s="82">
        <v>1.238</v>
      </c>
      <c r="C31" s="82">
        <v>1.244</v>
      </c>
      <c r="D31" s="82">
        <v>1.25</v>
      </c>
      <c r="E31" s="82">
        <v>1.256</v>
      </c>
      <c r="F31" s="82">
        <v>1.2629999999999999</v>
      </c>
      <c r="G31" s="82">
        <v>1.2689999999999999</v>
      </c>
      <c r="H31" s="82">
        <v>1.2749999999999999</v>
      </c>
      <c r="I31" s="82">
        <v>1.2809999999999999</v>
      </c>
      <c r="J31" s="82">
        <v>1.2869999999999999</v>
      </c>
      <c r="K31" s="82">
        <v>1.294</v>
      </c>
      <c r="L31" s="82">
        <v>1.3</v>
      </c>
      <c r="M31" s="82">
        <v>1.306</v>
      </c>
    </row>
    <row r="32" spans="1:13" x14ac:dyDescent="0.25">
      <c r="A32" s="80">
        <v>5</v>
      </c>
      <c r="B32" s="82">
        <v>1.3120000000000001</v>
      </c>
      <c r="C32" s="82">
        <v>1.319</v>
      </c>
      <c r="D32" s="82">
        <v>1.3260000000000001</v>
      </c>
      <c r="E32" s="82">
        <v>1.333</v>
      </c>
      <c r="F32" s="82">
        <v>1.34</v>
      </c>
      <c r="G32" s="82">
        <v>1.3460000000000001</v>
      </c>
      <c r="H32" s="82">
        <v>1.353</v>
      </c>
      <c r="I32" s="82">
        <v>1.36</v>
      </c>
      <c r="J32" s="82">
        <v>1.367</v>
      </c>
      <c r="K32" s="82">
        <v>1.3740000000000001</v>
      </c>
      <c r="L32" s="82">
        <v>1.381</v>
      </c>
      <c r="M32" s="82">
        <v>1.387</v>
      </c>
    </row>
    <row r="33" spans="1:13" x14ac:dyDescent="0.25">
      <c r="A33" s="80">
        <v>6</v>
      </c>
      <c r="B33" s="82">
        <v>1.3939999999999999</v>
      </c>
      <c r="C33" s="82">
        <v>1.4019999999999999</v>
      </c>
      <c r="D33" s="82">
        <v>1.409</v>
      </c>
      <c r="E33" s="82">
        <v>1.417</v>
      </c>
      <c r="F33" s="82">
        <v>1.4239999999999999</v>
      </c>
      <c r="G33" s="82">
        <v>1.4319999999999999</v>
      </c>
      <c r="H33" s="82">
        <v>1.4390000000000001</v>
      </c>
      <c r="I33" s="82">
        <v>1.4470000000000001</v>
      </c>
      <c r="J33" s="82">
        <v>1.454</v>
      </c>
      <c r="K33" s="82">
        <v>1.462</v>
      </c>
      <c r="L33" s="82">
        <v>1.4690000000000001</v>
      </c>
      <c r="M33" s="82">
        <v>1.4770000000000001</v>
      </c>
    </row>
    <row r="34" spans="1:13" x14ac:dyDescent="0.25">
      <c r="A34" s="80">
        <v>7</v>
      </c>
      <c r="B34" s="82">
        <v>1.484</v>
      </c>
      <c r="C34" s="82">
        <v>1.4930000000000001</v>
      </c>
      <c r="D34" s="82">
        <v>1.5009999999999999</v>
      </c>
      <c r="E34" s="82">
        <v>1.51</v>
      </c>
      <c r="F34" s="82">
        <v>1.5189999999999999</v>
      </c>
      <c r="G34" s="82">
        <v>1.5269999999999999</v>
      </c>
      <c r="H34" s="82">
        <v>1.536</v>
      </c>
      <c r="I34" s="82">
        <v>1.544</v>
      </c>
      <c r="J34" s="82">
        <v>1.5529999999999999</v>
      </c>
      <c r="K34" s="82">
        <v>1.5620000000000001</v>
      </c>
      <c r="L34" s="82">
        <v>1.57</v>
      </c>
      <c r="M34" s="82">
        <v>1.579</v>
      </c>
    </row>
    <row r="35" spans="1:13" x14ac:dyDescent="0.25">
      <c r="A35" s="80">
        <v>8</v>
      </c>
      <c r="B35" s="82">
        <v>1.587</v>
      </c>
      <c r="C35" s="82"/>
      <c r="D35" s="82"/>
      <c r="E35" s="82"/>
      <c r="F35" s="82"/>
      <c r="G35" s="82"/>
      <c r="H35" s="82"/>
      <c r="I35" s="82"/>
      <c r="J35" s="82"/>
      <c r="K35" s="82"/>
      <c r="L35" s="82"/>
      <c r="M35" s="82"/>
    </row>
    <row r="44" spans="1:13" ht="39.65" customHeight="1" x14ac:dyDescent="0.25"/>
    <row r="46" spans="1:13" ht="27.65" customHeight="1" x14ac:dyDescent="0.25"/>
  </sheetData>
  <sheetProtection algorithmName="SHA-512" hashValue="B73vkYhTXn23n8HELR266fzqsoKuKY0cz4p1adKQIGVtmF932UaPiDp/1u8c7Zo99ZlaapKxKOyysXP2/KTf7g==" saltValue="sxOvo15E6QS+QVX9Ml0tgA==" spinCount="100000" sheet="1" objects="1" scenarios="1"/>
  <conditionalFormatting sqref="A6:A16">
    <cfRule type="expression" dxfId="1113" priority="25" stopIfTrue="1">
      <formula>MOD(ROW(),2)=0</formula>
    </cfRule>
    <cfRule type="expression" dxfId="1112" priority="26" stopIfTrue="1">
      <formula>MOD(ROW(),2)&lt;&gt;0</formula>
    </cfRule>
  </conditionalFormatting>
  <conditionalFormatting sqref="B6:M21">
    <cfRule type="expression" dxfId="1111" priority="27" stopIfTrue="1">
      <formula>MOD(ROW(),2)=0</formula>
    </cfRule>
    <cfRule type="expression" dxfId="1110" priority="28" stopIfTrue="1">
      <formula>MOD(ROW(),2)&lt;&gt;0</formula>
    </cfRule>
  </conditionalFormatting>
  <conditionalFormatting sqref="A19:A20">
    <cfRule type="expression" dxfId="1109" priority="17" stopIfTrue="1">
      <formula>MOD(ROW(),2)=0</formula>
    </cfRule>
    <cfRule type="expression" dxfId="1108" priority="18" stopIfTrue="1">
      <formula>MOD(ROW(),2)&lt;&gt;0</formula>
    </cfRule>
  </conditionalFormatting>
  <conditionalFormatting sqref="B19:B20">
    <cfRule type="expression" dxfId="1107" priority="19" stopIfTrue="1">
      <formula>MOD(ROW(),2)=0</formula>
    </cfRule>
    <cfRule type="expression" dxfId="1106" priority="20" stopIfTrue="1">
      <formula>MOD(ROW(),2)&lt;&gt;0</formula>
    </cfRule>
  </conditionalFormatting>
  <conditionalFormatting sqref="A18">
    <cfRule type="expression" dxfId="1105" priority="13" stopIfTrue="1">
      <formula>MOD(ROW(),2)=0</formula>
    </cfRule>
    <cfRule type="expression" dxfId="1104" priority="14" stopIfTrue="1">
      <formula>MOD(ROW(),2)&lt;&gt;0</formula>
    </cfRule>
  </conditionalFormatting>
  <conditionalFormatting sqref="B18">
    <cfRule type="expression" dxfId="1103" priority="15" stopIfTrue="1">
      <formula>MOD(ROW(),2)=0</formula>
    </cfRule>
    <cfRule type="expression" dxfId="1102" priority="16" stopIfTrue="1">
      <formula>MOD(ROW(),2)&lt;&gt;0</formula>
    </cfRule>
  </conditionalFormatting>
  <conditionalFormatting sqref="A26:A35">
    <cfRule type="expression" dxfId="1101" priority="9" stopIfTrue="1">
      <formula>MOD(ROW(),2)=0</formula>
    </cfRule>
    <cfRule type="expression" dxfId="1100" priority="10" stopIfTrue="1">
      <formula>MOD(ROW(),2)&lt;&gt;0</formula>
    </cfRule>
  </conditionalFormatting>
  <conditionalFormatting sqref="B26:M35">
    <cfRule type="expression" dxfId="1099" priority="11" stopIfTrue="1">
      <formula>MOD(ROW(),2)=0</formula>
    </cfRule>
    <cfRule type="expression" dxfId="1098" priority="12" stopIfTrue="1">
      <formula>MOD(ROW(),2)&lt;&gt;0</formula>
    </cfRule>
  </conditionalFormatting>
  <conditionalFormatting sqref="A17">
    <cfRule type="expression" dxfId="1097" priority="5" stopIfTrue="1">
      <formula>MOD(ROW(),2)=0</formula>
    </cfRule>
    <cfRule type="expression" dxfId="1096" priority="6" stopIfTrue="1">
      <formula>MOD(ROW(),2)&lt;&gt;0</formula>
    </cfRule>
  </conditionalFormatting>
  <conditionalFormatting sqref="B17">
    <cfRule type="expression" dxfId="1095" priority="7" stopIfTrue="1">
      <formula>MOD(ROW(),2)=0</formula>
    </cfRule>
    <cfRule type="expression" dxfId="1094" priority="8" stopIfTrue="1">
      <formula>MOD(ROW(),2)&lt;&gt;0</formula>
    </cfRule>
  </conditionalFormatting>
  <conditionalFormatting sqref="A21">
    <cfRule type="expression" dxfId="1093" priority="1" stopIfTrue="1">
      <formula>MOD(ROW(),2)=0</formula>
    </cfRule>
    <cfRule type="expression" dxfId="1092" priority="2" stopIfTrue="1">
      <formula>MOD(ROW(),2)&lt;&gt;0</formula>
    </cfRule>
  </conditionalFormatting>
  <conditionalFormatting sqref="B21:C21">
    <cfRule type="expression" dxfId="1091" priority="3" stopIfTrue="1">
      <formula>MOD(ROW(),2)=0</formula>
    </cfRule>
    <cfRule type="expression" dxfId="109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50"/>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x-409</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76</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x14ac:dyDescent="0.25">
      <c r="A10" s="74" t="s">
        <v>6</v>
      </c>
      <c r="B10" s="112" t="s">
        <v>407</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409</v>
      </c>
      <c r="C14" s="112"/>
      <c r="D14" s="112"/>
      <c r="E14" s="112"/>
      <c r="F14" s="112"/>
      <c r="G14" s="112"/>
      <c r="H14" s="112"/>
      <c r="I14" s="112"/>
      <c r="J14" s="112"/>
      <c r="K14" s="112"/>
      <c r="L14" s="112"/>
      <c r="M14" s="112"/>
    </row>
    <row r="15" spans="1:13" x14ac:dyDescent="0.25">
      <c r="A15" s="74" t="s">
        <v>588</v>
      </c>
      <c r="B15" s="112" t="s">
        <v>408</v>
      </c>
      <c r="C15" s="112"/>
      <c r="D15" s="112"/>
      <c r="E15" s="112"/>
      <c r="F15" s="112"/>
      <c r="G15" s="112"/>
      <c r="H15" s="112"/>
      <c r="I15" s="112"/>
      <c r="J15" s="112"/>
      <c r="K15" s="112"/>
      <c r="L15" s="112"/>
      <c r="M15" s="112"/>
    </row>
    <row r="16" spans="1:13" x14ac:dyDescent="0.25">
      <c r="A16" s="74" t="s">
        <v>286</v>
      </c>
      <c r="B16" s="112" t="s">
        <v>409</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1.0089999999999999</v>
      </c>
      <c r="E27" s="82">
        <v>1.0129999999999999</v>
      </c>
      <c r="F27" s="82">
        <v>1.018</v>
      </c>
      <c r="G27" s="82">
        <v>1.022</v>
      </c>
      <c r="H27" s="82">
        <v>1.0269999999999999</v>
      </c>
      <c r="I27" s="82">
        <v>1.0309999999999999</v>
      </c>
      <c r="J27" s="82">
        <v>1.036</v>
      </c>
      <c r="K27" s="82">
        <v>1.04</v>
      </c>
      <c r="L27" s="82">
        <v>1.044</v>
      </c>
      <c r="M27" s="82">
        <v>1.0489999999999999</v>
      </c>
    </row>
    <row r="28" spans="1:13" x14ac:dyDescent="0.25">
      <c r="A28" s="80">
        <v>1</v>
      </c>
      <c r="B28" s="82">
        <v>1.0529999999999999</v>
      </c>
      <c r="C28" s="82">
        <v>1.0580000000000001</v>
      </c>
      <c r="D28" s="82">
        <v>1.0629999999999999</v>
      </c>
      <c r="E28" s="82">
        <v>1.0680000000000001</v>
      </c>
      <c r="F28" s="82">
        <v>1.073</v>
      </c>
      <c r="G28" s="82">
        <v>1.0780000000000001</v>
      </c>
      <c r="H28" s="82">
        <v>1.083</v>
      </c>
      <c r="I28" s="82">
        <v>1.087</v>
      </c>
      <c r="J28" s="82">
        <v>1.0920000000000001</v>
      </c>
      <c r="K28" s="82">
        <v>1.097</v>
      </c>
      <c r="L28" s="82">
        <v>1.1020000000000001</v>
      </c>
      <c r="M28" s="82">
        <v>1.107</v>
      </c>
    </row>
    <row r="29" spans="1:13" x14ac:dyDescent="0.25">
      <c r="A29" s="80">
        <v>2</v>
      </c>
      <c r="B29" s="82">
        <v>1.1120000000000001</v>
      </c>
      <c r="C29" s="82">
        <v>1.117</v>
      </c>
      <c r="D29" s="82">
        <v>1.123</v>
      </c>
      <c r="E29" s="82">
        <v>1.1279999999999999</v>
      </c>
      <c r="F29" s="82">
        <v>1.133</v>
      </c>
      <c r="G29" s="82">
        <v>1.139</v>
      </c>
      <c r="H29" s="82">
        <v>1.1439999999999999</v>
      </c>
      <c r="I29" s="82">
        <v>1.149</v>
      </c>
      <c r="J29" s="82">
        <v>1.155</v>
      </c>
      <c r="K29" s="82">
        <v>1.1599999999999999</v>
      </c>
      <c r="L29" s="82">
        <v>1.165</v>
      </c>
      <c r="M29" s="82">
        <v>1.171</v>
      </c>
    </row>
    <row r="30" spans="1:13" x14ac:dyDescent="0.25">
      <c r="A30" s="80">
        <v>3</v>
      </c>
      <c r="B30" s="82">
        <v>1.1759999999999999</v>
      </c>
      <c r="C30" s="82">
        <v>1.1819999999999999</v>
      </c>
      <c r="D30" s="82">
        <v>1.1879999999999999</v>
      </c>
      <c r="E30" s="82">
        <v>1.194</v>
      </c>
      <c r="F30" s="82">
        <v>1.1990000000000001</v>
      </c>
      <c r="G30" s="82">
        <v>1.2050000000000001</v>
      </c>
      <c r="H30" s="82">
        <v>1.2110000000000001</v>
      </c>
      <c r="I30" s="82">
        <v>1.2170000000000001</v>
      </c>
      <c r="J30" s="82">
        <v>1.2230000000000001</v>
      </c>
      <c r="K30" s="82">
        <v>1.2290000000000001</v>
      </c>
      <c r="L30" s="82">
        <v>1.2350000000000001</v>
      </c>
      <c r="M30" s="82">
        <v>1.2410000000000001</v>
      </c>
    </row>
    <row r="31" spans="1:13" x14ac:dyDescent="0.25">
      <c r="A31" s="80">
        <v>4</v>
      </c>
      <c r="B31" s="82">
        <v>1.246</v>
      </c>
      <c r="C31" s="82">
        <v>1.2529999999999999</v>
      </c>
      <c r="D31" s="82">
        <v>1.2589999999999999</v>
      </c>
      <c r="E31" s="82">
        <v>1.266</v>
      </c>
      <c r="F31" s="82">
        <v>1.272</v>
      </c>
      <c r="G31" s="82">
        <v>1.2789999999999999</v>
      </c>
      <c r="H31" s="82">
        <v>1.2849999999999999</v>
      </c>
      <c r="I31" s="82">
        <v>1.292</v>
      </c>
      <c r="J31" s="82">
        <v>1.298</v>
      </c>
      <c r="K31" s="82">
        <v>1.3049999999999999</v>
      </c>
      <c r="L31" s="82">
        <v>1.3109999999999999</v>
      </c>
      <c r="M31" s="82">
        <v>1.3180000000000001</v>
      </c>
    </row>
    <row r="32" spans="1:13" x14ac:dyDescent="0.25">
      <c r="A32" s="80">
        <v>5</v>
      </c>
      <c r="B32" s="82">
        <v>1.3240000000000001</v>
      </c>
      <c r="C32" s="82">
        <v>1.331</v>
      </c>
      <c r="D32" s="82">
        <v>1.3380000000000001</v>
      </c>
      <c r="E32" s="82">
        <v>1.3460000000000001</v>
      </c>
      <c r="F32" s="82">
        <v>1.353</v>
      </c>
      <c r="G32" s="82">
        <v>1.36</v>
      </c>
      <c r="H32" s="82">
        <v>1.367</v>
      </c>
      <c r="I32" s="82">
        <v>1.3740000000000001</v>
      </c>
      <c r="J32" s="82">
        <v>1.381</v>
      </c>
      <c r="K32" s="82">
        <v>1.3879999999999999</v>
      </c>
      <c r="L32" s="82">
        <v>1.3959999999999999</v>
      </c>
      <c r="M32" s="82">
        <v>1.403</v>
      </c>
    </row>
    <row r="33" spans="1:13" x14ac:dyDescent="0.25">
      <c r="A33" s="80">
        <v>6</v>
      </c>
      <c r="B33" s="82">
        <v>1.41</v>
      </c>
      <c r="C33" s="82">
        <v>1.4179999999999999</v>
      </c>
      <c r="D33" s="82">
        <v>1.4259999999999999</v>
      </c>
      <c r="E33" s="82">
        <v>1.4339999999999999</v>
      </c>
      <c r="F33" s="82">
        <v>1.4430000000000001</v>
      </c>
      <c r="G33" s="82">
        <v>1.4510000000000001</v>
      </c>
      <c r="H33" s="82">
        <v>1.4590000000000001</v>
      </c>
      <c r="I33" s="82">
        <v>1.4670000000000001</v>
      </c>
      <c r="J33" s="82">
        <v>1.4750000000000001</v>
      </c>
      <c r="K33" s="82">
        <v>1.4830000000000001</v>
      </c>
      <c r="L33" s="82">
        <v>1.492</v>
      </c>
      <c r="M33" s="82">
        <v>1.5</v>
      </c>
    </row>
    <row r="34" spans="1:13" x14ac:dyDescent="0.25">
      <c r="A34" s="80">
        <v>7</v>
      </c>
      <c r="B34" s="82">
        <v>1.508</v>
      </c>
      <c r="C34" s="82"/>
      <c r="D34" s="82"/>
      <c r="E34" s="82"/>
      <c r="F34" s="82"/>
      <c r="G34" s="82"/>
      <c r="H34" s="82"/>
      <c r="I34" s="82"/>
      <c r="J34" s="82"/>
      <c r="K34" s="82"/>
      <c r="L34" s="82"/>
      <c r="M34" s="82"/>
    </row>
    <row r="44" spans="1:13" ht="39.65" customHeight="1" x14ac:dyDescent="0.25"/>
    <row r="46" spans="1:13" ht="27.65" customHeight="1" x14ac:dyDescent="0.25"/>
  </sheetData>
  <sheetProtection algorithmName="SHA-512" hashValue="WhxJohBh9hHSzpKiVSTR1aaOIysJ7gqFBPl3QScnKsc/x1BSGjPLHfC/kmEOmmoHnxLqHsg+BnND1xf9+HgcZw==" saltValue="B40fnbNNlJaMqW92yCoLMw==" spinCount="100000" sheet="1" objects="1" scenarios="1"/>
  <conditionalFormatting sqref="A6:A16">
    <cfRule type="expression" dxfId="1089" priority="25" stopIfTrue="1">
      <formula>MOD(ROW(),2)=0</formula>
    </cfRule>
    <cfRule type="expression" dxfId="1088" priority="26" stopIfTrue="1">
      <formula>MOD(ROW(),2)&lt;&gt;0</formula>
    </cfRule>
  </conditionalFormatting>
  <conditionalFormatting sqref="B6:M21">
    <cfRule type="expression" dxfId="1087" priority="27" stopIfTrue="1">
      <formula>MOD(ROW(),2)=0</formula>
    </cfRule>
    <cfRule type="expression" dxfId="1086" priority="28" stopIfTrue="1">
      <formula>MOD(ROW(),2)&lt;&gt;0</formula>
    </cfRule>
  </conditionalFormatting>
  <conditionalFormatting sqref="A19:A20">
    <cfRule type="expression" dxfId="1085" priority="17" stopIfTrue="1">
      <formula>MOD(ROW(),2)=0</formula>
    </cfRule>
    <cfRule type="expression" dxfId="1084" priority="18" stopIfTrue="1">
      <formula>MOD(ROW(),2)&lt;&gt;0</formula>
    </cfRule>
  </conditionalFormatting>
  <conditionalFormatting sqref="B19:B20">
    <cfRule type="expression" dxfId="1083" priority="19" stopIfTrue="1">
      <formula>MOD(ROW(),2)=0</formula>
    </cfRule>
    <cfRule type="expression" dxfId="1082" priority="20" stopIfTrue="1">
      <formula>MOD(ROW(),2)&lt;&gt;0</formula>
    </cfRule>
  </conditionalFormatting>
  <conditionalFormatting sqref="A18">
    <cfRule type="expression" dxfId="1081" priority="13" stopIfTrue="1">
      <formula>MOD(ROW(),2)=0</formula>
    </cfRule>
    <cfRule type="expression" dxfId="1080" priority="14" stopIfTrue="1">
      <formula>MOD(ROW(),2)&lt;&gt;0</formula>
    </cfRule>
  </conditionalFormatting>
  <conditionalFormatting sqref="B18">
    <cfRule type="expression" dxfId="1079" priority="15" stopIfTrue="1">
      <formula>MOD(ROW(),2)=0</formula>
    </cfRule>
    <cfRule type="expression" dxfId="1078" priority="16" stopIfTrue="1">
      <formula>MOD(ROW(),2)&lt;&gt;0</formula>
    </cfRule>
  </conditionalFormatting>
  <conditionalFormatting sqref="A26:A34">
    <cfRule type="expression" dxfId="1077" priority="9" stopIfTrue="1">
      <formula>MOD(ROW(),2)=0</formula>
    </cfRule>
    <cfRule type="expression" dxfId="1076" priority="10" stopIfTrue="1">
      <formula>MOD(ROW(),2)&lt;&gt;0</formula>
    </cfRule>
  </conditionalFormatting>
  <conditionalFormatting sqref="B26:M34">
    <cfRule type="expression" dxfId="1075" priority="11" stopIfTrue="1">
      <formula>MOD(ROW(),2)=0</formula>
    </cfRule>
    <cfRule type="expression" dxfId="1074" priority="12" stopIfTrue="1">
      <formula>MOD(ROW(),2)&lt;&gt;0</formula>
    </cfRule>
  </conditionalFormatting>
  <conditionalFormatting sqref="A17">
    <cfRule type="expression" dxfId="1073" priority="5" stopIfTrue="1">
      <formula>MOD(ROW(),2)=0</formula>
    </cfRule>
    <cfRule type="expression" dxfId="1072" priority="6" stopIfTrue="1">
      <formula>MOD(ROW(),2)&lt;&gt;0</formula>
    </cfRule>
  </conditionalFormatting>
  <conditionalFormatting sqref="B17">
    <cfRule type="expression" dxfId="1071" priority="7" stopIfTrue="1">
      <formula>MOD(ROW(),2)=0</formula>
    </cfRule>
    <cfRule type="expression" dxfId="1070" priority="8" stopIfTrue="1">
      <formula>MOD(ROW(),2)&lt;&gt;0</formula>
    </cfRule>
  </conditionalFormatting>
  <conditionalFormatting sqref="A21">
    <cfRule type="expression" dxfId="1069" priority="1" stopIfTrue="1">
      <formula>MOD(ROW(),2)=0</formula>
    </cfRule>
    <cfRule type="expression" dxfId="1068" priority="2" stopIfTrue="1">
      <formula>MOD(ROW(),2)&lt;&gt;0</formula>
    </cfRule>
  </conditionalFormatting>
  <conditionalFormatting sqref="B21:C21">
    <cfRule type="expression" dxfId="1067" priority="3" stopIfTrue="1">
      <formula>MOD(ROW(),2)=0</formula>
    </cfRule>
    <cfRule type="expression" dxfId="10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2E4A6A-77C4-4B7F-AB0E-CDB897DF8A01}">
  <sheetPr codeName="Sheet4"/>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ERF - x-410</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377</v>
      </c>
      <c r="C9" s="112"/>
      <c r="D9" s="112"/>
      <c r="E9" s="112"/>
      <c r="F9" s="112"/>
      <c r="G9" s="112"/>
      <c r="H9" s="112"/>
      <c r="I9" s="112"/>
      <c r="J9" s="112"/>
      <c r="K9" s="112"/>
      <c r="L9" s="112"/>
      <c r="M9" s="112"/>
    </row>
    <row r="10" spans="1:13" x14ac:dyDescent="0.25">
      <c r="A10" s="74" t="s">
        <v>6</v>
      </c>
      <c r="B10" s="112" t="s">
        <v>410</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379</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410</v>
      </c>
      <c r="C14" s="112"/>
      <c r="D14" s="112"/>
      <c r="E14" s="112"/>
      <c r="F14" s="112"/>
      <c r="G14" s="112"/>
      <c r="H14" s="112"/>
      <c r="I14" s="112"/>
      <c r="J14" s="112"/>
      <c r="K14" s="112"/>
      <c r="L14" s="112"/>
      <c r="M14" s="112"/>
    </row>
    <row r="15" spans="1:13" x14ac:dyDescent="0.25">
      <c r="A15" s="74" t="s">
        <v>588</v>
      </c>
      <c r="B15" s="112" t="s">
        <v>411</v>
      </c>
      <c r="C15" s="112"/>
      <c r="D15" s="112"/>
      <c r="E15" s="112"/>
      <c r="F15" s="112"/>
      <c r="G15" s="112"/>
      <c r="H15" s="112"/>
      <c r="I15" s="112"/>
      <c r="J15" s="112"/>
      <c r="K15" s="112"/>
      <c r="L15" s="112"/>
      <c r="M15" s="112"/>
    </row>
    <row r="16" spans="1:13" x14ac:dyDescent="0.25">
      <c r="A16" s="74" t="s">
        <v>286</v>
      </c>
      <c r="B16" s="112" t="s">
        <v>412</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673</v>
      </c>
      <c r="B26" s="79">
        <v>54</v>
      </c>
      <c r="C26" s="79">
        <v>55</v>
      </c>
      <c r="D26" s="79">
        <v>56</v>
      </c>
      <c r="E26" s="79">
        <v>57</v>
      </c>
      <c r="F26" s="79">
        <v>58</v>
      </c>
      <c r="G26" s="79">
        <v>59</v>
      </c>
      <c r="H26" s="79">
        <v>60</v>
      </c>
      <c r="I26" s="79">
        <v>61</v>
      </c>
      <c r="J26" s="79">
        <v>62</v>
      </c>
      <c r="K26" s="79">
        <v>63</v>
      </c>
      <c r="L26" s="79">
        <v>64</v>
      </c>
      <c r="M26" s="79">
        <v>65</v>
      </c>
    </row>
    <row r="27" spans="1:13" x14ac:dyDescent="0.25">
      <c r="A27" s="80">
        <v>0</v>
      </c>
      <c r="B27" s="82">
        <v>0.65400000000000003</v>
      </c>
      <c r="C27" s="82">
        <v>0.67700000000000005</v>
      </c>
      <c r="D27" s="82">
        <v>0.70099999999999996</v>
      </c>
      <c r="E27" s="82">
        <v>0.72699999999999998</v>
      </c>
      <c r="F27" s="82">
        <v>0.754</v>
      </c>
      <c r="G27" s="82">
        <v>0.78300000000000003</v>
      </c>
      <c r="H27" s="82">
        <v>0.81299999999999994</v>
      </c>
      <c r="I27" s="82">
        <v>0.84599999999999997</v>
      </c>
      <c r="J27" s="82">
        <v>0.88</v>
      </c>
      <c r="K27" s="82">
        <v>0.91800000000000004</v>
      </c>
      <c r="L27" s="82">
        <v>0.95699999999999996</v>
      </c>
      <c r="M27" s="82">
        <v>1</v>
      </c>
    </row>
    <row r="28" spans="1:13" x14ac:dyDescent="0.25">
      <c r="A28" s="80">
        <v>1</v>
      </c>
      <c r="B28" s="82">
        <v>0.65600000000000003</v>
      </c>
      <c r="C28" s="82">
        <v>0.67900000000000005</v>
      </c>
      <c r="D28" s="82">
        <v>0.70299999999999996</v>
      </c>
      <c r="E28" s="82">
        <v>0.72899999999999998</v>
      </c>
      <c r="F28" s="82">
        <v>0.75600000000000001</v>
      </c>
      <c r="G28" s="82">
        <v>0.78500000000000003</v>
      </c>
      <c r="H28" s="82">
        <v>0.81599999999999995</v>
      </c>
      <c r="I28" s="82">
        <v>0.84899999999999998</v>
      </c>
      <c r="J28" s="82">
        <v>0.88300000000000001</v>
      </c>
      <c r="K28" s="82">
        <v>0.92100000000000004</v>
      </c>
      <c r="L28" s="82">
        <v>0.96099999999999997</v>
      </c>
      <c r="M28" s="82"/>
    </row>
    <row r="29" spans="1:13" x14ac:dyDescent="0.25">
      <c r="A29" s="80">
        <v>2</v>
      </c>
      <c r="B29" s="82">
        <v>0.65800000000000003</v>
      </c>
      <c r="C29" s="82">
        <v>0.68100000000000005</v>
      </c>
      <c r="D29" s="82">
        <v>0.70499999999999996</v>
      </c>
      <c r="E29" s="82">
        <v>0.73099999999999998</v>
      </c>
      <c r="F29" s="82">
        <v>0.75900000000000001</v>
      </c>
      <c r="G29" s="82">
        <v>0.78800000000000003</v>
      </c>
      <c r="H29" s="82">
        <v>0.81899999999999995</v>
      </c>
      <c r="I29" s="82">
        <v>0.85099999999999998</v>
      </c>
      <c r="J29" s="82">
        <v>0.88700000000000001</v>
      </c>
      <c r="K29" s="82">
        <v>0.92400000000000004</v>
      </c>
      <c r="L29" s="82">
        <v>0.96399999999999997</v>
      </c>
      <c r="M29" s="82"/>
    </row>
    <row r="30" spans="1:13" x14ac:dyDescent="0.25">
      <c r="A30" s="80">
        <v>3</v>
      </c>
      <c r="B30" s="82">
        <v>0.66</v>
      </c>
      <c r="C30" s="82">
        <v>0.68300000000000005</v>
      </c>
      <c r="D30" s="82">
        <v>0.70799999999999996</v>
      </c>
      <c r="E30" s="82">
        <v>0.73299999999999998</v>
      </c>
      <c r="F30" s="82">
        <v>0.76100000000000001</v>
      </c>
      <c r="G30" s="82">
        <v>0.79</v>
      </c>
      <c r="H30" s="82">
        <v>0.82099999999999995</v>
      </c>
      <c r="I30" s="82">
        <v>0.85399999999999998</v>
      </c>
      <c r="J30" s="82">
        <v>0.89</v>
      </c>
      <c r="K30" s="82">
        <v>0.92700000000000005</v>
      </c>
      <c r="L30" s="82">
        <v>0.96799999999999997</v>
      </c>
      <c r="M30" s="82"/>
    </row>
    <row r="31" spans="1:13" x14ac:dyDescent="0.25">
      <c r="A31" s="80">
        <v>4</v>
      </c>
      <c r="B31" s="82">
        <v>0.66200000000000003</v>
      </c>
      <c r="C31" s="82">
        <v>0.68500000000000005</v>
      </c>
      <c r="D31" s="82">
        <v>0.71</v>
      </c>
      <c r="E31" s="82">
        <v>0.73599999999999999</v>
      </c>
      <c r="F31" s="82">
        <v>0.76300000000000001</v>
      </c>
      <c r="G31" s="82">
        <v>0.79300000000000004</v>
      </c>
      <c r="H31" s="82">
        <v>0.82399999999999995</v>
      </c>
      <c r="I31" s="82">
        <v>0.85699999999999998</v>
      </c>
      <c r="J31" s="82">
        <v>0.89300000000000002</v>
      </c>
      <c r="K31" s="82">
        <v>0.93100000000000005</v>
      </c>
      <c r="L31" s="82">
        <v>0.97199999999999998</v>
      </c>
      <c r="M31" s="82"/>
    </row>
    <row r="32" spans="1:13" x14ac:dyDescent="0.25">
      <c r="A32" s="80">
        <v>5</v>
      </c>
      <c r="B32" s="82">
        <v>0.66400000000000003</v>
      </c>
      <c r="C32" s="82">
        <v>0.68700000000000006</v>
      </c>
      <c r="D32" s="82">
        <v>0.71199999999999997</v>
      </c>
      <c r="E32" s="82">
        <v>0.73799999999999999</v>
      </c>
      <c r="F32" s="82">
        <v>0.76600000000000001</v>
      </c>
      <c r="G32" s="82">
        <v>0.79500000000000004</v>
      </c>
      <c r="H32" s="82">
        <v>0.82699999999999996</v>
      </c>
      <c r="I32" s="82">
        <v>0.86</v>
      </c>
      <c r="J32" s="82">
        <v>0.89600000000000002</v>
      </c>
      <c r="K32" s="82">
        <v>0.93400000000000005</v>
      </c>
      <c r="L32" s="82">
        <v>0.97499999999999998</v>
      </c>
      <c r="M32" s="82"/>
    </row>
    <row r="33" spans="1:13" x14ac:dyDescent="0.25">
      <c r="A33" s="80">
        <v>6</v>
      </c>
      <c r="B33" s="82">
        <v>0.66600000000000004</v>
      </c>
      <c r="C33" s="82">
        <v>0.68899999999999995</v>
      </c>
      <c r="D33" s="82">
        <v>0.71399999999999997</v>
      </c>
      <c r="E33" s="82">
        <v>0.74</v>
      </c>
      <c r="F33" s="82">
        <v>0.76800000000000002</v>
      </c>
      <c r="G33" s="82">
        <v>0.79800000000000004</v>
      </c>
      <c r="H33" s="82">
        <v>0.82899999999999996</v>
      </c>
      <c r="I33" s="82">
        <v>0.86299999999999999</v>
      </c>
      <c r="J33" s="82">
        <v>0.89900000000000002</v>
      </c>
      <c r="K33" s="82">
        <v>0.93700000000000006</v>
      </c>
      <c r="L33" s="82">
        <v>0.97899999999999998</v>
      </c>
      <c r="M33" s="82"/>
    </row>
    <row r="34" spans="1:13" x14ac:dyDescent="0.25">
      <c r="A34" s="80">
        <v>7</v>
      </c>
      <c r="B34" s="82">
        <v>0.66800000000000004</v>
      </c>
      <c r="C34" s="82">
        <v>0.69099999999999995</v>
      </c>
      <c r="D34" s="82">
        <v>0.71599999999999997</v>
      </c>
      <c r="E34" s="82">
        <v>0.74299999999999999</v>
      </c>
      <c r="F34" s="82">
        <v>0.77100000000000002</v>
      </c>
      <c r="G34" s="82">
        <v>0.8</v>
      </c>
      <c r="H34" s="82">
        <v>0.83199999999999996</v>
      </c>
      <c r="I34" s="82">
        <v>0.86599999999999999</v>
      </c>
      <c r="J34" s="82">
        <v>0.90200000000000002</v>
      </c>
      <c r="K34" s="82">
        <v>0.94099999999999995</v>
      </c>
      <c r="L34" s="82">
        <v>0.98199999999999998</v>
      </c>
      <c r="M34" s="82"/>
    </row>
    <row r="35" spans="1:13" x14ac:dyDescent="0.25">
      <c r="A35" s="80">
        <v>8</v>
      </c>
      <c r="B35" s="82">
        <v>0.66900000000000004</v>
      </c>
      <c r="C35" s="82">
        <v>0.69299999999999995</v>
      </c>
      <c r="D35" s="82">
        <v>0.71799999999999997</v>
      </c>
      <c r="E35" s="82">
        <v>0.745</v>
      </c>
      <c r="F35" s="82">
        <v>0.77300000000000002</v>
      </c>
      <c r="G35" s="82">
        <v>0.80300000000000005</v>
      </c>
      <c r="H35" s="82">
        <v>0.83499999999999996</v>
      </c>
      <c r="I35" s="82">
        <v>0.86899999999999999</v>
      </c>
      <c r="J35" s="82">
        <v>0.90500000000000003</v>
      </c>
      <c r="K35" s="82">
        <v>0.94399999999999995</v>
      </c>
      <c r="L35" s="82">
        <v>0.98599999999999999</v>
      </c>
      <c r="M35" s="82"/>
    </row>
    <row r="36" spans="1:13" x14ac:dyDescent="0.25">
      <c r="A36" s="80">
        <v>9</v>
      </c>
      <c r="B36" s="82">
        <v>0.67100000000000004</v>
      </c>
      <c r="C36" s="82">
        <v>0.69499999999999995</v>
      </c>
      <c r="D36" s="82">
        <v>0.72</v>
      </c>
      <c r="E36" s="82">
        <v>0.747</v>
      </c>
      <c r="F36" s="82">
        <v>0.77500000000000002</v>
      </c>
      <c r="G36" s="82">
        <v>0.80500000000000005</v>
      </c>
      <c r="H36" s="82">
        <v>0.83799999999999997</v>
      </c>
      <c r="I36" s="82">
        <v>0.872</v>
      </c>
      <c r="J36" s="82">
        <v>0.90800000000000003</v>
      </c>
      <c r="K36" s="82">
        <v>0.94699999999999995</v>
      </c>
      <c r="L36" s="82">
        <v>0.98899999999999999</v>
      </c>
      <c r="M36" s="82"/>
    </row>
    <row r="37" spans="1:13" x14ac:dyDescent="0.25">
      <c r="A37" s="80">
        <v>10</v>
      </c>
      <c r="B37" s="82">
        <v>0.67300000000000004</v>
      </c>
      <c r="C37" s="82">
        <v>0.69699999999999995</v>
      </c>
      <c r="D37" s="82">
        <v>0.72199999999999998</v>
      </c>
      <c r="E37" s="82">
        <v>0.749</v>
      </c>
      <c r="F37" s="82">
        <v>0.77800000000000002</v>
      </c>
      <c r="G37" s="82">
        <v>0.80800000000000005</v>
      </c>
      <c r="H37" s="82">
        <v>0.84</v>
      </c>
      <c r="I37" s="82">
        <v>0.875</v>
      </c>
      <c r="J37" s="82">
        <v>0.91100000000000003</v>
      </c>
      <c r="K37" s="82">
        <v>0.95099999999999996</v>
      </c>
      <c r="L37" s="82">
        <v>0.99299999999999999</v>
      </c>
      <c r="M37" s="82"/>
    </row>
    <row r="38" spans="1:13" x14ac:dyDescent="0.25">
      <c r="A38" s="80">
        <v>11</v>
      </c>
      <c r="B38" s="82">
        <v>0.67500000000000004</v>
      </c>
      <c r="C38" s="82">
        <v>0.69899999999999995</v>
      </c>
      <c r="D38" s="82">
        <v>0.72499999999999998</v>
      </c>
      <c r="E38" s="82">
        <v>0.752</v>
      </c>
      <c r="F38" s="82">
        <v>0.78</v>
      </c>
      <c r="G38" s="82">
        <v>0.81100000000000005</v>
      </c>
      <c r="H38" s="82">
        <v>0.84299999999999997</v>
      </c>
      <c r="I38" s="82">
        <v>0.877</v>
      </c>
      <c r="J38" s="82">
        <v>0.91400000000000003</v>
      </c>
      <c r="K38" s="82">
        <v>0.95399999999999996</v>
      </c>
      <c r="L38" s="82">
        <v>0.996</v>
      </c>
      <c r="M38" s="82"/>
    </row>
    <row r="44" spans="1:13" ht="39.65" customHeight="1" x14ac:dyDescent="0.25"/>
    <row r="46" spans="1:13" ht="27.65" customHeight="1" x14ac:dyDescent="0.25"/>
  </sheetData>
  <sheetProtection algorithmName="SHA-512" hashValue="P78VflOraXW66XtVWICVhqFfoeOIVNqJPZbPL2UwaIoC7BZU4Ot7Uuipxp5yX1ROKrvDtrEzVwxub3HQKOO/yA==" saltValue="uViNGB84z7LSKIVLtflVcg==" spinCount="100000" sheet="1" objects="1" scenarios="1"/>
  <conditionalFormatting sqref="A6:A16 A19:A20">
    <cfRule type="expression" dxfId="1065" priority="21" stopIfTrue="1">
      <formula>MOD(ROW(),2)=0</formula>
    </cfRule>
    <cfRule type="expression" dxfId="1064" priority="22" stopIfTrue="1">
      <formula>MOD(ROW(),2)&lt;&gt;0</formula>
    </cfRule>
  </conditionalFormatting>
  <conditionalFormatting sqref="B6:M21">
    <cfRule type="expression" dxfId="1063" priority="23" stopIfTrue="1">
      <formula>MOD(ROW(),2)=0</formula>
    </cfRule>
    <cfRule type="expression" dxfId="1062" priority="24" stopIfTrue="1">
      <formula>MOD(ROW(),2)&lt;&gt;0</formula>
    </cfRule>
  </conditionalFormatting>
  <conditionalFormatting sqref="A18">
    <cfRule type="expression" dxfId="1061" priority="13" stopIfTrue="1">
      <formula>MOD(ROW(),2)=0</formula>
    </cfRule>
    <cfRule type="expression" dxfId="1060" priority="14" stopIfTrue="1">
      <formula>MOD(ROW(),2)&lt;&gt;0</formula>
    </cfRule>
  </conditionalFormatting>
  <conditionalFormatting sqref="B18">
    <cfRule type="expression" dxfId="1059" priority="15" stopIfTrue="1">
      <formula>MOD(ROW(),2)=0</formula>
    </cfRule>
    <cfRule type="expression" dxfId="1058" priority="16" stopIfTrue="1">
      <formula>MOD(ROW(),2)&lt;&gt;0</formula>
    </cfRule>
  </conditionalFormatting>
  <conditionalFormatting sqref="A26:A38">
    <cfRule type="expression" dxfId="1057" priority="9" stopIfTrue="1">
      <formula>MOD(ROW(),2)=0</formula>
    </cfRule>
    <cfRule type="expression" dxfId="1056" priority="10" stopIfTrue="1">
      <formula>MOD(ROW(),2)&lt;&gt;0</formula>
    </cfRule>
  </conditionalFormatting>
  <conditionalFormatting sqref="B26:M38">
    <cfRule type="expression" dxfId="1055" priority="11" stopIfTrue="1">
      <formula>MOD(ROW(),2)=0</formula>
    </cfRule>
    <cfRule type="expression" dxfId="1054" priority="12" stopIfTrue="1">
      <formula>MOD(ROW(),2)&lt;&gt;0</formula>
    </cfRule>
  </conditionalFormatting>
  <conditionalFormatting sqref="A17">
    <cfRule type="expression" dxfId="1053" priority="5" stopIfTrue="1">
      <formula>MOD(ROW(),2)=0</formula>
    </cfRule>
    <cfRule type="expression" dxfId="1052" priority="6" stopIfTrue="1">
      <formula>MOD(ROW(),2)&lt;&gt;0</formula>
    </cfRule>
  </conditionalFormatting>
  <conditionalFormatting sqref="B17">
    <cfRule type="expression" dxfId="1051" priority="7" stopIfTrue="1">
      <formula>MOD(ROW(),2)=0</formula>
    </cfRule>
    <cfRule type="expression" dxfId="1050" priority="8" stopIfTrue="1">
      <formula>MOD(ROW(),2)&lt;&gt;0</formula>
    </cfRule>
  </conditionalFormatting>
  <conditionalFormatting sqref="A21">
    <cfRule type="expression" dxfId="1049" priority="1" stopIfTrue="1">
      <formula>MOD(ROW(),2)=0</formula>
    </cfRule>
    <cfRule type="expression" dxfId="1048" priority="2" stopIfTrue="1">
      <formula>MOD(ROW(),2)&lt;&gt;0</formula>
    </cfRule>
  </conditionalFormatting>
  <conditionalFormatting sqref="B21:C21">
    <cfRule type="expression" dxfId="1047" priority="3" stopIfTrue="1">
      <formula>MOD(ROW(),2)=0</formula>
    </cfRule>
    <cfRule type="expression" dxfId="104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2DC4D1-6973-44EC-B2D2-42C6C44482AA}">
  <sheetPr codeName="Sheet5"/>
  <dimension ref="A1:N46"/>
  <sheetViews>
    <sheetView showGridLines="0" zoomScale="85" zoomScaleNormal="85" workbookViewId="0">
      <selection activeCell="A4" sqref="A4"/>
    </sheetView>
  </sheetViews>
  <sheetFormatPr defaultColWidth="10" defaultRowHeight="12.5" x14ac:dyDescent="0.25"/>
  <cols>
    <col min="1" max="1" width="31.54296875" style="27" customWidth="1"/>
    <col min="2" max="14" width="22.54296875" style="27" customWidth="1"/>
    <col min="15" max="16384" width="10" style="27"/>
  </cols>
  <sheetData>
    <row r="1" spans="1:14" ht="20" x14ac:dyDescent="0.4">
      <c r="A1" s="39" t="s">
        <v>0</v>
      </c>
      <c r="B1" s="40"/>
      <c r="C1" s="40"/>
      <c r="D1" s="40"/>
      <c r="E1" s="40"/>
      <c r="F1" s="40"/>
      <c r="G1" s="40"/>
      <c r="H1" s="40"/>
      <c r="I1" s="40"/>
    </row>
    <row r="2" spans="1:14" ht="15.5" x14ac:dyDescent="0.35">
      <c r="A2" s="41" t="str">
        <f>IF(title="&gt; Enter workbook title here","Enter workbook title in Cover sheet",title)</f>
        <v>JPS - Consolidated Factor Spreadsheet</v>
      </c>
      <c r="B2" s="42"/>
      <c r="C2" s="42"/>
      <c r="D2" s="42"/>
      <c r="E2" s="42"/>
      <c r="F2" s="42"/>
      <c r="G2" s="42"/>
      <c r="H2" s="42"/>
      <c r="I2" s="42"/>
    </row>
    <row r="3" spans="1:14" ht="15.5" x14ac:dyDescent="0.35">
      <c r="A3" s="43" t="str">
        <f>TABLE_FACTOR_TYPE_1&amp;" - x-"&amp;TABLE_SERIES_NUMBER_1</f>
        <v>ERF - x-411</v>
      </c>
      <c r="B3" s="42"/>
      <c r="C3" s="42"/>
      <c r="D3" s="42"/>
      <c r="E3" s="42"/>
      <c r="F3" s="42"/>
      <c r="G3" s="42"/>
      <c r="H3" s="42"/>
      <c r="I3" s="42"/>
    </row>
    <row r="4" spans="1:14" x14ac:dyDescent="0.25">
      <c r="A4" s="44"/>
    </row>
    <row r="6" spans="1:14" ht="13" x14ac:dyDescent="0.3">
      <c r="A6" s="73" t="s">
        <v>577</v>
      </c>
      <c r="B6" s="112" t="s">
        <v>578</v>
      </c>
      <c r="C6" s="112"/>
      <c r="D6" s="112"/>
      <c r="E6" s="112"/>
      <c r="F6" s="112"/>
      <c r="G6" s="112"/>
      <c r="H6" s="112"/>
      <c r="I6" s="112"/>
      <c r="J6" s="112"/>
      <c r="K6" s="112"/>
      <c r="L6" s="112"/>
      <c r="M6" s="112"/>
      <c r="N6" s="112"/>
    </row>
    <row r="7" spans="1:14" x14ac:dyDescent="0.25">
      <c r="A7" s="74" t="s">
        <v>672</v>
      </c>
      <c r="B7" s="112" t="s">
        <v>77</v>
      </c>
      <c r="C7" s="112"/>
      <c r="D7" s="112"/>
      <c r="E7" s="112"/>
      <c r="F7" s="112"/>
      <c r="G7" s="112"/>
      <c r="H7" s="112"/>
      <c r="I7" s="112"/>
      <c r="J7" s="112"/>
      <c r="K7" s="112"/>
      <c r="L7" s="112"/>
      <c r="M7" s="112"/>
      <c r="N7" s="112"/>
    </row>
    <row r="8" spans="1:14" x14ac:dyDescent="0.25">
      <c r="A8" s="74" t="s">
        <v>279</v>
      </c>
      <c r="B8" s="112" t="s">
        <v>334</v>
      </c>
      <c r="C8" s="112"/>
      <c r="D8" s="112"/>
      <c r="E8" s="112"/>
      <c r="F8" s="112"/>
      <c r="G8" s="112"/>
      <c r="H8" s="112"/>
      <c r="I8" s="112"/>
      <c r="J8" s="112"/>
      <c r="K8" s="112"/>
      <c r="L8" s="112"/>
      <c r="M8" s="112"/>
      <c r="N8" s="112"/>
    </row>
    <row r="9" spans="1:14" x14ac:dyDescent="0.25">
      <c r="A9" s="74" t="s">
        <v>280</v>
      </c>
      <c r="B9" s="112" t="s">
        <v>377</v>
      </c>
      <c r="C9" s="112"/>
      <c r="D9" s="112"/>
      <c r="E9" s="112"/>
      <c r="F9" s="112"/>
      <c r="G9" s="112"/>
      <c r="H9" s="112"/>
      <c r="I9" s="112"/>
      <c r="J9" s="112"/>
      <c r="K9" s="112"/>
      <c r="L9" s="112"/>
      <c r="M9" s="112"/>
      <c r="N9" s="112"/>
    </row>
    <row r="10" spans="1:14" x14ac:dyDescent="0.25">
      <c r="A10" s="74" t="s">
        <v>6</v>
      </c>
      <c r="B10" s="112" t="s">
        <v>413</v>
      </c>
      <c r="C10" s="112"/>
      <c r="D10" s="112"/>
      <c r="E10" s="112"/>
      <c r="F10" s="112"/>
      <c r="G10" s="112"/>
      <c r="H10" s="112"/>
      <c r="I10" s="112"/>
      <c r="J10" s="112"/>
      <c r="K10" s="112"/>
      <c r="L10" s="112"/>
      <c r="M10" s="112"/>
      <c r="N10" s="112"/>
    </row>
    <row r="11" spans="1:14" x14ac:dyDescent="0.25">
      <c r="A11" s="74" t="s">
        <v>281</v>
      </c>
      <c r="B11" s="112" t="s">
        <v>295</v>
      </c>
      <c r="C11" s="112"/>
      <c r="D11" s="112"/>
      <c r="E11" s="112"/>
      <c r="F11" s="112"/>
      <c r="G11" s="112"/>
      <c r="H11" s="112"/>
      <c r="I11" s="112"/>
      <c r="J11" s="112"/>
      <c r="K11" s="112"/>
      <c r="L11" s="112"/>
      <c r="M11" s="112"/>
      <c r="N11" s="112"/>
    </row>
    <row r="12" spans="1:14" x14ac:dyDescent="0.25">
      <c r="A12" s="74" t="s">
        <v>282</v>
      </c>
      <c r="B12" s="112" t="s">
        <v>379</v>
      </c>
      <c r="C12" s="112"/>
      <c r="D12" s="112"/>
      <c r="E12" s="112"/>
      <c r="F12" s="112"/>
      <c r="G12" s="112"/>
      <c r="H12" s="112"/>
      <c r="I12" s="112"/>
      <c r="J12" s="112"/>
      <c r="K12" s="112"/>
      <c r="L12" s="112"/>
      <c r="M12" s="112"/>
      <c r="N12" s="112"/>
    </row>
    <row r="13" spans="1:14" x14ac:dyDescent="0.25">
      <c r="A13" s="74" t="s">
        <v>585</v>
      </c>
      <c r="B13" s="112">
        <v>0</v>
      </c>
      <c r="C13" s="112"/>
      <c r="D13" s="112"/>
      <c r="E13" s="112"/>
      <c r="F13" s="112"/>
      <c r="G13" s="112"/>
      <c r="H13" s="112"/>
      <c r="I13" s="112"/>
      <c r="J13" s="112"/>
      <c r="K13" s="112"/>
      <c r="L13" s="112"/>
      <c r="M13" s="112"/>
      <c r="N13" s="112"/>
    </row>
    <row r="14" spans="1:14" x14ac:dyDescent="0.25">
      <c r="A14" s="74" t="s">
        <v>284</v>
      </c>
      <c r="B14" s="112">
        <v>411</v>
      </c>
      <c r="C14" s="112"/>
      <c r="D14" s="112"/>
      <c r="E14" s="112"/>
      <c r="F14" s="112"/>
      <c r="G14" s="112"/>
      <c r="H14" s="112"/>
      <c r="I14" s="112"/>
      <c r="J14" s="112"/>
      <c r="K14" s="112"/>
      <c r="L14" s="112"/>
      <c r="M14" s="112"/>
      <c r="N14" s="112"/>
    </row>
    <row r="15" spans="1:14" x14ac:dyDescent="0.25">
      <c r="A15" s="74" t="s">
        <v>588</v>
      </c>
      <c r="B15" s="112" t="s">
        <v>414</v>
      </c>
      <c r="C15" s="112"/>
      <c r="D15" s="112"/>
      <c r="E15" s="112"/>
      <c r="F15" s="112"/>
      <c r="G15" s="112"/>
      <c r="H15" s="112"/>
      <c r="I15" s="112"/>
      <c r="J15" s="112"/>
      <c r="K15" s="112"/>
      <c r="L15" s="112"/>
      <c r="M15" s="112"/>
      <c r="N15" s="112"/>
    </row>
    <row r="16" spans="1:14" x14ac:dyDescent="0.25">
      <c r="A16" s="74" t="s">
        <v>286</v>
      </c>
      <c r="B16" s="112" t="s">
        <v>415</v>
      </c>
      <c r="C16" s="112"/>
      <c r="D16" s="112"/>
      <c r="E16" s="112"/>
      <c r="F16" s="112"/>
      <c r="G16" s="112"/>
      <c r="H16" s="112"/>
      <c r="I16" s="112"/>
      <c r="J16" s="112"/>
      <c r="K16" s="112"/>
      <c r="L16" s="112"/>
      <c r="M16" s="112"/>
      <c r="N16" s="112"/>
    </row>
    <row r="17" spans="1:14" x14ac:dyDescent="0.25">
      <c r="A17" s="74" t="s">
        <v>687</v>
      </c>
      <c r="B17" s="112"/>
      <c r="C17" s="112"/>
      <c r="D17" s="112"/>
      <c r="E17" s="112"/>
      <c r="F17" s="112"/>
      <c r="G17" s="112"/>
      <c r="H17" s="112"/>
      <c r="I17" s="112"/>
      <c r="J17" s="112"/>
      <c r="K17" s="112"/>
      <c r="L17" s="112"/>
      <c r="M17" s="112"/>
      <c r="N17" s="112"/>
    </row>
    <row r="18" spans="1:14" x14ac:dyDescent="0.25">
      <c r="A18" s="74" t="s">
        <v>288</v>
      </c>
      <c r="B18" s="140">
        <v>45106</v>
      </c>
      <c r="C18" s="112"/>
      <c r="D18" s="112"/>
      <c r="E18" s="112"/>
      <c r="F18" s="112"/>
      <c r="G18" s="112"/>
      <c r="H18" s="112"/>
      <c r="I18" s="112"/>
      <c r="J18" s="112"/>
      <c r="K18" s="112"/>
      <c r="L18" s="112"/>
      <c r="M18" s="112"/>
      <c r="N18" s="112"/>
    </row>
    <row r="19" spans="1:14" x14ac:dyDescent="0.25">
      <c r="A19" s="74" t="s">
        <v>289</v>
      </c>
      <c r="B19" s="140">
        <v>45231</v>
      </c>
      <c r="C19" s="112"/>
      <c r="D19" s="112"/>
      <c r="E19" s="112"/>
      <c r="F19" s="112"/>
      <c r="G19" s="112"/>
      <c r="H19" s="112"/>
      <c r="I19" s="112"/>
      <c r="J19" s="112"/>
      <c r="K19" s="112"/>
      <c r="L19" s="112"/>
      <c r="M19" s="112"/>
      <c r="N19" s="112"/>
    </row>
    <row r="20" spans="1:14" x14ac:dyDescent="0.25">
      <c r="A20" s="74" t="s">
        <v>290</v>
      </c>
      <c r="B20" s="112" t="s">
        <v>299</v>
      </c>
      <c r="C20" s="112"/>
      <c r="D20" s="112"/>
      <c r="E20" s="112"/>
      <c r="F20" s="112"/>
      <c r="G20" s="112"/>
      <c r="H20" s="112"/>
      <c r="I20" s="112"/>
      <c r="J20" s="112"/>
      <c r="K20" s="112"/>
      <c r="L20" s="112"/>
      <c r="M20" s="112"/>
      <c r="N20" s="112"/>
    </row>
    <row r="21" spans="1:14" x14ac:dyDescent="0.25">
      <c r="A21" s="74" t="s">
        <v>291</v>
      </c>
      <c r="B21" s="112" t="s">
        <v>300</v>
      </c>
      <c r="C21" s="112"/>
      <c r="D21" s="112"/>
      <c r="E21" s="112"/>
      <c r="F21" s="112"/>
      <c r="G21" s="112"/>
      <c r="H21" s="112"/>
      <c r="I21" s="112"/>
      <c r="J21" s="112"/>
      <c r="K21" s="112"/>
      <c r="L21" s="112"/>
      <c r="M21" s="112"/>
      <c r="N21" s="112"/>
    </row>
    <row r="23" spans="1:14" x14ac:dyDescent="0.25">
      <c r="B23" s="83" t="str">
        <f>HYPERLINK("#'Factor List'!A1","Back to Factor List")</f>
        <v>Back to Factor List</v>
      </c>
    </row>
    <row r="24" spans="1:14" x14ac:dyDescent="0.25">
      <c r="B24" s="83" t="str">
        <f>HYPERLINK("#'Assumptions'!A1","Assumptions")</f>
        <v>Assumptions</v>
      </c>
    </row>
    <row r="26" spans="1:14" ht="13" x14ac:dyDescent="0.25">
      <c r="A26" s="79" t="s">
        <v>673</v>
      </c>
      <c r="B26" s="79">
        <v>54</v>
      </c>
      <c r="C26" s="79">
        <v>55</v>
      </c>
      <c r="D26" s="79">
        <v>56</v>
      </c>
      <c r="E26" s="79">
        <v>57</v>
      </c>
      <c r="F26" s="79">
        <v>58</v>
      </c>
      <c r="G26" s="79">
        <v>59</v>
      </c>
      <c r="H26" s="79">
        <v>60</v>
      </c>
      <c r="I26" s="79">
        <v>61</v>
      </c>
      <c r="J26" s="79">
        <v>62</v>
      </c>
      <c r="K26" s="79">
        <v>63</v>
      </c>
      <c r="L26" s="79">
        <v>64</v>
      </c>
      <c r="M26" s="79">
        <v>65</v>
      </c>
      <c r="N26" s="79">
        <v>66</v>
      </c>
    </row>
    <row r="27" spans="1:14" x14ac:dyDescent="0.25">
      <c r="A27" s="80">
        <v>0</v>
      </c>
      <c r="B27" s="82">
        <v>0.626</v>
      </c>
      <c r="C27" s="82">
        <v>0.64800000000000002</v>
      </c>
      <c r="D27" s="82">
        <v>0.67100000000000004</v>
      </c>
      <c r="E27" s="82">
        <v>0.69499999999999995</v>
      </c>
      <c r="F27" s="82">
        <v>0.72099999999999997</v>
      </c>
      <c r="G27" s="82">
        <v>0.749</v>
      </c>
      <c r="H27" s="82">
        <v>0.77800000000000002</v>
      </c>
      <c r="I27" s="82">
        <v>0.80900000000000005</v>
      </c>
      <c r="J27" s="82">
        <v>0.84199999999999997</v>
      </c>
      <c r="K27" s="82">
        <v>0.877</v>
      </c>
      <c r="L27" s="82">
        <v>0.91500000000000004</v>
      </c>
      <c r="M27" s="82">
        <v>0.95599999999999996</v>
      </c>
      <c r="N27" s="82">
        <v>1</v>
      </c>
    </row>
    <row r="28" spans="1:14" x14ac:dyDescent="0.25">
      <c r="A28" s="80">
        <v>1</v>
      </c>
      <c r="B28" s="82">
        <v>0.628</v>
      </c>
      <c r="C28" s="82">
        <v>0.65</v>
      </c>
      <c r="D28" s="82">
        <v>0.67300000000000004</v>
      </c>
      <c r="E28" s="82">
        <v>0.69799999999999995</v>
      </c>
      <c r="F28" s="82">
        <v>0.72299999999999998</v>
      </c>
      <c r="G28" s="82">
        <v>0.751</v>
      </c>
      <c r="H28" s="82">
        <v>0.78</v>
      </c>
      <c r="I28" s="82">
        <v>0.81200000000000006</v>
      </c>
      <c r="J28" s="82">
        <v>0.84499999999999997</v>
      </c>
      <c r="K28" s="82">
        <v>0.88100000000000001</v>
      </c>
      <c r="L28" s="82">
        <v>0.91900000000000004</v>
      </c>
      <c r="M28" s="82">
        <v>0.96</v>
      </c>
      <c r="N28" s="82"/>
    </row>
    <row r="29" spans="1:14" x14ac:dyDescent="0.25">
      <c r="A29" s="80">
        <v>2</v>
      </c>
      <c r="B29" s="82">
        <v>0.63</v>
      </c>
      <c r="C29" s="82">
        <v>0.65200000000000002</v>
      </c>
      <c r="D29" s="82">
        <v>0.67500000000000004</v>
      </c>
      <c r="E29" s="82">
        <v>0.7</v>
      </c>
      <c r="F29" s="82">
        <v>0.72599999999999998</v>
      </c>
      <c r="G29" s="82">
        <v>0.754</v>
      </c>
      <c r="H29" s="82">
        <v>0.78300000000000003</v>
      </c>
      <c r="I29" s="82">
        <v>0.81399999999999995</v>
      </c>
      <c r="J29" s="82">
        <v>0.84799999999999998</v>
      </c>
      <c r="K29" s="82">
        <v>0.88400000000000001</v>
      </c>
      <c r="L29" s="82">
        <v>0.92200000000000004</v>
      </c>
      <c r="M29" s="82">
        <v>0.96299999999999997</v>
      </c>
      <c r="N29" s="82"/>
    </row>
    <row r="30" spans="1:14" x14ac:dyDescent="0.25">
      <c r="A30" s="80">
        <v>3</v>
      </c>
      <c r="B30" s="82">
        <v>0.63200000000000001</v>
      </c>
      <c r="C30" s="82">
        <v>0.65400000000000003</v>
      </c>
      <c r="D30" s="82">
        <v>0.67700000000000005</v>
      </c>
      <c r="E30" s="82">
        <v>0.70199999999999996</v>
      </c>
      <c r="F30" s="82">
        <v>0.72799999999999998</v>
      </c>
      <c r="G30" s="82">
        <v>0.75600000000000001</v>
      </c>
      <c r="H30" s="82">
        <v>0.78600000000000003</v>
      </c>
      <c r="I30" s="82">
        <v>0.81699999999999995</v>
      </c>
      <c r="J30" s="82">
        <v>0.85099999999999998</v>
      </c>
      <c r="K30" s="82">
        <v>0.88700000000000001</v>
      </c>
      <c r="L30" s="82">
        <v>0.92600000000000005</v>
      </c>
      <c r="M30" s="82">
        <v>0.96699999999999997</v>
      </c>
      <c r="N30" s="82"/>
    </row>
    <row r="31" spans="1:14" x14ac:dyDescent="0.25">
      <c r="A31" s="80">
        <v>4</v>
      </c>
      <c r="B31" s="82">
        <v>0.63300000000000001</v>
      </c>
      <c r="C31" s="82">
        <v>0.65600000000000003</v>
      </c>
      <c r="D31" s="82">
        <v>0.67900000000000005</v>
      </c>
      <c r="E31" s="82">
        <v>0.70399999999999996</v>
      </c>
      <c r="F31" s="82">
        <v>0.73</v>
      </c>
      <c r="G31" s="82">
        <v>0.75800000000000001</v>
      </c>
      <c r="H31" s="82">
        <v>0.78800000000000003</v>
      </c>
      <c r="I31" s="82">
        <v>0.82</v>
      </c>
      <c r="J31" s="82">
        <v>0.85399999999999998</v>
      </c>
      <c r="K31" s="82">
        <v>0.89</v>
      </c>
      <c r="L31" s="82">
        <v>0.92900000000000005</v>
      </c>
      <c r="M31" s="82">
        <v>0.97099999999999997</v>
      </c>
      <c r="N31" s="82"/>
    </row>
    <row r="32" spans="1:14" x14ac:dyDescent="0.25">
      <c r="A32" s="80">
        <v>5</v>
      </c>
      <c r="B32" s="82">
        <v>0.63500000000000001</v>
      </c>
      <c r="C32" s="82">
        <v>0.65800000000000003</v>
      </c>
      <c r="D32" s="82">
        <v>0.68100000000000005</v>
      </c>
      <c r="E32" s="82">
        <v>0.70599999999999996</v>
      </c>
      <c r="F32" s="82">
        <v>0.73299999999999998</v>
      </c>
      <c r="G32" s="82">
        <v>0.76100000000000001</v>
      </c>
      <c r="H32" s="82">
        <v>0.79100000000000004</v>
      </c>
      <c r="I32" s="82">
        <v>0.82299999999999995</v>
      </c>
      <c r="J32" s="82">
        <v>0.85699999999999998</v>
      </c>
      <c r="K32" s="82">
        <v>0.89300000000000002</v>
      </c>
      <c r="L32" s="82">
        <v>0.93200000000000005</v>
      </c>
      <c r="M32" s="82">
        <v>0.97399999999999998</v>
      </c>
      <c r="N32" s="82"/>
    </row>
    <row r="33" spans="1:14" x14ac:dyDescent="0.25">
      <c r="A33" s="80">
        <v>6</v>
      </c>
      <c r="B33" s="82">
        <v>0.63700000000000001</v>
      </c>
      <c r="C33" s="82">
        <v>0.65900000000000003</v>
      </c>
      <c r="D33" s="82">
        <v>0.68300000000000005</v>
      </c>
      <c r="E33" s="82">
        <v>0.70799999999999996</v>
      </c>
      <c r="F33" s="82">
        <v>0.73499999999999999</v>
      </c>
      <c r="G33" s="82">
        <v>0.76300000000000001</v>
      </c>
      <c r="H33" s="82">
        <v>0.79300000000000004</v>
      </c>
      <c r="I33" s="82">
        <v>0.82499999999999996</v>
      </c>
      <c r="J33" s="82">
        <v>0.86</v>
      </c>
      <c r="K33" s="82">
        <v>0.89600000000000002</v>
      </c>
      <c r="L33" s="82">
        <v>0.93600000000000005</v>
      </c>
      <c r="M33" s="82">
        <v>0.97799999999999998</v>
      </c>
      <c r="N33" s="82"/>
    </row>
    <row r="34" spans="1:14" x14ac:dyDescent="0.25">
      <c r="A34" s="80">
        <v>7</v>
      </c>
      <c r="B34" s="82">
        <v>0.63900000000000001</v>
      </c>
      <c r="C34" s="82">
        <v>0.66100000000000003</v>
      </c>
      <c r="D34" s="82">
        <v>0.68500000000000005</v>
      </c>
      <c r="E34" s="82">
        <v>0.71</v>
      </c>
      <c r="F34" s="82">
        <v>0.73699999999999999</v>
      </c>
      <c r="G34" s="82">
        <v>0.76600000000000001</v>
      </c>
      <c r="H34" s="82">
        <v>0.79600000000000004</v>
      </c>
      <c r="I34" s="82">
        <v>0.82799999999999996</v>
      </c>
      <c r="J34" s="82">
        <v>0.86299999999999999</v>
      </c>
      <c r="K34" s="82">
        <v>0.9</v>
      </c>
      <c r="L34" s="82">
        <v>0.93899999999999995</v>
      </c>
      <c r="M34" s="82">
        <v>0.98199999999999998</v>
      </c>
      <c r="N34" s="82"/>
    </row>
    <row r="35" spans="1:14" x14ac:dyDescent="0.25">
      <c r="A35" s="80">
        <v>8</v>
      </c>
      <c r="B35" s="82">
        <v>0.64100000000000001</v>
      </c>
      <c r="C35" s="82">
        <v>0.66300000000000003</v>
      </c>
      <c r="D35" s="82">
        <v>0.68700000000000006</v>
      </c>
      <c r="E35" s="82">
        <v>0.71299999999999997</v>
      </c>
      <c r="F35" s="82">
        <v>0.74</v>
      </c>
      <c r="G35" s="82">
        <v>0.76800000000000002</v>
      </c>
      <c r="H35" s="82">
        <v>0.79900000000000004</v>
      </c>
      <c r="I35" s="82">
        <v>0.83099999999999996</v>
      </c>
      <c r="J35" s="82">
        <v>0.86599999999999999</v>
      </c>
      <c r="K35" s="82">
        <v>0.90300000000000002</v>
      </c>
      <c r="L35" s="82">
        <v>0.94299999999999995</v>
      </c>
      <c r="M35" s="82">
        <v>0.98499999999999999</v>
      </c>
      <c r="N35" s="82"/>
    </row>
    <row r="36" spans="1:14" x14ac:dyDescent="0.25">
      <c r="A36" s="80">
        <v>9</v>
      </c>
      <c r="B36" s="82">
        <v>0.64300000000000002</v>
      </c>
      <c r="C36" s="82">
        <v>0.66500000000000004</v>
      </c>
      <c r="D36" s="82">
        <v>0.68899999999999995</v>
      </c>
      <c r="E36" s="82">
        <v>0.71499999999999997</v>
      </c>
      <c r="F36" s="82">
        <v>0.74199999999999999</v>
      </c>
      <c r="G36" s="82">
        <v>0.77100000000000002</v>
      </c>
      <c r="H36" s="82">
        <v>0.80100000000000005</v>
      </c>
      <c r="I36" s="82">
        <v>0.83399999999999996</v>
      </c>
      <c r="J36" s="82">
        <v>0.86899999999999999</v>
      </c>
      <c r="K36" s="82">
        <v>0.90600000000000003</v>
      </c>
      <c r="L36" s="82">
        <v>0.94599999999999995</v>
      </c>
      <c r="M36" s="82">
        <v>0.98899999999999999</v>
      </c>
      <c r="N36" s="82"/>
    </row>
    <row r="37" spans="1:14" x14ac:dyDescent="0.25">
      <c r="A37" s="80">
        <v>10</v>
      </c>
      <c r="B37" s="82">
        <v>0.64400000000000002</v>
      </c>
      <c r="C37" s="82">
        <v>0.66700000000000004</v>
      </c>
      <c r="D37" s="82">
        <v>0.69099999999999995</v>
      </c>
      <c r="E37" s="82">
        <v>0.71699999999999997</v>
      </c>
      <c r="F37" s="82">
        <v>0.74399999999999999</v>
      </c>
      <c r="G37" s="82">
        <v>0.77300000000000002</v>
      </c>
      <c r="H37" s="82">
        <v>0.80400000000000005</v>
      </c>
      <c r="I37" s="82">
        <v>0.83599999999999997</v>
      </c>
      <c r="J37" s="82">
        <v>0.872</v>
      </c>
      <c r="K37" s="82">
        <v>0.90900000000000003</v>
      </c>
      <c r="L37" s="82">
        <v>0.94899999999999995</v>
      </c>
      <c r="M37" s="82">
        <v>0.99299999999999999</v>
      </c>
      <c r="N37" s="82"/>
    </row>
    <row r="38" spans="1:14" x14ac:dyDescent="0.25">
      <c r="A38" s="80">
        <v>11</v>
      </c>
      <c r="B38" s="82">
        <v>0.64600000000000002</v>
      </c>
      <c r="C38" s="82">
        <v>0.66900000000000004</v>
      </c>
      <c r="D38" s="82">
        <v>0.69299999999999995</v>
      </c>
      <c r="E38" s="82">
        <v>0.71899999999999997</v>
      </c>
      <c r="F38" s="82">
        <v>0.746</v>
      </c>
      <c r="G38" s="82">
        <v>0.77500000000000002</v>
      </c>
      <c r="H38" s="82">
        <v>0.80600000000000005</v>
      </c>
      <c r="I38" s="82">
        <v>0.83899999999999997</v>
      </c>
      <c r="J38" s="82">
        <v>0.874</v>
      </c>
      <c r="K38" s="82">
        <v>0.91200000000000003</v>
      </c>
      <c r="L38" s="82">
        <v>0.95299999999999996</v>
      </c>
      <c r="M38" s="82">
        <v>0.996</v>
      </c>
      <c r="N38" s="82"/>
    </row>
    <row r="44" spans="1:14" ht="39.65" customHeight="1" x14ac:dyDescent="0.25"/>
    <row r="46" spans="1:14" ht="27.65" customHeight="1" x14ac:dyDescent="0.25"/>
  </sheetData>
  <sheetProtection algorithmName="SHA-512" hashValue="t3WxdjSCPHpinfBrTmRNQt3Uk8Scv4Q6WD3Q4wvIHgjE+Vs3Dy0aiUjPYIWYF0J4SPYoK/AbVzhfAIG+V7QWEA==" saltValue="Id1D3LyRC4zh/McEmFo8rQ==" spinCount="100000" sheet="1" objects="1" scenarios="1"/>
  <conditionalFormatting sqref="A6:A16">
    <cfRule type="expression" dxfId="1045" priority="25" stopIfTrue="1">
      <formula>MOD(ROW(),2)=0</formula>
    </cfRule>
    <cfRule type="expression" dxfId="1044" priority="26" stopIfTrue="1">
      <formula>MOD(ROW(),2)&lt;&gt;0</formula>
    </cfRule>
  </conditionalFormatting>
  <conditionalFormatting sqref="B6:N21">
    <cfRule type="expression" dxfId="1043" priority="27" stopIfTrue="1">
      <formula>MOD(ROW(),2)=0</formula>
    </cfRule>
    <cfRule type="expression" dxfId="1042" priority="28" stopIfTrue="1">
      <formula>MOD(ROW(),2)&lt;&gt;0</formula>
    </cfRule>
  </conditionalFormatting>
  <conditionalFormatting sqref="A19:A20">
    <cfRule type="expression" dxfId="1041" priority="17" stopIfTrue="1">
      <formula>MOD(ROW(),2)=0</formula>
    </cfRule>
    <cfRule type="expression" dxfId="1040" priority="18" stopIfTrue="1">
      <formula>MOD(ROW(),2)&lt;&gt;0</formula>
    </cfRule>
  </conditionalFormatting>
  <conditionalFormatting sqref="B19:B20">
    <cfRule type="expression" dxfId="1039" priority="19" stopIfTrue="1">
      <formula>MOD(ROW(),2)=0</formula>
    </cfRule>
    <cfRule type="expression" dxfId="1038" priority="20" stopIfTrue="1">
      <formula>MOD(ROW(),2)&lt;&gt;0</formula>
    </cfRule>
  </conditionalFormatting>
  <conditionalFormatting sqref="A18">
    <cfRule type="expression" dxfId="1037" priority="13" stopIfTrue="1">
      <formula>MOD(ROW(),2)=0</formula>
    </cfRule>
    <cfRule type="expression" dxfId="1036" priority="14" stopIfTrue="1">
      <formula>MOD(ROW(),2)&lt;&gt;0</formula>
    </cfRule>
  </conditionalFormatting>
  <conditionalFormatting sqref="B18">
    <cfRule type="expression" dxfId="1035" priority="15" stopIfTrue="1">
      <formula>MOD(ROW(),2)=0</formula>
    </cfRule>
    <cfRule type="expression" dxfId="1034" priority="16" stopIfTrue="1">
      <formula>MOD(ROW(),2)&lt;&gt;0</formula>
    </cfRule>
  </conditionalFormatting>
  <conditionalFormatting sqref="A26:A38">
    <cfRule type="expression" dxfId="1033" priority="9" stopIfTrue="1">
      <formula>MOD(ROW(),2)=0</formula>
    </cfRule>
    <cfRule type="expression" dxfId="1032" priority="10" stopIfTrue="1">
      <formula>MOD(ROW(),2)&lt;&gt;0</formula>
    </cfRule>
  </conditionalFormatting>
  <conditionalFormatting sqref="B26:N38">
    <cfRule type="expression" dxfId="1031" priority="11" stopIfTrue="1">
      <formula>MOD(ROW(),2)=0</formula>
    </cfRule>
    <cfRule type="expression" dxfId="1030" priority="12" stopIfTrue="1">
      <formula>MOD(ROW(),2)&lt;&gt;0</formula>
    </cfRule>
  </conditionalFormatting>
  <conditionalFormatting sqref="A17">
    <cfRule type="expression" dxfId="1029" priority="5" stopIfTrue="1">
      <formula>MOD(ROW(),2)=0</formula>
    </cfRule>
    <cfRule type="expression" dxfId="1028" priority="6" stopIfTrue="1">
      <formula>MOD(ROW(),2)&lt;&gt;0</formula>
    </cfRule>
  </conditionalFormatting>
  <conditionalFormatting sqref="B17">
    <cfRule type="expression" dxfId="1027" priority="7" stopIfTrue="1">
      <formula>MOD(ROW(),2)=0</formula>
    </cfRule>
    <cfRule type="expression" dxfId="1026" priority="8" stopIfTrue="1">
      <formula>MOD(ROW(),2)&lt;&gt;0</formula>
    </cfRule>
  </conditionalFormatting>
  <conditionalFormatting sqref="A21">
    <cfRule type="expression" dxfId="1025" priority="1" stopIfTrue="1">
      <formula>MOD(ROW(),2)=0</formula>
    </cfRule>
    <cfRule type="expression" dxfId="1024" priority="2" stopIfTrue="1">
      <formula>MOD(ROW(),2)&lt;&gt;0</formula>
    </cfRule>
  </conditionalFormatting>
  <conditionalFormatting sqref="B21:C21">
    <cfRule type="expression" dxfId="1023" priority="3" stopIfTrue="1">
      <formula>MOD(ROW(),2)=0</formula>
    </cfRule>
    <cfRule type="expression" dxfId="102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DD7CAE-65A3-413B-A6CC-DAA279746E4A}">
  <sheetPr codeName="Sheet6"/>
  <dimension ref="A1:O46"/>
  <sheetViews>
    <sheetView showGridLines="0" zoomScale="85" zoomScaleNormal="85" workbookViewId="0">
      <selection activeCell="A4" sqref="A4"/>
    </sheetView>
  </sheetViews>
  <sheetFormatPr defaultColWidth="10" defaultRowHeight="12.5" x14ac:dyDescent="0.25"/>
  <cols>
    <col min="1" max="1" width="31.54296875" style="27" customWidth="1"/>
    <col min="2" max="15" width="22.54296875" style="27" customWidth="1"/>
    <col min="16" max="16384" width="10" style="27"/>
  </cols>
  <sheetData>
    <row r="1" spans="1:15" ht="20" x14ac:dyDescent="0.4">
      <c r="A1" s="39" t="s">
        <v>0</v>
      </c>
      <c r="B1" s="40"/>
      <c r="C1" s="40"/>
      <c r="D1" s="40"/>
      <c r="E1" s="40"/>
      <c r="F1" s="40"/>
      <c r="G1" s="40"/>
      <c r="H1" s="40"/>
      <c r="I1" s="40"/>
    </row>
    <row r="2" spans="1:15" ht="15.5" x14ac:dyDescent="0.35">
      <c r="A2" s="41" t="str">
        <f>IF(title="&gt; Enter workbook title here","Enter workbook title in Cover sheet",title)</f>
        <v>JPS - Consolidated Factor Spreadsheet</v>
      </c>
      <c r="B2" s="42"/>
      <c r="C2" s="42"/>
      <c r="D2" s="42"/>
      <c r="E2" s="42"/>
      <c r="F2" s="42"/>
      <c r="G2" s="42"/>
      <c r="H2" s="42"/>
      <c r="I2" s="42"/>
    </row>
    <row r="3" spans="1:15" ht="15.5" x14ac:dyDescent="0.35">
      <c r="A3" s="43" t="str">
        <f>TABLE_FACTOR_TYPE_1&amp;" - x-"&amp;TABLE_SERIES_NUMBER_1</f>
        <v>ERF - x-412</v>
      </c>
      <c r="B3" s="42"/>
      <c r="C3" s="42"/>
      <c r="D3" s="42"/>
      <c r="E3" s="42"/>
      <c r="F3" s="42"/>
      <c r="G3" s="42"/>
      <c r="H3" s="42"/>
      <c r="I3" s="42"/>
    </row>
    <row r="4" spans="1:15" x14ac:dyDescent="0.25">
      <c r="A4" s="44"/>
    </row>
    <row r="6" spans="1:15" ht="13" x14ac:dyDescent="0.3">
      <c r="A6" s="73" t="s">
        <v>577</v>
      </c>
      <c r="B6" s="112" t="s">
        <v>578</v>
      </c>
      <c r="C6" s="112"/>
      <c r="D6" s="112"/>
      <c r="E6" s="112"/>
      <c r="F6" s="112"/>
      <c r="G6" s="112"/>
      <c r="H6" s="112"/>
      <c r="I6" s="112"/>
      <c r="J6" s="112"/>
      <c r="K6" s="112"/>
      <c r="L6" s="112"/>
      <c r="M6" s="112"/>
      <c r="N6" s="112"/>
      <c r="O6" s="112"/>
    </row>
    <row r="7" spans="1:15" x14ac:dyDescent="0.25">
      <c r="A7" s="74" t="s">
        <v>672</v>
      </c>
      <c r="B7" s="112" t="s">
        <v>77</v>
      </c>
      <c r="C7" s="112"/>
      <c r="D7" s="112"/>
      <c r="E7" s="112"/>
      <c r="F7" s="112"/>
      <c r="G7" s="112"/>
      <c r="H7" s="112"/>
      <c r="I7" s="112"/>
      <c r="J7" s="112"/>
      <c r="K7" s="112"/>
      <c r="L7" s="112"/>
      <c r="M7" s="112"/>
      <c r="N7" s="112"/>
      <c r="O7" s="112"/>
    </row>
    <row r="8" spans="1:15" x14ac:dyDescent="0.25">
      <c r="A8" s="74" t="s">
        <v>279</v>
      </c>
      <c r="B8" s="112" t="s">
        <v>334</v>
      </c>
      <c r="C8" s="112"/>
      <c r="D8" s="112"/>
      <c r="E8" s="112"/>
      <c r="F8" s="112"/>
      <c r="G8" s="112"/>
      <c r="H8" s="112"/>
      <c r="I8" s="112"/>
      <c r="J8" s="112"/>
      <c r="K8" s="112"/>
      <c r="L8" s="112"/>
      <c r="M8" s="112"/>
      <c r="N8" s="112"/>
      <c r="O8" s="112"/>
    </row>
    <row r="9" spans="1:15" x14ac:dyDescent="0.25">
      <c r="A9" s="74" t="s">
        <v>280</v>
      </c>
      <c r="B9" s="112" t="s">
        <v>377</v>
      </c>
      <c r="C9" s="112"/>
      <c r="D9" s="112"/>
      <c r="E9" s="112"/>
      <c r="F9" s="112"/>
      <c r="G9" s="112"/>
      <c r="H9" s="112"/>
      <c r="I9" s="112"/>
      <c r="J9" s="112"/>
      <c r="K9" s="112"/>
      <c r="L9" s="112"/>
      <c r="M9" s="112"/>
      <c r="N9" s="112"/>
      <c r="O9" s="112"/>
    </row>
    <row r="10" spans="1:15" x14ac:dyDescent="0.25">
      <c r="A10" s="74" t="s">
        <v>6</v>
      </c>
      <c r="B10" s="112" t="s">
        <v>416</v>
      </c>
      <c r="C10" s="112"/>
      <c r="D10" s="112"/>
      <c r="E10" s="112"/>
      <c r="F10" s="112"/>
      <c r="G10" s="112"/>
      <c r="H10" s="112"/>
      <c r="I10" s="112"/>
      <c r="J10" s="112"/>
      <c r="K10" s="112"/>
      <c r="L10" s="112"/>
      <c r="M10" s="112"/>
      <c r="N10" s="112"/>
      <c r="O10" s="112"/>
    </row>
    <row r="11" spans="1:15" x14ac:dyDescent="0.25">
      <c r="A11" s="74" t="s">
        <v>281</v>
      </c>
      <c r="B11" s="112" t="s">
        <v>295</v>
      </c>
      <c r="C11" s="112"/>
      <c r="D11" s="112"/>
      <c r="E11" s="112"/>
      <c r="F11" s="112"/>
      <c r="G11" s="112"/>
      <c r="H11" s="112"/>
      <c r="I11" s="112"/>
      <c r="J11" s="112"/>
      <c r="K11" s="112"/>
      <c r="L11" s="112"/>
      <c r="M11" s="112"/>
      <c r="N11" s="112"/>
      <c r="O11" s="112"/>
    </row>
    <row r="12" spans="1:15" x14ac:dyDescent="0.25">
      <c r="A12" s="74" t="s">
        <v>282</v>
      </c>
      <c r="B12" s="112" t="s">
        <v>379</v>
      </c>
      <c r="C12" s="112"/>
      <c r="D12" s="112"/>
      <c r="E12" s="112"/>
      <c r="F12" s="112"/>
      <c r="G12" s="112"/>
      <c r="H12" s="112"/>
      <c r="I12" s="112"/>
      <c r="J12" s="112"/>
      <c r="K12" s="112"/>
      <c r="L12" s="112"/>
      <c r="M12" s="112"/>
      <c r="N12" s="112"/>
      <c r="O12" s="112"/>
    </row>
    <row r="13" spans="1:15" x14ac:dyDescent="0.25">
      <c r="A13" s="74" t="s">
        <v>585</v>
      </c>
      <c r="B13" s="112">
        <v>0</v>
      </c>
      <c r="C13" s="112"/>
      <c r="D13" s="112"/>
      <c r="E13" s="112"/>
      <c r="F13" s="112"/>
      <c r="G13" s="112"/>
      <c r="H13" s="112"/>
      <c r="I13" s="112"/>
      <c r="J13" s="112"/>
      <c r="K13" s="112"/>
      <c r="L13" s="112"/>
      <c r="M13" s="112"/>
      <c r="N13" s="112"/>
      <c r="O13" s="112"/>
    </row>
    <row r="14" spans="1:15" x14ac:dyDescent="0.25">
      <c r="A14" s="74" t="s">
        <v>284</v>
      </c>
      <c r="B14" s="112">
        <v>412</v>
      </c>
      <c r="C14" s="112"/>
      <c r="D14" s="112"/>
      <c r="E14" s="112"/>
      <c r="F14" s="112"/>
      <c r="G14" s="112"/>
      <c r="H14" s="112"/>
      <c r="I14" s="112"/>
      <c r="J14" s="112"/>
      <c r="K14" s="112"/>
      <c r="L14" s="112"/>
      <c r="M14" s="112"/>
      <c r="N14" s="112"/>
      <c r="O14" s="112"/>
    </row>
    <row r="15" spans="1:15" x14ac:dyDescent="0.25">
      <c r="A15" s="74" t="s">
        <v>588</v>
      </c>
      <c r="B15" s="112" t="s">
        <v>417</v>
      </c>
      <c r="C15" s="112"/>
      <c r="D15" s="112"/>
      <c r="E15" s="112"/>
      <c r="F15" s="112"/>
      <c r="G15" s="112"/>
      <c r="H15" s="112"/>
      <c r="I15" s="112"/>
      <c r="J15" s="112"/>
      <c r="K15" s="112"/>
      <c r="L15" s="112"/>
      <c r="M15" s="112"/>
      <c r="N15" s="112"/>
      <c r="O15" s="112"/>
    </row>
    <row r="16" spans="1:15" x14ac:dyDescent="0.25">
      <c r="A16" s="74" t="s">
        <v>286</v>
      </c>
      <c r="B16" s="112" t="s">
        <v>418</v>
      </c>
      <c r="C16" s="112"/>
      <c r="D16" s="112"/>
      <c r="E16" s="112"/>
      <c r="F16" s="112"/>
      <c r="G16" s="112"/>
      <c r="H16" s="112"/>
      <c r="I16" s="112"/>
      <c r="J16" s="112"/>
      <c r="K16" s="112"/>
      <c r="L16" s="112"/>
      <c r="M16" s="112"/>
      <c r="N16" s="112"/>
      <c r="O16" s="112"/>
    </row>
    <row r="17" spans="1:15" x14ac:dyDescent="0.25">
      <c r="A17" s="74" t="s">
        <v>687</v>
      </c>
      <c r="B17" s="112"/>
      <c r="C17" s="112"/>
      <c r="D17" s="112"/>
      <c r="E17" s="112"/>
      <c r="F17" s="112"/>
      <c r="G17" s="112"/>
      <c r="H17" s="112"/>
      <c r="I17" s="112"/>
      <c r="J17" s="112"/>
      <c r="K17" s="112"/>
      <c r="L17" s="112"/>
      <c r="M17" s="112"/>
      <c r="N17" s="112"/>
      <c r="O17" s="112"/>
    </row>
    <row r="18" spans="1:15" x14ac:dyDescent="0.25">
      <c r="A18" s="74" t="s">
        <v>288</v>
      </c>
      <c r="B18" s="140">
        <v>45106</v>
      </c>
      <c r="C18" s="112"/>
      <c r="D18" s="112"/>
      <c r="E18" s="112"/>
      <c r="F18" s="112"/>
      <c r="G18" s="112"/>
      <c r="H18" s="112"/>
      <c r="I18" s="112"/>
      <c r="J18" s="112"/>
      <c r="K18" s="112"/>
      <c r="L18" s="112"/>
      <c r="M18" s="112"/>
      <c r="N18" s="112"/>
      <c r="O18" s="112"/>
    </row>
    <row r="19" spans="1:15" x14ac:dyDescent="0.25">
      <c r="A19" s="74" t="s">
        <v>289</v>
      </c>
      <c r="B19" s="140">
        <v>45231</v>
      </c>
      <c r="C19" s="112"/>
      <c r="D19" s="112"/>
      <c r="E19" s="112"/>
      <c r="F19" s="112"/>
      <c r="G19" s="112"/>
      <c r="H19" s="112"/>
      <c r="I19" s="112"/>
      <c r="J19" s="112"/>
      <c r="K19" s="112"/>
      <c r="L19" s="112"/>
      <c r="M19" s="112"/>
      <c r="N19" s="112"/>
      <c r="O19" s="112"/>
    </row>
    <row r="20" spans="1:15" x14ac:dyDescent="0.25">
      <c r="A20" s="74" t="s">
        <v>290</v>
      </c>
      <c r="B20" s="112" t="s">
        <v>299</v>
      </c>
      <c r="C20" s="112"/>
      <c r="D20" s="112"/>
      <c r="E20" s="112"/>
      <c r="F20" s="112"/>
      <c r="G20" s="112"/>
      <c r="H20" s="112"/>
      <c r="I20" s="112"/>
      <c r="J20" s="112"/>
      <c r="K20" s="112"/>
      <c r="L20" s="112"/>
      <c r="M20" s="112"/>
      <c r="N20" s="112"/>
      <c r="O20" s="112"/>
    </row>
    <row r="21" spans="1:15" x14ac:dyDescent="0.25">
      <c r="A21" s="74" t="s">
        <v>291</v>
      </c>
      <c r="B21" s="112" t="s">
        <v>300</v>
      </c>
      <c r="C21" s="112"/>
      <c r="D21" s="112"/>
      <c r="E21" s="112"/>
      <c r="F21" s="112"/>
      <c r="G21" s="112"/>
      <c r="H21" s="112"/>
      <c r="I21" s="112"/>
      <c r="J21" s="112"/>
      <c r="K21" s="112"/>
      <c r="L21" s="112"/>
      <c r="M21" s="112"/>
      <c r="N21" s="112"/>
      <c r="O21" s="112"/>
    </row>
    <row r="23" spans="1:15" x14ac:dyDescent="0.25">
      <c r="B23" s="83" t="str">
        <f>HYPERLINK("#'Factor List'!A1","Back to Factor List")</f>
        <v>Back to Factor List</v>
      </c>
    </row>
    <row r="24" spans="1:15" x14ac:dyDescent="0.25">
      <c r="B24" s="83" t="str">
        <f>HYPERLINK("#'Assumptions'!A1","Assumptions")</f>
        <v>Assumptions</v>
      </c>
    </row>
    <row r="26" spans="1:15" ht="13" x14ac:dyDescent="0.25">
      <c r="A26" s="79" t="s">
        <v>673</v>
      </c>
      <c r="B26" s="79">
        <v>54</v>
      </c>
      <c r="C26" s="79">
        <v>55</v>
      </c>
      <c r="D26" s="79">
        <v>56</v>
      </c>
      <c r="E26" s="79">
        <v>57</v>
      </c>
      <c r="F26" s="79">
        <v>58</v>
      </c>
      <c r="G26" s="79">
        <v>59</v>
      </c>
      <c r="H26" s="79">
        <v>60</v>
      </c>
      <c r="I26" s="79">
        <v>61</v>
      </c>
      <c r="J26" s="79">
        <v>62</v>
      </c>
      <c r="K26" s="79">
        <v>63</v>
      </c>
      <c r="L26" s="79">
        <v>64</v>
      </c>
      <c r="M26" s="79">
        <v>65</v>
      </c>
      <c r="N26" s="79">
        <v>66</v>
      </c>
      <c r="O26" s="79">
        <v>67</v>
      </c>
    </row>
    <row r="27" spans="1:15" x14ac:dyDescent="0.25">
      <c r="A27" s="80">
        <v>0</v>
      </c>
      <c r="B27" s="82">
        <v>0.59899999999999998</v>
      </c>
      <c r="C27" s="82">
        <v>0.61899999999999999</v>
      </c>
      <c r="D27" s="82">
        <v>0.64100000000000001</v>
      </c>
      <c r="E27" s="82">
        <v>0.66500000000000004</v>
      </c>
      <c r="F27" s="82">
        <v>0.68899999999999995</v>
      </c>
      <c r="G27" s="82">
        <v>0.71499999999999997</v>
      </c>
      <c r="H27" s="82">
        <v>0.74299999999999999</v>
      </c>
      <c r="I27" s="82">
        <v>0.77300000000000002</v>
      </c>
      <c r="J27" s="82">
        <v>0.80400000000000005</v>
      </c>
      <c r="K27" s="82">
        <v>0.83799999999999997</v>
      </c>
      <c r="L27" s="82">
        <v>0.874</v>
      </c>
      <c r="M27" s="82">
        <v>0.91300000000000003</v>
      </c>
      <c r="N27" s="82">
        <v>0.95499999999999996</v>
      </c>
      <c r="O27" s="82">
        <v>1</v>
      </c>
    </row>
    <row r="28" spans="1:15" x14ac:dyDescent="0.25">
      <c r="A28" s="80">
        <v>1</v>
      </c>
      <c r="B28" s="82">
        <v>0.6</v>
      </c>
      <c r="C28" s="82">
        <v>0.621</v>
      </c>
      <c r="D28" s="82">
        <v>0.64300000000000002</v>
      </c>
      <c r="E28" s="82">
        <v>0.66700000000000004</v>
      </c>
      <c r="F28" s="82">
        <v>0.69099999999999995</v>
      </c>
      <c r="G28" s="82">
        <v>0.71799999999999997</v>
      </c>
      <c r="H28" s="82">
        <v>0.746</v>
      </c>
      <c r="I28" s="82">
        <v>0.77500000000000002</v>
      </c>
      <c r="J28" s="82">
        <v>0.80700000000000005</v>
      </c>
      <c r="K28" s="82">
        <v>0.84099999999999997</v>
      </c>
      <c r="L28" s="82">
        <v>0.878</v>
      </c>
      <c r="M28" s="82">
        <v>0.91700000000000004</v>
      </c>
      <c r="N28" s="82">
        <v>0.95899999999999996</v>
      </c>
      <c r="O28" s="82"/>
    </row>
    <row r="29" spans="1:15" x14ac:dyDescent="0.25">
      <c r="A29" s="80">
        <v>2</v>
      </c>
      <c r="B29" s="82">
        <v>0.60199999999999998</v>
      </c>
      <c r="C29" s="82">
        <v>0.623</v>
      </c>
      <c r="D29" s="82">
        <v>0.64500000000000002</v>
      </c>
      <c r="E29" s="82">
        <v>0.66900000000000004</v>
      </c>
      <c r="F29" s="82">
        <v>0.69399999999999995</v>
      </c>
      <c r="G29" s="82">
        <v>0.72</v>
      </c>
      <c r="H29" s="82">
        <v>0.748</v>
      </c>
      <c r="I29" s="82">
        <v>0.77800000000000002</v>
      </c>
      <c r="J29" s="82">
        <v>0.81</v>
      </c>
      <c r="K29" s="82">
        <v>0.84399999999999997</v>
      </c>
      <c r="L29" s="82">
        <v>0.88100000000000001</v>
      </c>
      <c r="M29" s="82">
        <v>0.92</v>
      </c>
      <c r="N29" s="82">
        <v>0.96199999999999997</v>
      </c>
      <c r="O29" s="82"/>
    </row>
    <row r="30" spans="1:15" x14ac:dyDescent="0.25">
      <c r="A30" s="80">
        <v>3</v>
      </c>
      <c r="B30" s="82">
        <v>0.60399999999999998</v>
      </c>
      <c r="C30" s="82">
        <v>0.625</v>
      </c>
      <c r="D30" s="82">
        <v>0.64700000000000002</v>
      </c>
      <c r="E30" s="82">
        <v>0.67100000000000004</v>
      </c>
      <c r="F30" s="82">
        <v>0.69599999999999995</v>
      </c>
      <c r="G30" s="82">
        <v>0.72199999999999998</v>
      </c>
      <c r="H30" s="82">
        <v>0.751</v>
      </c>
      <c r="I30" s="82">
        <v>0.78100000000000003</v>
      </c>
      <c r="J30" s="82">
        <v>0.81299999999999994</v>
      </c>
      <c r="K30" s="82">
        <v>0.84699999999999998</v>
      </c>
      <c r="L30" s="82">
        <v>0.88400000000000001</v>
      </c>
      <c r="M30" s="82">
        <v>0.92400000000000004</v>
      </c>
      <c r="N30" s="82">
        <v>0.96599999999999997</v>
      </c>
      <c r="O30" s="82"/>
    </row>
    <row r="31" spans="1:15" x14ac:dyDescent="0.25">
      <c r="A31" s="80">
        <v>4</v>
      </c>
      <c r="B31" s="82">
        <v>0.60599999999999998</v>
      </c>
      <c r="C31" s="82">
        <v>0.627</v>
      </c>
      <c r="D31" s="82">
        <v>0.64900000000000002</v>
      </c>
      <c r="E31" s="82">
        <v>0.67300000000000004</v>
      </c>
      <c r="F31" s="82">
        <v>0.69799999999999995</v>
      </c>
      <c r="G31" s="82">
        <v>0.72499999999999998</v>
      </c>
      <c r="H31" s="82">
        <v>0.753</v>
      </c>
      <c r="I31" s="82">
        <v>0.78300000000000003</v>
      </c>
      <c r="J31" s="82">
        <v>0.81599999999999995</v>
      </c>
      <c r="K31" s="82">
        <v>0.85</v>
      </c>
      <c r="L31" s="82">
        <v>0.88700000000000001</v>
      </c>
      <c r="M31" s="82">
        <v>0.92700000000000005</v>
      </c>
      <c r="N31" s="82">
        <v>0.97</v>
      </c>
      <c r="O31" s="82"/>
    </row>
    <row r="32" spans="1:15" x14ac:dyDescent="0.25">
      <c r="A32" s="80">
        <v>5</v>
      </c>
      <c r="B32" s="82">
        <v>0.60699999999999998</v>
      </c>
      <c r="C32" s="82">
        <v>0.629</v>
      </c>
      <c r="D32" s="82">
        <v>0.65100000000000002</v>
      </c>
      <c r="E32" s="82">
        <v>0.67500000000000004</v>
      </c>
      <c r="F32" s="82">
        <v>0.7</v>
      </c>
      <c r="G32" s="82">
        <v>0.72699999999999998</v>
      </c>
      <c r="H32" s="82">
        <v>0.75600000000000001</v>
      </c>
      <c r="I32" s="82">
        <v>0.78600000000000003</v>
      </c>
      <c r="J32" s="82">
        <v>0.81799999999999995</v>
      </c>
      <c r="K32" s="82">
        <v>0.85299999999999998</v>
      </c>
      <c r="L32" s="82">
        <v>0.89</v>
      </c>
      <c r="M32" s="82">
        <v>0.93100000000000005</v>
      </c>
      <c r="N32" s="82">
        <v>0.97399999999999998</v>
      </c>
      <c r="O32" s="82"/>
    </row>
    <row r="33" spans="1:15" x14ac:dyDescent="0.25">
      <c r="A33" s="80">
        <v>6</v>
      </c>
      <c r="B33" s="82">
        <v>0.60899999999999999</v>
      </c>
      <c r="C33" s="82">
        <v>0.63</v>
      </c>
      <c r="D33" s="82">
        <v>0.65300000000000002</v>
      </c>
      <c r="E33" s="82">
        <v>0.67700000000000005</v>
      </c>
      <c r="F33" s="82">
        <v>0.70199999999999996</v>
      </c>
      <c r="G33" s="82">
        <v>0.72899999999999998</v>
      </c>
      <c r="H33" s="82">
        <v>0.75800000000000001</v>
      </c>
      <c r="I33" s="82">
        <v>0.78900000000000003</v>
      </c>
      <c r="J33" s="82">
        <v>0.82099999999999995</v>
      </c>
      <c r="K33" s="82">
        <v>0.85599999999999998</v>
      </c>
      <c r="L33" s="82">
        <v>0.89400000000000002</v>
      </c>
      <c r="M33" s="82">
        <v>0.93400000000000005</v>
      </c>
      <c r="N33" s="82">
        <v>0.97699999999999998</v>
      </c>
      <c r="O33" s="82"/>
    </row>
    <row r="34" spans="1:15" x14ac:dyDescent="0.25">
      <c r="A34" s="80">
        <v>7</v>
      </c>
      <c r="B34" s="82">
        <v>0.61099999999999999</v>
      </c>
      <c r="C34" s="82">
        <v>0.63200000000000001</v>
      </c>
      <c r="D34" s="82">
        <v>0.65500000000000003</v>
      </c>
      <c r="E34" s="82">
        <v>0.67900000000000005</v>
      </c>
      <c r="F34" s="82">
        <v>0.70499999999999996</v>
      </c>
      <c r="G34" s="82">
        <v>0.73199999999999998</v>
      </c>
      <c r="H34" s="82">
        <v>0.76</v>
      </c>
      <c r="I34" s="82">
        <v>0.79100000000000004</v>
      </c>
      <c r="J34" s="82">
        <v>0.82399999999999995</v>
      </c>
      <c r="K34" s="82">
        <v>0.85899999999999999</v>
      </c>
      <c r="L34" s="82">
        <v>0.89700000000000002</v>
      </c>
      <c r="M34" s="82">
        <v>0.93799999999999994</v>
      </c>
      <c r="N34" s="82">
        <v>0.98099999999999998</v>
      </c>
      <c r="O34" s="82"/>
    </row>
    <row r="35" spans="1:15" x14ac:dyDescent="0.25">
      <c r="A35" s="80">
        <v>8</v>
      </c>
      <c r="B35" s="82">
        <v>0.61299999999999999</v>
      </c>
      <c r="C35" s="82">
        <v>0.63400000000000001</v>
      </c>
      <c r="D35" s="82">
        <v>0.65700000000000003</v>
      </c>
      <c r="E35" s="82">
        <v>0.68100000000000005</v>
      </c>
      <c r="F35" s="82">
        <v>0.70699999999999996</v>
      </c>
      <c r="G35" s="82">
        <v>0.73399999999999999</v>
      </c>
      <c r="H35" s="82">
        <v>0.76300000000000001</v>
      </c>
      <c r="I35" s="82">
        <v>0.79400000000000004</v>
      </c>
      <c r="J35" s="82">
        <v>0.82699999999999996</v>
      </c>
      <c r="K35" s="82">
        <v>0.86199999999999999</v>
      </c>
      <c r="L35" s="82">
        <v>0.9</v>
      </c>
      <c r="M35" s="82">
        <v>0.94099999999999995</v>
      </c>
      <c r="N35" s="82">
        <v>0.98499999999999999</v>
      </c>
      <c r="O35" s="82"/>
    </row>
    <row r="36" spans="1:15" x14ac:dyDescent="0.25">
      <c r="A36" s="80">
        <v>9</v>
      </c>
      <c r="B36" s="82">
        <v>0.61399999999999999</v>
      </c>
      <c r="C36" s="82">
        <v>0.63600000000000001</v>
      </c>
      <c r="D36" s="82">
        <v>0.65900000000000003</v>
      </c>
      <c r="E36" s="82">
        <v>0.68300000000000005</v>
      </c>
      <c r="F36" s="82">
        <v>0.70899999999999996</v>
      </c>
      <c r="G36" s="82">
        <v>0.73599999999999999</v>
      </c>
      <c r="H36" s="82">
        <v>0.76500000000000001</v>
      </c>
      <c r="I36" s="82">
        <v>0.79600000000000004</v>
      </c>
      <c r="J36" s="82">
        <v>0.83</v>
      </c>
      <c r="K36" s="82">
        <v>0.86499999999999999</v>
      </c>
      <c r="L36" s="82">
        <v>0.90300000000000002</v>
      </c>
      <c r="M36" s="82">
        <v>0.94399999999999995</v>
      </c>
      <c r="N36" s="82">
        <v>0.98899999999999999</v>
      </c>
      <c r="O36" s="82"/>
    </row>
    <row r="37" spans="1:15" x14ac:dyDescent="0.25">
      <c r="A37" s="80">
        <v>10</v>
      </c>
      <c r="B37" s="82">
        <v>0.61599999999999999</v>
      </c>
      <c r="C37" s="82">
        <v>0.63800000000000001</v>
      </c>
      <c r="D37" s="82">
        <v>0.66100000000000003</v>
      </c>
      <c r="E37" s="82">
        <v>0.68500000000000005</v>
      </c>
      <c r="F37" s="82">
        <v>0.71099999999999997</v>
      </c>
      <c r="G37" s="82">
        <v>0.73899999999999999</v>
      </c>
      <c r="H37" s="82">
        <v>0.76800000000000002</v>
      </c>
      <c r="I37" s="82">
        <v>0.79900000000000004</v>
      </c>
      <c r="J37" s="82">
        <v>0.83299999999999996</v>
      </c>
      <c r="K37" s="82">
        <v>0.86799999999999999</v>
      </c>
      <c r="L37" s="82">
        <v>0.90700000000000003</v>
      </c>
      <c r="M37" s="82">
        <v>0.94799999999999995</v>
      </c>
      <c r="N37" s="82">
        <v>0.99199999999999999</v>
      </c>
      <c r="O37" s="82"/>
    </row>
    <row r="38" spans="1:15" x14ac:dyDescent="0.25">
      <c r="A38" s="80">
        <v>11</v>
      </c>
      <c r="B38" s="82">
        <v>0.61799999999999999</v>
      </c>
      <c r="C38" s="82">
        <v>0.64</v>
      </c>
      <c r="D38" s="82">
        <v>0.66300000000000003</v>
      </c>
      <c r="E38" s="82">
        <v>0.68700000000000006</v>
      </c>
      <c r="F38" s="82">
        <v>0.71299999999999997</v>
      </c>
      <c r="G38" s="82">
        <v>0.74099999999999999</v>
      </c>
      <c r="H38" s="82">
        <v>0.77</v>
      </c>
      <c r="I38" s="82">
        <v>0.80200000000000005</v>
      </c>
      <c r="J38" s="82">
        <v>0.83499999999999996</v>
      </c>
      <c r="K38" s="82">
        <v>0.871</v>
      </c>
      <c r="L38" s="82">
        <v>0.91</v>
      </c>
      <c r="M38" s="82">
        <v>0.95099999999999996</v>
      </c>
      <c r="N38" s="82">
        <v>0.996</v>
      </c>
      <c r="O38" s="82"/>
    </row>
    <row r="44" spans="1:15" ht="39.65" customHeight="1" x14ac:dyDescent="0.25"/>
    <row r="46" spans="1:15" ht="27.65" customHeight="1" x14ac:dyDescent="0.25"/>
  </sheetData>
  <sheetProtection algorithmName="SHA-512" hashValue="dwO0Tosm96Pw1T+MqPlid2hETaMn4DCOrlYZ9IaQ7tgaKZE9tZWPLAEI6wEIxO8Wtn7kLphB0V7vX7WtK0ynlw==" saltValue="sO9Tg6VUDMC6BS0BTpw+CQ==" spinCount="100000" sheet="1" objects="1" scenarios="1"/>
  <conditionalFormatting sqref="A6:A16">
    <cfRule type="expression" dxfId="1021" priority="25" stopIfTrue="1">
      <formula>MOD(ROW(),2)=0</formula>
    </cfRule>
    <cfRule type="expression" dxfId="1020" priority="26" stopIfTrue="1">
      <formula>MOD(ROW(),2)&lt;&gt;0</formula>
    </cfRule>
  </conditionalFormatting>
  <conditionalFormatting sqref="B6:O21">
    <cfRule type="expression" dxfId="1019" priority="27" stopIfTrue="1">
      <formula>MOD(ROW(),2)=0</formula>
    </cfRule>
    <cfRule type="expression" dxfId="1018" priority="28" stopIfTrue="1">
      <formula>MOD(ROW(),2)&lt;&gt;0</formula>
    </cfRule>
  </conditionalFormatting>
  <conditionalFormatting sqref="A19:A20">
    <cfRule type="expression" dxfId="1017" priority="17" stopIfTrue="1">
      <formula>MOD(ROW(),2)=0</formula>
    </cfRule>
    <cfRule type="expression" dxfId="1016" priority="18" stopIfTrue="1">
      <formula>MOD(ROW(),2)&lt;&gt;0</formula>
    </cfRule>
  </conditionalFormatting>
  <conditionalFormatting sqref="B19:B20">
    <cfRule type="expression" dxfId="1015" priority="19" stopIfTrue="1">
      <formula>MOD(ROW(),2)=0</formula>
    </cfRule>
    <cfRule type="expression" dxfId="1014" priority="20" stopIfTrue="1">
      <formula>MOD(ROW(),2)&lt;&gt;0</formula>
    </cfRule>
  </conditionalFormatting>
  <conditionalFormatting sqref="A18">
    <cfRule type="expression" dxfId="1013" priority="13" stopIfTrue="1">
      <formula>MOD(ROW(),2)=0</formula>
    </cfRule>
    <cfRule type="expression" dxfId="1012" priority="14" stopIfTrue="1">
      <formula>MOD(ROW(),2)&lt;&gt;0</formula>
    </cfRule>
  </conditionalFormatting>
  <conditionalFormatting sqref="B18">
    <cfRule type="expression" dxfId="1011" priority="15" stopIfTrue="1">
      <formula>MOD(ROW(),2)=0</formula>
    </cfRule>
    <cfRule type="expression" dxfId="1010" priority="16" stopIfTrue="1">
      <formula>MOD(ROW(),2)&lt;&gt;0</formula>
    </cfRule>
  </conditionalFormatting>
  <conditionalFormatting sqref="A26:A38">
    <cfRule type="expression" dxfId="1009" priority="9" stopIfTrue="1">
      <formula>MOD(ROW(),2)=0</formula>
    </cfRule>
    <cfRule type="expression" dxfId="1008" priority="10" stopIfTrue="1">
      <formula>MOD(ROW(),2)&lt;&gt;0</formula>
    </cfRule>
  </conditionalFormatting>
  <conditionalFormatting sqref="B26:O38">
    <cfRule type="expression" dxfId="1007" priority="11" stopIfTrue="1">
      <formula>MOD(ROW(),2)=0</formula>
    </cfRule>
    <cfRule type="expression" dxfId="1006" priority="12" stopIfTrue="1">
      <formula>MOD(ROW(),2)&lt;&gt;0</formula>
    </cfRule>
  </conditionalFormatting>
  <conditionalFormatting sqref="A17">
    <cfRule type="expression" dxfId="1005" priority="5" stopIfTrue="1">
      <formula>MOD(ROW(),2)=0</formula>
    </cfRule>
    <cfRule type="expression" dxfId="1004" priority="6" stopIfTrue="1">
      <formula>MOD(ROW(),2)&lt;&gt;0</formula>
    </cfRule>
  </conditionalFormatting>
  <conditionalFormatting sqref="B17">
    <cfRule type="expression" dxfId="1003" priority="7" stopIfTrue="1">
      <formula>MOD(ROW(),2)=0</formula>
    </cfRule>
    <cfRule type="expression" dxfId="1002" priority="8" stopIfTrue="1">
      <formula>MOD(ROW(),2)&lt;&gt;0</formula>
    </cfRule>
  </conditionalFormatting>
  <conditionalFormatting sqref="A21">
    <cfRule type="expression" dxfId="1001" priority="1" stopIfTrue="1">
      <formula>MOD(ROW(),2)=0</formula>
    </cfRule>
    <cfRule type="expression" dxfId="1000" priority="2" stopIfTrue="1">
      <formula>MOD(ROW(),2)&lt;&gt;0</formula>
    </cfRule>
  </conditionalFormatting>
  <conditionalFormatting sqref="B21:C21">
    <cfRule type="expression" dxfId="999" priority="3" stopIfTrue="1">
      <formula>MOD(ROW(),2)=0</formula>
    </cfRule>
    <cfRule type="expression" dxfId="99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797663-87B2-463E-BDA8-DD2EAB9D52FE}">
  <sheetPr codeName="Sheet7"/>
  <dimension ref="A1:P46"/>
  <sheetViews>
    <sheetView showGridLines="0" zoomScale="85" zoomScaleNormal="85" workbookViewId="0">
      <selection activeCell="A4" sqref="A4"/>
    </sheetView>
  </sheetViews>
  <sheetFormatPr defaultColWidth="10" defaultRowHeight="12.5" x14ac:dyDescent="0.25"/>
  <cols>
    <col min="1" max="1" width="31.54296875" style="27" customWidth="1"/>
    <col min="2" max="16" width="22.54296875" style="27" customWidth="1"/>
    <col min="17" max="16384" width="10" style="27"/>
  </cols>
  <sheetData>
    <row r="1" spans="1:16" ht="20" x14ac:dyDescent="0.4">
      <c r="A1" s="39" t="s">
        <v>0</v>
      </c>
      <c r="B1" s="40"/>
      <c r="C1" s="40"/>
      <c r="D1" s="40"/>
      <c r="E1" s="40"/>
      <c r="F1" s="40"/>
      <c r="G1" s="40"/>
      <c r="H1" s="40"/>
      <c r="I1" s="40"/>
    </row>
    <row r="2" spans="1:16" ht="15.5" x14ac:dyDescent="0.35">
      <c r="A2" s="41" t="str">
        <f>IF(title="&gt; Enter workbook title here","Enter workbook title in Cover sheet",title)</f>
        <v>JPS - Consolidated Factor Spreadsheet</v>
      </c>
      <c r="B2" s="42"/>
      <c r="C2" s="42"/>
      <c r="D2" s="42"/>
      <c r="E2" s="42"/>
      <c r="F2" s="42"/>
      <c r="G2" s="42"/>
      <c r="H2" s="42"/>
      <c r="I2" s="42"/>
    </row>
    <row r="3" spans="1:16" ht="15.5" x14ac:dyDescent="0.35">
      <c r="A3" s="43" t="str">
        <f>TABLE_FACTOR_TYPE_1&amp;" - x-"&amp;TABLE_SERIES_NUMBER_1</f>
        <v>ERF - x-413</v>
      </c>
      <c r="B3" s="42"/>
      <c r="C3" s="42"/>
      <c r="D3" s="42"/>
      <c r="E3" s="42"/>
      <c r="F3" s="42"/>
      <c r="G3" s="42"/>
      <c r="H3" s="42"/>
      <c r="I3" s="42"/>
    </row>
    <row r="4" spans="1:16" x14ac:dyDescent="0.25">
      <c r="A4" s="44"/>
    </row>
    <row r="6" spans="1:16" ht="13" x14ac:dyDescent="0.3">
      <c r="A6" s="73" t="s">
        <v>577</v>
      </c>
      <c r="B6" s="112" t="s">
        <v>578</v>
      </c>
      <c r="C6" s="112"/>
      <c r="D6" s="112"/>
      <c r="E6" s="112"/>
      <c r="F6" s="112"/>
      <c r="G6" s="112"/>
      <c r="H6" s="112"/>
      <c r="I6" s="112"/>
      <c r="J6" s="112"/>
      <c r="K6" s="112"/>
      <c r="L6" s="112"/>
      <c r="M6" s="112"/>
      <c r="N6" s="112"/>
      <c r="O6" s="112"/>
      <c r="P6" s="112"/>
    </row>
    <row r="7" spans="1:16" x14ac:dyDescent="0.25">
      <c r="A7" s="74" t="s">
        <v>672</v>
      </c>
      <c r="B7" s="112" t="s">
        <v>77</v>
      </c>
      <c r="C7" s="112"/>
      <c r="D7" s="112"/>
      <c r="E7" s="112"/>
      <c r="F7" s="112"/>
      <c r="G7" s="112"/>
      <c r="H7" s="112"/>
      <c r="I7" s="112"/>
      <c r="J7" s="112"/>
      <c r="K7" s="112"/>
      <c r="L7" s="112"/>
      <c r="M7" s="112"/>
      <c r="N7" s="112"/>
      <c r="O7" s="112"/>
      <c r="P7" s="112"/>
    </row>
    <row r="8" spans="1:16" x14ac:dyDescent="0.25">
      <c r="A8" s="74" t="s">
        <v>279</v>
      </c>
      <c r="B8" s="112" t="s">
        <v>334</v>
      </c>
      <c r="C8" s="112"/>
      <c r="D8" s="112"/>
      <c r="E8" s="112"/>
      <c r="F8" s="112"/>
      <c r="G8" s="112"/>
      <c r="H8" s="112"/>
      <c r="I8" s="112"/>
      <c r="J8" s="112"/>
      <c r="K8" s="112"/>
      <c r="L8" s="112"/>
      <c r="M8" s="112"/>
      <c r="N8" s="112"/>
      <c r="O8" s="112"/>
      <c r="P8" s="112"/>
    </row>
    <row r="9" spans="1:16" x14ac:dyDescent="0.25">
      <c r="A9" s="74" t="s">
        <v>280</v>
      </c>
      <c r="B9" s="112" t="s">
        <v>377</v>
      </c>
      <c r="C9" s="112"/>
      <c r="D9" s="112"/>
      <c r="E9" s="112"/>
      <c r="F9" s="112"/>
      <c r="G9" s="112"/>
      <c r="H9" s="112"/>
      <c r="I9" s="112"/>
      <c r="J9" s="112"/>
      <c r="K9" s="112"/>
      <c r="L9" s="112"/>
      <c r="M9" s="112"/>
      <c r="N9" s="112"/>
      <c r="O9" s="112"/>
      <c r="P9" s="112"/>
    </row>
    <row r="10" spans="1:16" x14ac:dyDescent="0.25">
      <c r="A10" s="74" t="s">
        <v>6</v>
      </c>
      <c r="B10" s="112" t="s">
        <v>419</v>
      </c>
      <c r="C10" s="112"/>
      <c r="D10" s="112"/>
      <c r="E10" s="112"/>
      <c r="F10" s="112"/>
      <c r="G10" s="112"/>
      <c r="H10" s="112"/>
      <c r="I10" s="112"/>
      <c r="J10" s="112"/>
      <c r="K10" s="112"/>
      <c r="L10" s="112"/>
      <c r="M10" s="112"/>
      <c r="N10" s="112"/>
      <c r="O10" s="112"/>
      <c r="P10" s="112"/>
    </row>
    <row r="11" spans="1:16" x14ac:dyDescent="0.25">
      <c r="A11" s="74" t="s">
        <v>281</v>
      </c>
      <c r="B11" s="112" t="s">
        <v>295</v>
      </c>
      <c r="C11" s="112"/>
      <c r="D11" s="112"/>
      <c r="E11" s="112"/>
      <c r="F11" s="112"/>
      <c r="G11" s="112"/>
      <c r="H11" s="112"/>
      <c r="I11" s="112"/>
      <c r="J11" s="112"/>
      <c r="K11" s="112"/>
      <c r="L11" s="112"/>
      <c r="M11" s="112"/>
      <c r="N11" s="112"/>
      <c r="O11" s="112"/>
      <c r="P11" s="112"/>
    </row>
    <row r="12" spans="1:16" x14ac:dyDescent="0.25">
      <c r="A12" s="74" t="s">
        <v>282</v>
      </c>
      <c r="B12" s="112" t="s">
        <v>379</v>
      </c>
      <c r="C12" s="112"/>
      <c r="D12" s="112"/>
      <c r="E12" s="112"/>
      <c r="F12" s="112"/>
      <c r="G12" s="112"/>
      <c r="H12" s="112"/>
      <c r="I12" s="112"/>
      <c r="J12" s="112"/>
      <c r="K12" s="112"/>
      <c r="L12" s="112"/>
      <c r="M12" s="112"/>
      <c r="N12" s="112"/>
      <c r="O12" s="112"/>
      <c r="P12" s="112"/>
    </row>
    <row r="13" spans="1:16" x14ac:dyDescent="0.25">
      <c r="A13" s="74" t="s">
        <v>585</v>
      </c>
      <c r="B13" s="112">
        <v>0</v>
      </c>
      <c r="C13" s="112"/>
      <c r="D13" s="112"/>
      <c r="E13" s="112"/>
      <c r="F13" s="112"/>
      <c r="G13" s="112"/>
      <c r="H13" s="112"/>
      <c r="I13" s="112"/>
      <c r="J13" s="112"/>
      <c r="K13" s="112"/>
      <c r="L13" s="112"/>
      <c r="M13" s="112"/>
      <c r="N13" s="112"/>
      <c r="O13" s="112"/>
      <c r="P13" s="112"/>
    </row>
    <row r="14" spans="1:16" x14ac:dyDescent="0.25">
      <c r="A14" s="74" t="s">
        <v>284</v>
      </c>
      <c r="B14" s="112">
        <v>413</v>
      </c>
      <c r="C14" s="112"/>
      <c r="D14" s="112"/>
      <c r="E14" s="112"/>
      <c r="F14" s="112"/>
      <c r="G14" s="112"/>
      <c r="H14" s="112"/>
      <c r="I14" s="112"/>
      <c r="J14" s="112"/>
      <c r="K14" s="112"/>
      <c r="L14" s="112"/>
      <c r="M14" s="112"/>
      <c r="N14" s="112"/>
      <c r="O14" s="112"/>
      <c r="P14" s="112"/>
    </row>
    <row r="15" spans="1:16" x14ac:dyDescent="0.25">
      <c r="A15" s="74" t="s">
        <v>588</v>
      </c>
      <c r="B15" s="112" t="s">
        <v>420</v>
      </c>
      <c r="C15" s="112"/>
      <c r="D15" s="112"/>
      <c r="E15" s="112"/>
      <c r="F15" s="112"/>
      <c r="G15" s="112"/>
      <c r="H15" s="112"/>
      <c r="I15" s="112"/>
      <c r="J15" s="112"/>
      <c r="K15" s="112"/>
      <c r="L15" s="112"/>
      <c r="M15" s="112"/>
      <c r="N15" s="112"/>
      <c r="O15" s="112"/>
      <c r="P15" s="112"/>
    </row>
    <row r="16" spans="1:16" x14ac:dyDescent="0.25">
      <c r="A16" s="74" t="s">
        <v>286</v>
      </c>
      <c r="B16" s="112" t="s">
        <v>421</v>
      </c>
      <c r="C16" s="112"/>
      <c r="D16" s="112"/>
      <c r="E16" s="112"/>
      <c r="F16" s="112"/>
      <c r="G16" s="112"/>
      <c r="H16" s="112"/>
      <c r="I16" s="112"/>
      <c r="J16" s="112"/>
      <c r="K16" s="112"/>
      <c r="L16" s="112"/>
      <c r="M16" s="112"/>
      <c r="N16" s="112"/>
      <c r="O16" s="112"/>
      <c r="P16" s="112"/>
    </row>
    <row r="17" spans="1:16" x14ac:dyDescent="0.25">
      <c r="A17" s="74" t="s">
        <v>687</v>
      </c>
      <c r="B17" s="112"/>
      <c r="C17" s="112"/>
      <c r="D17" s="112"/>
      <c r="E17" s="112"/>
      <c r="F17" s="112"/>
      <c r="G17" s="112"/>
      <c r="H17" s="112"/>
      <c r="I17" s="112"/>
      <c r="J17" s="112"/>
      <c r="K17" s="112"/>
      <c r="L17" s="112"/>
      <c r="M17" s="112"/>
      <c r="N17" s="112"/>
      <c r="O17" s="112"/>
      <c r="P17" s="112"/>
    </row>
    <row r="18" spans="1:16" x14ac:dyDescent="0.25">
      <c r="A18" s="74" t="s">
        <v>288</v>
      </c>
      <c r="B18" s="140">
        <v>45106</v>
      </c>
      <c r="C18" s="112"/>
      <c r="D18" s="112"/>
      <c r="E18" s="112"/>
      <c r="F18" s="112"/>
      <c r="G18" s="112"/>
      <c r="H18" s="112"/>
      <c r="I18" s="112"/>
      <c r="J18" s="112"/>
      <c r="K18" s="112"/>
      <c r="L18" s="112"/>
      <c r="M18" s="112"/>
      <c r="N18" s="112"/>
      <c r="O18" s="112"/>
      <c r="P18" s="112"/>
    </row>
    <row r="19" spans="1:16" x14ac:dyDescent="0.25">
      <c r="A19" s="74" t="s">
        <v>289</v>
      </c>
      <c r="B19" s="140">
        <v>45231</v>
      </c>
      <c r="C19" s="112"/>
      <c r="D19" s="112"/>
      <c r="E19" s="112"/>
      <c r="F19" s="112"/>
      <c r="G19" s="112"/>
      <c r="H19" s="112"/>
      <c r="I19" s="112"/>
      <c r="J19" s="112"/>
      <c r="K19" s="112"/>
      <c r="L19" s="112"/>
      <c r="M19" s="112"/>
      <c r="N19" s="112"/>
      <c r="O19" s="112"/>
      <c r="P19" s="112"/>
    </row>
    <row r="20" spans="1:16" x14ac:dyDescent="0.25">
      <c r="A20" s="74" t="s">
        <v>290</v>
      </c>
      <c r="B20" s="112" t="s">
        <v>299</v>
      </c>
      <c r="C20" s="112"/>
      <c r="D20" s="112"/>
      <c r="E20" s="112"/>
      <c r="F20" s="112"/>
      <c r="G20" s="112"/>
      <c r="H20" s="112"/>
      <c r="I20" s="112"/>
      <c r="J20" s="112"/>
      <c r="K20" s="112"/>
      <c r="L20" s="112"/>
      <c r="M20" s="112"/>
      <c r="N20" s="112"/>
      <c r="O20" s="112"/>
      <c r="P20" s="112"/>
    </row>
    <row r="21" spans="1:16" x14ac:dyDescent="0.25">
      <c r="A21" s="74" t="s">
        <v>291</v>
      </c>
      <c r="B21" s="112" t="s">
        <v>300</v>
      </c>
      <c r="C21" s="112"/>
      <c r="D21" s="112"/>
      <c r="E21" s="112"/>
      <c r="F21" s="112"/>
      <c r="G21" s="112"/>
      <c r="H21" s="112"/>
      <c r="I21" s="112"/>
      <c r="J21" s="112"/>
      <c r="K21" s="112"/>
      <c r="L21" s="112"/>
      <c r="M21" s="112"/>
      <c r="N21" s="112"/>
      <c r="O21" s="112"/>
      <c r="P21" s="112"/>
    </row>
    <row r="23" spans="1:16" x14ac:dyDescent="0.25">
      <c r="B23" s="83" t="str">
        <f>HYPERLINK("#'Factor List'!A1","Back to Factor List")</f>
        <v>Back to Factor List</v>
      </c>
    </row>
    <row r="24" spans="1:16" x14ac:dyDescent="0.25">
      <c r="B24" s="83" t="str">
        <f>HYPERLINK("#'Assumptions'!A1","Assumptions")</f>
        <v>Assumptions</v>
      </c>
    </row>
    <row r="26" spans="1:16" ht="13" x14ac:dyDescent="0.25">
      <c r="A26" s="79" t="s">
        <v>673</v>
      </c>
      <c r="B26" s="79">
        <v>54</v>
      </c>
      <c r="C26" s="79">
        <v>55</v>
      </c>
      <c r="D26" s="79">
        <v>56</v>
      </c>
      <c r="E26" s="79">
        <v>57</v>
      </c>
      <c r="F26" s="79">
        <v>58</v>
      </c>
      <c r="G26" s="79">
        <v>59</v>
      </c>
      <c r="H26" s="79">
        <v>60</v>
      </c>
      <c r="I26" s="79">
        <v>61</v>
      </c>
      <c r="J26" s="79">
        <v>62</v>
      </c>
      <c r="K26" s="79">
        <v>63</v>
      </c>
      <c r="L26" s="79">
        <v>64</v>
      </c>
      <c r="M26" s="79">
        <v>65</v>
      </c>
      <c r="N26" s="79">
        <v>66</v>
      </c>
      <c r="O26" s="79">
        <v>67</v>
      </c>
      <c r="P26" s="79">
        <v>68</v>
      </c>
    </row>
    <row r="27" spans="1:16" x14ac:dyDescent="0.25">
      <c r="A27" s="80">
        <v>0</v>
      </c>
      <c r="B27" s="82">
        <v>0.57199999999999995</v>
      </c>
      <c r="C27" s="82">
        <v>0.59099999999999997</v>
      </c>
      <c r="D27" s="82">
        <v>0.61199999999999999</v>
      </c>
      <c r="E27" s="82">
        <v>0.63400000000000001</v>
      </c>
      <c r="F27" s="82">
        <v>0.65800000000000003</v>
      </c>
      <c r="G27" s="82">
        <v>0.68300000000000005</v>
      </c>
      <c r="H27" s="82">
        <v>0.70899999999999996</v>
      </c>
      <c r="I27" s="82">
        <v>0.73699999999999999</v>
      </c>
      <c r="J27" s="82">
        <v>0.76700000000000002</v>
      </c>
      <c r="K27" s="82">
        <v>0.8</v>
      </c>
      <c r="L27" s="82">
        <v>0.83399999999999996</v>
      </c>
      <c r="M27" s="82">
        <v>0.871</v>
      </c>
      <c r="N27" s="82">
        <v>0.91100000000000003</v>
      </c>
      <c r="O27" s="82">
        <v>0.95399999999999996</v>
      </c>
      <c r="P27" s="82">
        <v>1</v>
      </c>
    </row>
    <row r="28" spans="1:16" x14ac:dyDescent="0.25">
      <c r="A28" s="80">
        <v>1</v>
      </c>
      <c r="B28" s="82">
        <v>0.57299999999999995</v>
      </c>
      <c r="C28" s="82">
        <v>0.59299999999999997</v>
      </c>
      <c r="D28" s="82">
        <v>0.61399999999999999</v>
      </c>
      <c r="E28" s="82">
        <v>0.63600000000000001</v>
      </c>
      <c r="F28" s="82">
        <v>0.66</v>
      </c>
      <c r="G28" s="82">
        <v>0.68500000000000005</v>
      </c>
      <c r="H28" s="82">
        <v>0.71199999999999997</v>
      </c>
      <c r="I28" s="82">
        <v>0.74</v>
      </c>
      <c r="J28" s="82">
        <v>0.77</v>
      </c>
      <c r="K28" s="82">
        <v>0.80200000000000005</v>
      </c>
      <c r="L28" s="82">
        <v>0.83699999999999997</v>
      </c>
      <c r="M28" s="82">
        <v>0.874</v>
      </c>
      <c r="N28" s="82">
        <v>0.91400000000000003</v>
      </c>
      <c r="O28" s="82">
        <v>0.95699999999999996</v>
      </c>
      <c r="P28" s="82"/>
    </row>
    <row r="29" spans="1:16" x14ac:dyDescent="0.25">
      <c r="A29" s="80">
        <v>2</v>
      </c>
      <c r="B29" s="82">
        <v>0.57499999999999996</v>
      </c>
      <c r="C29" s="82">
        <v>0.59499999999999997</v>
      </c>
      <c r="D29" s="82">
        <v>0.61599999999999999</v>
      </c>
      <c r="E29" s="82">
        <v>0.63800000000000001</v>
      </c>
      <c r="F29" s="82">
        <v>0.66200000000000003</v>
      </c>
      <c r="G29" s="82">
        <v>0.68700000000000006</v>
      </c>
      <c r="H29" s="82">
        <v>0.71399999999999997</v>
      </c>
      <c r="I29" s="82">
        <v>0.74199999999999999</v>
      </c>
      <c r="J29" s="82">
        <v>0.77300000000000002</v>
      </c>
      <c r="K29" s="82">
        <v>0.80500000000000005</v>
      </c>
      <c r="L29" s="82">
        <v>0.84</v>
      </c>
      <c r="M29" s="82">
        <v>0.878</v>
      </c>
      <c r="N29" s="82">
        <v>0.91800000000000004</v>
      </c>
      <c r="O29" s="82">
        <v>0.96099999999999997</v>
      </c>
      <c r="P29" s="82"/>
    </row>
    <row r="30" spans="1:16" x14ac:dyDescent="0.25">
      <c r="A30" s="80">
        <v>3</v>
      </c>
      <c r="B30" s="82">
        <v>0.57699999999999996</v>
      </c>
      <c r="C30" s="82">
        <v>0.59699999999999998</v>
      </c>
      <c r="D30" s="82">
        <v>0.61799999999999999</v>
      </c>
      <c r="E30" s="82">
        <v>0.64</v>
      </c>
      <c r="F30" s="82">
        <v>0.66400000000000003</v>
      </c>
      <c r="G30" s="82">
        <v>0.68899999999999995</v>
      </c>
      <c r="H30" s="82">
        <v>0.71599999999999997</v>
      </c>
      <c r="I30" s="82">
        <v>0.745</v>
      </c>
      <c r="J30" s="82">
        <v>0.77600000000000002</v>
      </c>
      <c r="K30" s="82">
        <v>0.80800000000000005</v>
      </c>
      <c r="L30" s="82">
        <v>0.84299999999999997</v>
      </c>
      <c r="M30" s="82">
        <v>0.88100000000000001</v>
      </c>
      <c r="N30" s="82">
        <v>0.92100000000000004</v>
      </c>
      <c r="O30" s="82">
        <v>0.96499999999999997</v>
      </c>
      <c r="P30" s="82"/>
    </row>
    <row r="31" spans="1:16" x14ac:dyDescent="0.25">
      <c r="A31" s="80">
        <v>4</v>
      </c>
      <c r="B31" s="82">
        <v>0.57799999999999996</v>
      </c>
      <c r="C31" s="82">
        <v>0.59799999999999998</v>
      </c>
      <c r="D31" s="82">
        <v>0.62</v>
      </c>
      <c r="E31" s="82">
        <v>0.64200000000000002</v>
      </c>
      <c r="F31" s="82">
        <v>0.66600000000000004</v>
      </c>
      <c r="G31" s="82">
        <v>0.69199999999999995</v>
      </c>
      <c r="H31" s="82">
        <v>0.71899999999999997</v>
      </c>
      <c r="I31" s="82">
        <v>0.747</v>
      </c>
      <c r="J31" s="82">
        <v>0.77800000000000002</v>
      </c>
      <c r="K31" s="82">
        <v>0.81100000000000005</v>
      </c>
      <c r="L31" s="82">
        <v>0.84599999999999997</v>
      </c>
      <c r="M31" s="82">
        <v>0.88400000000000001</v>
      </c>
      <c r="N31" s="82">
        <v>0.92500000000000004</v>
      </c>
      <c r="O31" s="82">
        <v>0.96899999999999997</v>
      </c>
      <c r="P31" s="82"/>
    </row>
    <row r="32" spans="1:16" x14ac:dyDescent="0.25">
      <c r="A32" s="80">
        <v>5</v>
      </c>
      <c r="B32" s="82">
        <v>0.57999999999999996</v>
      </c>
      <c r="C32" s="82">
        <v>0.6</v>
      </c>
      <c r="D32" s="82">
        <v>0.622</v>
      </c>
      <c r="E32" s="82">
        <v>0.64400000000000002</v>
      </c>
      <c r="F32" s="82">
        <v>0.66800000000000004</v>
      </c>
      <c r="G32" s="82">
        <v>0.69399999999999995</v>
      </c>
      <c r="H32" s="82">
        <v>0.72099999999999997</v>
      </c>
      <c r="I32" s="82">
        <v>0.75</v>
      </c>
      <c r="J32" s="82">
        <v>0.78100000000000003</v>
      </c>
      <c r="K32" s="82">
        <v>0.81399999999999995</v>
      </c>
      <c r="L32" s="82">
        <v>0.84899999999999998</v>
      </c>
      <c r="M32" s="82">
        <v>0.88800000000000001</v>
      </c>
      <c r="N32" s="82">
        <v>0.92900000000000005</v>
      </c>
      <c r="O32" s="82">
        <v>0.97299999999999998</v>
      </c>
      <c r="P32" s="82"/>
    </row>
    <row r="33" spans="1:16" x14ac:dyDescent="0.25">
      <c r="A33" s="80">
        <v>6</v>
      </c>
      <c r="B33" s="82">
        <v>0.58199999999999996</v>
      </c>
      <c r="C33" s="82">
        <v>0.60199999999999998</v>
      </c>
      <c r="D33" s="82">
        <v>0.623</v>
      </c>
      <c r="E33" s="82">
        <v>0.64600000000000002</v>
      </c>
      <c r="F33" s="82">
        <v>0.67</v>
      </c>
      <c r="G33" s="82">
        <v>0.69599999999999995</v>
      </c>
      <c r="H33" s="82">
        <v>0.72299999999999998</v>
      </c>
      <c r="I33" s="82">
        <v>0.752</v>
      </c>
      <c r="J33" s="82">
        <v>0.78400000000000003</v>
      </c>
      <c r="K33" s="82">
        <v>0.81699999999999995</v>
      </c>
      <c r="L33" s="82">
        <v>0.85199999999999998</v>
      </c>
      <c r="M33" s="82">
        <v>0.89100000000000001</v>
      </c>
      <c r="N33" s="82">
        <v>0.93200000000000005</v>
      </c>
      <c r="O33" s="82">
        <v>0.97699999999999998</v>
      </c>
      <c r="P33" s="82"/>
    </row>
    <row r="34" spans="1:16" x14ac:dyDescent="0.25">
      <c r="A34" s="80">
        <v>7</v>
      </c>
      <c r="B34" s="82">
        <v>0.58299999999999996</v>
      </c>
      <c r="C34" s="82">
        <v>0.60399999999999998</v>
      </c>
      <c r="D34" s="82">
        <v>0.625</v>
      </c>
      <c r="E34" s="82">
        <v>0.64800000000000002</v>
      </c>
      <c r="F34" s="82">
        <v>0.67200000000000004</v>
      </c>
      <c r="G34" s="82">
        <v>0.69799999999999995</v>
      </c>
      <c r="H34" s="82">
        <v>0.72599999999999998</v>
      </c>
      <c r="I34" s="82">
        <v>0.755</v>
      </c>
      <c r="J34" s="82">
        <v>0.78600000000000003</v>
      </c>
      <c r="K34" s="82">
        <v>0.82</v>
      </c>
      <c r="L34" s="82">
        <v>0.85599999999999998</v>
      </c>
      <c r="M34" s="82">
        <v>0.89400000000000002</v>
      </c>
      <c r="N34" s="82">
        <v>0.93600000000000005</v>
      </c>
      <c r="O34" s="82">
        <v>0.98099999999999998</v>
      </c>
      <c r="P34" s="82"/>
    </row>
    <row r="35" spans="1:16" x14ac:dyDescent="0.25">
      <c r="A35" s="80">
        <v>8</v>
      </c>
      <c r="B35" s="82">
        <v>0.58499999999999996</v>
      </c>
      <c r="C35" s="82">
        <v>0.60499999999999998</v>
      </c>
      <c r="D35" s="82">
        <v>0.627</v>
      </c>
      <c r="E35" s="82">
        <v>0.65</v>
      </c>
      <c r="F35" s="82">
        <v>0.67500000000000004</v>
      </c>
      <c r="G35" s="82">
        <v>0.7</v>
      </c>
      <c r="H35" s="82">
        <v>0.72799999999999998</v>
      </c>
      <c r="I35" s="82">
        <v>0.75700000000000001</v>
      </c>
      <c r="J35" s="82">
        <v>0.78900000000000003</v>
      </c>
      <c r="K35" s="82">
        <v>0.82299999999999995</v>
      </c>
      <c r="L35" s="82">
        <v>0.85899999999999999</v>
      </c>
      <c r="M35" s="82">
        <v>0.89700000000000002</v>
      </c>
      <c r="N35" s="82">
        <v>0.93899999999999995</v>
      </c>
      <c r="O35" s="82">
        <v>0.98499999999999999</v>
      </c>
      <c r="P35" s="82"/>
    </row>
    <row r="36" spans="1:16" x14ac:dyDescent="0.25">
      <c r="A36" s="80">
        <v>9</v>
      </c>
      <c r="B36" s="82">
        <v>0.58699999999999997</v>
      </c>
      <c r="C36" s="82">
        <v>0.60699999999999998</v>
      </c>
      <c r="D36" s="82">
        <v>0.629</v>
      </c>
      <c r="E36" s="82">
        <v>0.65200000000000002</v>
      </c>
      <c r="F36" s="82">
        <v>0.67700000000000005</v>
      </c>
      <c r="G36" s="82">
        <v>0.70299999999999996</v>
      </c>
      <c r="H36" s="82">
        <v>0.73</v>
      </c>
      <c r="I36" s="82">
        <v>0.76</v>
      </c>
      <c r="J36" s="82">
        <v>0.79200000000000004</v>
      </c>
      <c r="K36" s="82">
        <v>0.82499999999999996</v>
      </c>
      <c r="L36" s="82">
        <v>0.86199999999999999</v>
      </c>
      <c r="M36" s="82">
        <v>0.90100000000000002</v>
      </c>
      <c r="N36" s="82">
        <v>0.94299999999999995</v>
      </c>
      <c r="O36" s="82">
        <v>0.98799999999999999</v>
      </c>
      <c r="P36" s="82"/>
    </row>
    <row r="37" spans="1:16" x14ac:dyDescent="0.25">
      <c r="A37" s="80">
        <v>10</v>
      </c>
      <c r="B37" s="82">
        <v>0.58799999999999997</v>
      </c>
      <c r="C37" s="82">
        <v>0.60899999999999999</v>
      </c>
      <c r="D37" s="82">
        <v>0.63100000000000001</v>
      </c>
      <c r="E37" s="82">
        <v>0.65400000000000003</v>
      </c>
      <c r="F37" s="82">
        <v>0.67900000000000005</v>
      </c>
      <c r="G37" s="82">
        <v>0.70499999999999996</v>
      </c>
      <c r="H37" s="82">
        <v>0.73299999999999998</v>
      </c>
      <c r="I37" s="82">
        <v>0.76200000000000001</v>
      </c>
      <c r="J37" s="82">
        <v>0.79400000000000004</v>
      </c>
      <c r="K37" s="82">
        <v>0.82799999999999996</v>
      </c>
      <c r="L37" s="82">
        <v>0.86499999999999999</v>
      </c>
      <c r="M37" s="82">
        <v>0.90400000000000003</v>
      </c>
      <c r="N37" s="82">
        <v>0.94599999999999995</v>
      </c>
      <c r="O37" s="82">
        <v>0.99199999999999999</v>
      </c>
      <c r="P37" s="82"/>
    </row>
    <row r="38" spans="1:16" x14ac:dyDescent="0.25">
      <c r="A38" s="80">
        <v>11</v>
      </c>
      <c r="B38" s="82">
        <v>0.59</v>
      </c>
      <c r="C38" s="82">
        <v>0.61099999999999999</v>
      </c>
      <c r="D38" s="82">
        <v>0.63300000000000001</v>
      </c>
      <c r="E38" s="82">
        <v>0.65600000000000003</v>
      </c>
      <c r="F38" s="82">
        <v>0.68100000000000005</v>
      </c>
      <c r="G38" s="82">
        <v>0.70699999999999996</v>
      </c>
      <c r="H38" s="82">
        <v>0.73499999999999999</v>
      </c>
      <c r="I38" s="82">
        <v>0.76500000000000001</v>
      </c>
      <c r="J38" s="82">
        <v>0.79700000000000004</v>
      </c>
      <c r="K38" s="82">
        <v>0.83099999999999996</v>
      </c>
      <c r="L38" s="82">
        <v>0.86799999999999999</v>
      </c>
      <c r="M38" s="82">
        <v>0.90700000000000003</v>
      </c>
      <c r="N38" s="82">
        <v>0.95</v>
      </c>
      <c r="O38" s="82">
        <v>0.996</v>
      </c>
      <c r="P38" s="82"/>
    </row>
    <row r="44" spans="1:16" ht="39.65" customHeight="1" x14ac:dyDescent="0.25"/>
    <row r="46" spans="1:16" ht="27.65" customHeight="1" x14ac:dyDescent="0.25"/>
  </sheetData>
  <sheetProtection algorithmName="SHA-512" hashValue="zxwbW511oTrFzQVJoeE3n3/MXh3r7ptixorsEk8dgYcZ32D5khOJEfOCAe0Br8DHnaiWgsw5kya6W8azti/tEQ==" saltValue="X+FBRjvSnmHS5T4kbC0qCw==" spinCount="100000" sheet="1" objects="1" scenarios="1"/>
  <conditionalFormatting sqref="A6:A16">
    <cfRule type="expression" dxfId="997" priority="25" stopIfTrue="1">
      <formula>MOD(ROW(),2)=0</formula>
    </cfRule>
    <cfRule type="expression" dxfId="996" priority="26" stopIfTrue="1">
      <formula>MOD(ROW(),2)&lt;&gt;0</formula>
    </cfRule>
  </conditionalFormatting>
  <conditionalFormatting sqref="B6:P21">
    <cfRule type="expression" dxfId="995" priority="27" stopIfTrue="1">
      <formula>MOD(ROW(),2)=0</formula>
    </cfRule>
    <cfRule type="expression" dxfId="994" priority="28" stopIfTrue="1">
      <formula>MOD(ROW(),2)&lt;&gt;0</formula>
    </cfRule>
  </conditionalFormatting>
  <conditionalFormatting sqref="A19:A20">
    <cfRule type="expression" dxfId="993" priority="17" stopIfTrue="1">
      <formula>MOD(ROW(),2)=0</formula>
    </cfRule>
    <cfRule type="expression" dxfId="992" priority="18" stopIfTrue="1">
      <formula>MOD(ROW(),2)&lt;&gt;0</formula>
    </cfRule>
  </conditionalFormatting>
  <conditionalFormatting sqref="B19:B20">
    <cfRule type="expression" dxfId="991" priority="19" stopIfTrue="1">
      <formula>MOD(ROW(),2)=0</formula>
    </cfRule>
    <cfRule type="expression" dxfId="990" priority="20" stopIfTrue="1">
      <formula>MOD(ROW(),2)&lt;&gt;0</formula>
    </cfRule>
  </conditionalFormatting>
  <conditionalFormatting sqref="A18">
    <cfRule type="expression" dxfId="989" priority="13" stopIfTrue="1">
      <formula>MOD(ROW(),2)=0</formula>
    </cfRule>
    <cfRule type="expression" dxfId="988" priority="14" stopIfTrue="1">
      <formula>MOD(ROW(),2)&lt;&gt;0</formula>
    </cfRule>
  </conditionalFormatting>
  <conditionalFormatting sqref="B18">
    <cfRule type="expression" dxfId="987" priority="15" stopIfTrue="1">
      <formula>MOD(ROW(),2)=0</formula>
    </cfRule>
    <cfRule type="expression" dxfId="986" priority="16" stopIfTrue="1">
      <formula>MOD(ROW(),2)&lt;&gt;0</formula>
    </cfRule>
  </conditionalFormatting>
  <conditionalFormatting sqref="A26:A38">
    <cfRule type="expression" dxfId="985" priority="9" stopIfTrue="1">
      <formula>MOD(ROW(),2)=0</formula>
    </cfRule>
    <cfRule type="expression" dxfId="984" priority="10" stopIfTrue="1">
      <formula>MOD(ROW(),2)&lt;&gt;0</formula>
    </cfRule>
  </conditionalFormatting>
  <conditionalFormatting sqref="B26:P38">
    <cfRule type="expression" dxfId="983" priority="11" stopIfTrue="1">
      <formula>MOD(ROW(),2)=0</formula>
    </cfRule>
    <cfRule type="expression" dxfId="982" priority="12" stopIfTrue="1">
      <formula>MOD(ROW(),2)&lt;&gt;0</formula>
    </cfRule>
  </conditionalFormatting>
  <conditionalFormatting sqref="A17">
    <cfRule type="expression" dxfId="981" priority="5" stopIfTrue="1">
      <formula>MOD(ROW(),2)=0</formula>
    </cfRule>
    <cfRule type="expression" dxfId="980" priority="6" stopIfTrue="1">
      <formula>MOD(ROW(),2)&lt;&gt;0</formula>
    </cfRule>
  </conditionalFormatting>
  <conditionalFormatting sqref="B17">
    <cfRule type="expression" dxfId="979" priority="7" stopIfTrue="1">
      <formula>MOD(ROW(),2)=0</formula>
    </cfRule>
    <cfRule type="expression" dxfId="978" priority="8" stopIfTrue="1">
      <formula>MOD(ROW(),2)&lt;&gt;0</formula>
    </cfRule>
  </conditionalFormatting>
  <conditionalFormatting sqref="A21">
    <cfRule type="expression" dxfId="977" priority="1" stopIfTrue="1">
      <formula>MOD(ROW(),2)=0</formula>
    </cfRule>
    <cfRule type="expression" dxfId="976" priority="2" stopIfTrue="1">
      <formula>MOD(ROW(),2)&lt;&gt;0</formula>
    </cfRule>
  </conditionalFormatting>
  <conditionalFormatting sqref="B21:C21">
    <cfRule type="expression" dxfId="975" priority="3" stopIfTrue="1">
      <formula>MOD(ROW(),2)=0</formula>
    </cfRule>
    <cfRule type="expression" dxfId="97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9B8AF-7116-4CF1-B16F-CFEA8BDBF2BB}">
  <sheetPr codeName="Sheet8"/>
  <dimension ref="A1:M46"/>
  <sheetViews>
    <sheetView showGridLines="0" topLeftCell="A5"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x-414</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422</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x14ac:dyDescent="0.25">
      <c r="A10" s="74" t="s">
        <v>6</v>
      </c>
      <c r="B10" s="112" t="s">
        <v>423</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414</v>
      </c>
      <c r="C14" s="112"/>
      <c r="D14" s="112"/>
      <c r="E14" s="112"/>
      <c r="F14" s="112"/>
      <c r="G14" s="112"/>
      <c r="H14" s="112"/>
      <c r="I14" s="112"/>
      <c r="J14" s="112"/>
      <c r="K14" s="112"/>
      <c r="L14" s="112"/>
      <c r="M14" s="112"/>
    </row>
    <row r="15" spans="1:13" x14ac:dyDescent="0.25">
      <c r="A15" s="74" t="s">
        <v>588</v>
      </c>
      <c r="B15" s="112" t="s">
        <v>424</v>
      </c>
      <c r="C15" s="112"/>
      <c r="D15" s="112"/>
      <c r="E15" s="112"/>
      <c r="F15" s="112"/>
      <c r="G15" s="112"/>
      <c r="H15" s="112"/>
      <c r="I15" s="112"/>
      <c r="J15" s="112"/>
      <c r="K15" s="112"/>
      <c r="L15" s="112"/>
      <c r="M15" s="112"/>
    </row>
    <row r="16" spans="1:13" x14ac:dyDescent="0.25">
      <c r="A16" s="74" t="s">
        <v>286</v>
      </c>
      <c r="B16" s="112" t="s">
        <v>400</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v>
      </c>
      <c r="F27" s="82">
        <v>1.016</v>
      </c>
      <c r="G27" s="82">
        <v>1.02</v>
      </c>
      <c r="H27" s="82">
        <v>1.024</v>
      </c>
      <c r="I27" s="82">
        <v>1.028</v>
      </c>
      <c r="J27" s="82">
        <v>1.032</v>
      </c>
      <c r="K27" s="82">
        <v>1.036</v>
      </c>
      <c r="L27" s="82">
        <v>1.04</v>
      </c>
      <c r="M27" s="82">
        <v>1.044</v>
      </c>
    </row>
    <row r="28" spans="1:13" x14ac:dyDescent="0.25">
      <c r="A28" s="80">
        <v>1</v>
      </c>
      <c r="B28" s="82">
        <v>1.048</v>
      </c>
      <c r="C28" s="82">
        <v>1.0529999999999999</v>
      </c>
      <c r="D28" s="82">
        <v>1.0569999999999999</v>
      </c>
      <c r="E28" s="82">
        <v>1.0620000000000001</v>
      </c>
      <c r="F28" s="82">
        <v>1.0660000000000001</v>
      </c>
      <c r="G28" s="82">
        <v>1.071</v>
      </c>
      <c r="H28" s="82">
        <v>1.0760000000000001</v>
      </c>
      <c r="I28" s="82">
        <v>1.08</v>
      </c>
      <c r="J28" s="82">
        <v>1.085</v>
      </c>
      <c r="K28" s="82">
        <v>1.089</v>
      </c>
      <c r="L28" s="82">
        <v>1.0940000000000001</v>
      </c>
      <c r="M28" s="82">
        <v>1.0980000000000001</v>
      </c>
    </row>
    <row r="29" spans="1:13" x14ac:dyDescent="0.25">
      <c r="A29" s="80">
        <v>2</v>
      </c>
      <c r="B29" s="82">
        <v>1.103</v>
      </c>
      <c r="C29" s="82">
        <v>1.1080000000000001</v>
      </c>
      <c r="D29" s="82">
        <v>1.1120000000000001</v>
      </c>
      <c r="E29" s="82">
        <v>1.117</v>
      </c>
      <c r="F29" s="82">
        <v>1.1220000000000001</v>
      </c>
      <c r="G29" s="82">
        <v>1.127</v>
      </c>
      <c r="H29" s="82">
        <v>1.1319999999999999</v>
      </c>
      <c r="I29" s="82">
        <v>1.137</v>
      </c>
      <c r="J29" s="82">
        <v>1.1419999999999999</v>
      </c>
      <c r="K29" s="82">
        <v>1.147</v>
      </c>
      <c r="L29" s="82">
        <v>1.1519999999999999</v>
      </c>
      <c r="M29" s="82">
        <v>1.1559999999999999</v>
      </c>
    </row>
    <row r="30" spans="1:13" x14ac:dyDescent="0.25">
      <c r="A30" s="80">
        <v>3</v>
      </c>
      <c r="B30" s="82">
        <v>1.161</v>
      </c>
      <c r="C30" s="82">
        <v>1.167</v>
      </c>
      <c r="D30" s="82">
        <v>1.1719999999999999</v>
      </c>
      <c r="E30" s="82">
        <v>1.177</v>
      </c>
      <c r="F30" s="82">
        <v>1.1819999999999999</v>
      </c>
      <c r="G30" s="82">
        <v>1.1879999999999999</v>
      </c>
      <c r="H30" s="82">
        <v>1.1930000000000001</v>
      </c>
      <c r="I30" s="82">
        <v>1.198</v>
      </c>
      <c r="J30" s="82">
        <v>1.204</v>
      </c>
      <c r="K30" s="82">
        <v>1.2090000000000001</v>
      </c>
      <c r="L30" s="82">
        <v>1.214</v>
      </c>
      <c r="M30" s="82">
        <v>1.2190000000000001</v>
      </c>
    </row>
    <row r="31" spans="1:13" x14ac:dyDescent="0.25">
      <c r="A31" s="80">
        <v>4</v>
      </c>
      <c r="B31" s="82">
        <v>1.2250000000000001</v>
      </c>
      <c r="C31" s="82">
        <v>1.23</v>
      </c>
      <c r="D31" s="82">
        <v>1.236</v>
      </c>
      <c r="E31" s="82">
        <v>1.242</v>
      </c>
      <c r="F31" s="82">
        <v>1.248</v>
      </c>
      <c r="G31" s="82">
        <v>1.2529999999999999</v>
      </c>
      <c r="H31" s="82">
        <v>1.2589999999999999</v>
      </c>
      <c r="I31" s="82">
        <v>1.2649999999999999</v>
      </c>
      <c r="J31" s="82">
        <v>1.2709999999999999</v>
      </c>
      <c r="K31" s="82">
        <v>1.276</v>
      </c>
      <c r="L31" s="82">
        <v>1.282</v>
      </c>
      <c r="M31" s="82">
        <v>1.288</v>
      </c>
    </row>
    <row r="32" spans="1:13" x14ac:dyDescent="0.25">
      <c r="A32" s="80">
        <v>5</v>
      </c>
      <c r="B32" s="82">
        <v>1.294</v>
      </c>
      <c r="C32" s="82">
        <v>1.3</v>
      </c>
      <c r="D32" s="82">
        <v>1.306</v>
      </c>
      <c r="E32" s="82">
        <v>1.3120000000000001</v>
      </c>
      <c r="F32" s="82">
        <v>1.319</v>
      </c>
      <c r="G32" s="82">
        <v>1.325</v>
      </c>
      <c r="H32" s="82">
        <v>1.331</v>
      </c>
      <c r="I32" s="82">
        <v>1.337</v>
      </c>
      <c r="J32" s="82">
        <v>1.343</v>
      </c>
      <c r="K32" s="82">
        <v>1.35</v>
      </c>
      <c r="L32" s="82">
        <v>1.3560000000000001</v>
      </c>
      <c r="M32" s="82">
        <v>1.3620000000000001</v>
      </c>
    </row>
    <row r="33" spans="1:13" x14ac:dyDescent="0.25">
      <c r="A33" s="80">
        <v>6</v>
      </c>
      <c r="B33" s="82">
        <v>1.3680000000000001</v>
      </c>
      <c r="C33" s="82">
        <v>1.375</v>
      </c>
      <c r="D33" s="82">
        <v>1.3819999999999999</v>
      </c>
      <c r="E33" s="82">
        <v>1.3879999999999999</v>
      </c>
      <c r="F33" s="82">
        <v>1.395</v>
      </c>
      <c r="G33" s="82">
        <v>1.4019999999999999</v>
      </c>
      <c r="H33" s="82">
        <v>1.409</v>
      </c>
      <c r="I33" s="82">
        <v>1.415</v>
      </c>
      <c r="J33" s="82">
        <v>1.4219999999999999</v>
      </c>
      <c r="K33" s="82">
        <v>1.429</v>
      </c>
      <c r="L33" s="82">
        <v>1.4350000000000001</v>
      </c>
      <c r="M33" s="82">
        <v>1.4419999999999999</v>
      </c>
    </row>
    <row r="34" spans="1:13" x14ac:dyDescent="0.25">
      <c r="A34" s="80">
        <v>7</v>
      </c>
      <c r="B34" s="82">
        <v>1.4490000000000001</v>
      </c>
      <c r="C34" s="82">
        <v>1.456</v>
      </c>
      <c r="D34" s="82">
        <v>1.4630000000000001</v>
      </c>
      <c r="E34" s="82">
        <v>1.4710000000000001</v>
      </c>
      <c r="F34" s="82">
        <v>1.478</v>
      </c>
      <c r="G34" s="82">
        <v>1.4850000000000001</v>
      </c>
      <c r="H34" s="82">
        <v>1.4930000000000001</v>
      </c>
      <c r="I34" s="82">
        <v>1.5</v>
      </c>
      <c r="J34" s="82">
        <v>1.5069999999999999</v>
      </c>
      <c r="K34" s="82">
        <v>1.5149999999999999</v>
      </c>
      <c r="L34" s="82">
        <v>1.522</v>
      </c>
      <c r="M34" s="82">
        <v>1.5289999999999999</v>
      </c>
    </row>
    <row r="35" spans="1:13" x14ac:dyDescent="0.25">
      <c r="A35" s="80">
        <v>8</v>
      </c>
      <c r="B35" s="82">
        <v>1.5369999999999999</v>
      </c>
      <c r="C35" s="82">
        <v>1.544</v>
      </c>
      <c r="D35" s="82">
        <v>1.552</v>
      </c>
      <c r="E35" s="82">
        <v>1.56</v>
      </c>
      <c r="F35" s="82">
        <v>1.5680000000000001</v>
      </c>
      <c r="G35" s="82">
        <v>1.5760000000000001</v>
      </c>
      <c r="H35" s="82">
        <v>1.5840000000000001</v>
      </c>
      <c r="I35" s="82">
        <v>1.5920000000000001</v>
      </c>
      <c r="J35" s="82">
        <v>1.6</v>
      </c>
      <c r="K35" s="82">
        <v>1.6080000000000001</v>
      </c>
      <c r="L35" s="82">
        <v>1.6160000000000001</v>
      </c>
      <c r="M35" s="82">
        <v>1.6240000000000001</v>
      </c>
    </row>
    <row r="36" spans="1:13" x14ac:dyDescent="0.25">
      <c r="A36" s="80">
        <v>9</v>
      </c>
      <c r="B36" s="82">
        <v>1.6319999999999999</v>
      </c>
      <c r="C36" s="82">
        <v>1.641</v>
      </c>
      <c r="D36" s="82">
        <v>1.65</v>
      </c>
      <c r="E36" s="82">
        <v>1.659</v>
      </c>
      <c r="F36" s="82">
        <v>1.6679999999999999</v>
      </c>
      <c r="G36" s="82">
        <v>1.677</v>
      </c>
      <c r="H36" s="82">
        <v>1.6859999999999999</v>
      </c>
      <c r="I36" s="82">
        <v>1.6950000000000001</v>
      </c>
      <c r="J36" s="82">
        <v>1.704</v>
      </c>
      <c r="K36" s="82">
        <v>1.7130000000000001</v>
      </c>
      <c r="L36" s="82">
        <v>1.722</v>
      </c>
      <c r="M36" s="82">
        <v>1.7310000000000001</v>
      </c>
    </row>
    <row r="37" spans="1:13" x14ac:dyDescent="0.25">
      <c r="A37" s="80">
        <v>10</v>
      </c>
      <c r="B37" s="82">
        <v>1.74</v>
      </c>
      <c r="C37" s="82"/>
      <c r="D37" s="82"/>
      <c r="E37" s="82"/>
      <c r="F37" s="82"/>
      <c r="G37" s="82"/>
      <c r="H37" s="82"/>
      <c r="I37" s="82"/>
      <c r="J37" s="82"/>
      <c r="K37" s="82"/>
      <c r="L37" s="82"/>
      <c r="M37" s="82"/>
    </row>
    <row r="44" spans="1:13" ht="39.65" customHeight="1" x14ac:dyDescent="0.25"/>
    <row r="46" spans="1:13" ht="27.65" customHeight="1" x14ac:dyDescent="0.25"/>
  </sheetData>
  <sheetProtection algorithmName="SHA-512" hashValue="/ijcQJbwl+cPr7o5sEK7Xd96PzcQMXV4HgFfB6Bf+UD27E8qNmKYo6fmiq/0PEkHRXcr+ocXdDlwvF83UjDqSA==" saltValue="RjE8kRtSDtBSFJPiK5WpJw==" spinCount="100000" sheet="1" objects="1" scenarios="1"/>
  <conditionalFormatting sqref="A6:A16">
    <cfRule type="expression" dxfId="973" priority="23" stopIfTrue="1">
      <formula>MOD(ROW(),2)=0</formula>
    </cfRule>
    <cfRule type="expression" dxfId="972" priority="24" stopIfTrue="1">
      <formula>MOD(ROW(),2)&lt;&gt;0</formula>
    </cfRule>
  </conditionalFormatting>
  <conditionalFormatting sqref="B6:M21">
    <cfRule type="expression" dxfId="971" priority="25" stopIfTrue="1">
      <formula>MOD(ROW(),2)=0</formula>
    </cfRule>
    <cfRule type="expression" dxfId="970" priority="26" stopIfTrue="1">
      <formula>MOD(ROW(),2)&lt;&gt;0</formula>
    </cfRule>
  </conditionalFormatting>
  <conditionalFormatting sqref="A19:A20">
    <cfRule type="expression" dxfId="969" priority="15" stopIfTrue="1">
      <formula>MOD(ROW(),2)=0</formula>
    </cfRule>
    <cfRule type="expression" dxfId="968" priority="16" stopIfTrue="1">
      <formula>MOD(ROW(),2)&lt;&gt;0</formula>
    </cfRule>
  </conditionalFormatting>
  <conditionalFormatting sqref="B19">
    <cfRule type="expression" dxfId="967" priority="17" stopIfTrue="1">
      <formula>MOD(ROW(),2)=0</formula>
    </cfRule>
    <cfRule type="expression" dxfId="966" priority="18" stopIfTrue="1">
      <formula>MOD(ROW(),2)&lt;&gt;0</formula>
    </cfRule>
  </conditionalFormatting>
  <conditionalFormatting sqref="A17:A18">
    <cfRule type="expression" dxfId="965" priority="11" stopIfTrue="1">
      <formula>MOD(ROW(),2)=0</formula>
    </cfRule>
    <cfRule type="expression" dxfId="964" priority="12" stopIfTrue="1">
      <formula>MOD(ROW(),2)&lt;&gt;0</formula>
    </cfRule>
  </conditionalFormatting>
  <conditionalFormatting sqref="B17:B18">
    <cfRule type="expression" dxfId="963" priority="13" stopIfTrue="1">
      <formula>MOD(ROW(),2)=0</formula>
    </cfRule>
    <cfRule type="expression" dxfId="962" priority="14" stopIfTrue="1">
      <formula>MOD(ROW(),2)&lt;&gt;0</formula>
    </cfRule>
  </conditionalFormatting>
  <conditionalFormatting sqref="B20">
    <cfRule type="expression" dxfId="961" priority="9" stopIfTrue="1">
      <formula>MOD(ROW(),2)=0</formula>
    </cfRule>
    <cfRule type="expression" dxfId="960" priority="10" stopIfTrue="1">
      <formula>MOD(ROW(),2)&lt;&gt;0</formula>
    </cfRule>
  </conditionalFormatting>
  <conditionalFormatting sqref="A26:A37">
    <cfRule type="expression" dxfId="959" priority="5" stopIfTrue="1">
      <formula>MOD(ROW(),2)=0</formula>
    </cfRule>
    <cfRule type="expression" dxfId="958" priority="6" stopIfTrue="1">
      <formula>MOD(ROW(),2)&lt;&gt;0</formula>
    </cfRule>
  </conditionalFormatting>
  <conditionalFormatting sqref="B26:M37">
    <cfRule type="expression" dxfId="957" priority="7" stopIfTrue="1">
      <formula>MOD(ROW(),2)=0</formula>
    </cfRule>
    <cfRule type="expression" dxfId="956" priority="8" stopIfTrue="1">
      <formula>MOD(ROW(),2)&lt;&gt;0</formula>
    </cfRule>
  </conditionalFormatting>
  <conditionalFormatting sqref="A21">
    <cfRule type="expression" dxfId="955" priority="1" stopIfTrue="1">
      <formula>MOD(ROW(),2)=0</formula>
    </cfRule>
    <cfRule type="expression" dxfId="954" priority="2" stopIfTrue="1">
      <formula>MOD(ROW(),2)&lt;&gt;0</formula>
    </cfRule>
  </conditionalFormatting>
  <conditionalFormatting sqref="B21:C21">
    <cfRule type="expression" dxfId="953" priority="3" stopIfTrue="1">
      <formula>MOD(ROW(),2)=0</formula>
    </cfRule>
    <cfRule type="expression" dxfId="95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41315-7BC1-448D-831E-37DD07304AB4}">
  <sheetPr codeName="Sheet9"/>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x-415</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422</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x14ac:dyDescent="0.25">
      <c r="A10" s="74" t="s">
        <v>6</v>
      </c>
      <c r="B10" s="112" t="s">
        <v>425</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415</v>
      </c>
      <c r="C14" s="112"/>
      <c r="D14" s="112"/>
      <c r="E14" s="112"/>
      <c r="F14" s="112"/>
      <c r="G14" s="112"/>
      <c r="H14" s="112"/>
      <c r="I14" s="112"/>
      <c r="J14" s="112"/>
      <c r="K14" s="112"/>
      <c r="L14" s="112"/>
      <c r="M14" s="112"/>
    </row>
    <row r="15" spans="1:13" x14ac:dyDescent="0.25">
      <c r="A15" s="74" t="s">
        <v>588</v>
      </c>
      <c r="B15" s="112" t="s">
        <v>426</v>
      </c>
      <c r="C15" s="112"/>
      <c r="D15" s="112"/>
      <c r="E15" s="112"/>
      <c r="F15" s="112"/>
      <c r="G15" s="112"/>
      <c r="H15" s="112"/>
      <c r="I15" s="112"/>
      <c r="J15" s="112"/>
      <c r="K15" s="112"/>
      <c r="L15" s="112"/>
      <c r="M15" s="112"/>
    </row>
    <row r="16" spans="1:13" x14ac:dyDescent="0.25">
      <c r="A16" s="74" t="s">
        <v>286</v>
      </c>
      <c r="B16" s="112" t="s">
        <v>403</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v>
      </c>
      <c r="F27" s="82">
        <v>1.0169999999999999</v>
      </c>
      <c r="G27" s="82">
        <v>1.0209999999999999</v>
      </c>
      <c r="H27" s="82">
        <v>1.0249999999999999</v>
      </c>
      <c r="I27" s="82">
        <v>1.0289999999999999</v>
      </c>
      <c r="J27" s="82">
        <v>1.0329999999999999</v>
      </c>
      <c r="K27" s="82">
        <v>1.0369999999999999</v>
      </c>
      <c r="L27" s="82">
        <v>1.0409999999999999</v>
      </c>
      <c r="M27" s="82">
        <v>1.0449999999999999</v>
      </c>
    </row>
    <row r="28" spans="1:13" x14ac:dyDescent="0.25">
      <c r="A28" s="80">
        <v>1</v>
      </c>
      <c r="B28" s="82">
        <v>1.05</v>
      </c>
      <c r="C28" s="82">
        <v>1.054</v>
      </c>
      <c r="D28" s="82">
        <v>1.0589999999999999</v>
      </c>
      <c r="E28" s="82">
        <v>1.0640000000000001</v>
      </c>
      <c r="F28" s="82">
        <v>1.0680000000000001</v>
      </c>
      <c r="G28" s="82">
        <v>1.073</v>
      </c>
      <c r="H28" s="82">
        <v>1.0780000000000001</v>
      </c>
      <c r="I28" s="82">
        <v>1.0820000000000001</v>
      </c>
      <c r="J28" s="82">
        <v>1.087</v>
      </c>
      <c r="K28" s="82">
        <v>1.0920000000000001</v>
      </c>
      <c r="L28" s="82">
        <v>1.0960000000000001</v>
      </c>
      <c r="M28" s="82">
        <v>1.101</v>
      </c>
    </row>
    <row r="29" spans="1:13" x14ac:dyDescent="0.25">
      <c r="A29" s="80">
        <v>2</v>
      </c>
      <c r="B29" s="82">
        <v>1.105</v>
      </c>
      <c r="C29" s="82">
        <v>1.111</v>
      </c>
      <c r="D29" s="82">
        <v>1.1160000000000001</v>
      </c>
      <c r="E29" s="82">
        <v>1.121</v>
      </c>
      <c r="F29" s="82">
        <v>1.1259999999999999</v>
      </c>
      <c r="G29" s="82">
        <v>1.131</v>
      </c>
      <c r="H29" s="82">
        <v>1.1359999999999999</v>
      </c>
      <c r="I29" s="82">
        <v>1.141</v>
      </c>
      <c r="J29" s="82">
        <v>1.1459999999999999</v>
      </c>
      <c r="K29" s="82">
        <v>1.151</v>
      </c>
      <c r="L29" s="82">
        <v>1.1559999999999999</v>
      </c>
      <c r="M29" s="82">
        <v>1.161</v>
      </c>
    </row>
    <row r="30" spans="1:13" x14ac:dyDescent="0.25">
      <c r="A30" s="80">
        <v>3</v>
      </c>
      <c r="B30" s="82">
        <v>1.1659999999999999</v>
      </c>
      <c r="C30" s="82">
        <v>1.171</v>
      </c>
      <c r="D30" s="82">
        <v>1.177</v>
      </c>
      <c r="E30" s="82">
        <v>1.1819999999999999</v>
      </c>
      <c r="F30" s="82">
        <v>1.1879999999999999</v>
      </c>
      <c r="G30" s="82">
        <v>1.1930000000000001</v>
      </c>
      <c r="H30" s="82">
        <v>1.1990000000000001</v>
      </c>
      <c r="I30" s="82">
        <v>1.204</v>
      </c>
      <c r="J30" s="82">
        <v>1.21</v>
      </c>
      <c r="K30" s="82">
        <v>1.2150000000000001</v>
      </c>
      <c r="L30" s="82">
        <v>1.2210000000000001</v>
      </c>
      <c r="M30" s="82">
        <v>1.226</v>
      </c>
    </row>
    <row r="31" spans="1:13" x14ac:dyDescent="0.25">
      <c r="A31" s="80">
        <v>4</v>
      </c>
      <c r="B31" s="82">
        <v>1.232</v>
      </c>
      <c r="C31" s="82">
        <v>1.238</v>
      </c>
      <c r="D31" s="82">
        <v>1.244</v>
      </c>
      <c r="E31" s="82">
        <v>1.2490000000000001</v>
      </c>
      <c r="F31" s="82">
        <v>1.2549999999999999</v>
      </c>
      <c r="G31" s="82">
        <v>1.2609999999999999</v>
      </c>
      <c r="H31" s="82">
        <v>1.2669999999999999</v>
      </c>
      <c r="I31" s="82">
        <v>1.2729999999999999</v>
      </c>
      <c r="J31" s="82">
        <v>1.2789999999999999</v>
      </c>
      <c r="K31" s="82">
        <v>1.2849999999999999</v>
      </c>
      <c r="L31" s="82">
        <v>1.2909999999999999</v>
      </c>
      <c r="M31" s="82">
        <v>1.2969999999999999</v>
      </c>
    </row>
    <row r="32" spans="1:13" x14ac:dyDescent="0.25">
      <c r="A32" s="80">
        <v>5</v>
      </c>
      <c r="B32" s="82">
        <v>1.3029999999999999</v>
      </c>
      <c r="C32" s="82">
        <v>1.3089999999999999</v>
      </c>
      <c r="D32" s="82">
        <v>1.3160000000000001</v>
      </c>
      <c r="E32" s="82">
        <v>1.3220000000000001</v>
      </c>
      <c r="F32" s="82">
        <v>1.3280000000000001</v>
      </c>
      <c r="G32" s="82">
        <v>1.335</v>
      </c>
      <c r="H32" s="82">
        <v>1.341</v>
      </c>
      <c r="I32" s="82">
        <v>1.3480000000000001</v>
      </c>
      <c r="J32" s="82">
        <v>1.3540000000000001</v>
      </c>
      <c r="K32" s="82">
        <v>1.36</v>
      </c>
      <c r="L32" s="82">
        <v>1.367</v>
      </c>
      <c r="M32" s="82">
        <v>1.373</v>
      </c>
    </row>
    <row r="33" spans="1:13" x14ac:dyDescent="0.25">
      <c r="A33" s="80">
        <v>6</v>
      </c>
      <c r="B33" s="82">
        <v>1.38</v>
      </c>
      <c r="C33" s="82">
        <v>1.387</v>
      </c>
      <c r="D33" s="82">
        <v>1.3939999999999999</v>
      </c>
      <c r="E33" s="82">
        <v>1.401</v>
      </c>
      <c r="F33" s="82">
        <v>1.4079999999999999</v>
      </c>
      <c r="G33" s="82">
        <v>1.415</v>
      </c>
      <c r="H33" s="82">
        <v>1.4219999999999999</v>
      </c>
      <c r="I33" s="82">
        <v>1.429</v>
      </c>
      <c r="J33" s="82">
        <v>1.4350000000000001</v>
      </c>
      <c r="K33" s="82">
        <v>1.4419999999999999</v>
      </c>
      <c r="L33" s="82">
        <v>1.4490000000000001</v>
      </c>
      <c r="M33" s="82">
        <v>1.456</v>
      </c>
    </row>
    <row r="34" spans="1:13" x14ac:dyDescent="0.25">
      <c r="A34" s="80">
        <v>7</v>
      </c>
      <c r="B34" s="82">
        <v>1.4630000000000001</v>
      </c>
      <c r="C34" s="82">
        <v>1.4710000000000001</v>
      </c>
      <c r="D34" s="82">
        <v>1.4790000000000001</v>
      </c>
      <c r="E34" s="82">
        <v>1.486</v>
      </c>
      <c r="F34" s="82">
        <v>1.494</v>
      </c>
      <c r="G34" s="82">
        <v>1.5009999999999999</v>
      </c>
      <c r="H34" s="82">
        <v>1.5089999999999999</v>
      </c>
      <c r="I34" s="82">
        <v>1.516</v>
      </c>
      <c r="J34" s="82">
        <v>1.524</v>
      </c>
      <c r="K34" s="82">
        <v>1.532</v>
      </c>
      <c r="L34" s="82">
        <v>1.5389999999999999</v>
      </c>
      <c r="M34" s="82">
        <v>1.5469999999999999</v>
      </c>
    </row>
    <row r="35" spans="1:13" x14ac:dyDescent="0.25">
      <c r="A35" s="80">
        <v>8</v>
      </c>
      <c r="B35" s="82">
        <v>1.554</v>
      </c>
      <c r="C35" s="82">
        <v>1.5629999999999999</v>
      </c>
      <c r="D35" s="82">
        <v>1.5720000000000001</v>
      </c>
      <c r="E35" s="82">
        <v>1.58</v>
      </c>
      <c r="F35" s="82">
        <v>1.589</v>
      </c>
      <c r="G35" s="82">
        <v>1.597</v>
      </c>
      <c r="H35" s="82">
        <v>1.6060000000000001</v>
      </c>
      <c r="I35" s="82">
        <v>1.615</v>
      </c>
      <c r="J35" s="82">
        <v>1.623</v>
      </c>
      <c r="K35" s="82">
        <v>1.6319999999999999</v>
      </c>
      <c r="L35" s="82">
        <v>1.64</v>
      </c>
      <c r="M35" s="82">
        <v>1.649</v>
      </c>
    </row>
    <row r="36" spans="1:13" x14ac:dyDescent="0.25">
      <c r="A36" s="80">
        <v>9</v>
      </c>
      <c r="B36" s="82">
        <v>1.6579999999999999</v>
      </c>
      <c r="C36" s="82"/>
      <c r="D36" s="82"/>
      <c r="E36" s="82"/>
      <c r="F36" s="82"/>
      <c r="G36" s="82"/>
      <c r="H36" s="82"/>
      <c r="I36" s="82"/>
      <c r="J36" s="82"/>
      <c r="K36" s="82"/>
      <c r="L36" s="82"/>
      <c r="M36" s="82"/>
    </row>
    <row r="44" spans="1:13" ht="39.65" customHeight="1" x14ac:dyDescent="0.25"/>
    <row r="46" spans="1:13" ht="27.65" customHeight="1" x14ac:dyDescent="0.25"/>
  </sheetData>
  <sheetProtection algorithmName="SHA-512" hashValue="xfnaThM2Q/oOP/OreW0oVmo1cd5nr/fJ3rV4cB/+YnCMPHda154Gwh3l0KCwJYAve7/Z/oQPripv3fknBSPmBg==" saltValue="Nc24YUE/ohvWRXUcA8Nyvw==" spinCount="100000" sheet="1" objects="1" scenarios="1"/>
  <conditionalFormatting sqref="A6:A16">
    <cfRule type="expression" dxfId="951" priority="23" stopIfTrue="1">
      <formula>MOD(ROW(),2)=0</formula>
    </cfRule>
    <cfRule type="expression" dxfId="950" priority="24" stopIfTrue="1">
      <formula>MOD(ROW(),2)&lt;&gt;0</formula>
    </cfRule>
  </conditionalFormatting>
  <conditionalFormatting sqref="B6:M21">
    <cfRule type="expression" dxfId="949" priority="25" stopIfTrue="1">
      <formula>MOD(ROW(),2)=0</formula>
    </cfRule>
    <cfRule type="expression" dxfId="948" priority="26" stopIfTrue="1">
      <formula>MOD(ROW(),2)&lt;&gt;0</formula>
    </cfRule>
  </conditionalFormatting>
  <conditionalFormatting sqref="A19:A20">
    <cfRule type="expression" dxfId="947" priority="15" stopIfTrue="1">
      <formula>MOD(ROW(),2)=0</formula>
    </cfRule>
    <cfRule type="expression" dxfId="946" priority="16" stopIfTrue="1">
      <formula>MOD(ROW(),2)&lt;&gt;0</formula>
    </cfRule>
  </conditionalFormatting>
  <conditionalFormatting sqref="B19:B20">
    <cfRule type="expression" dxfId="945" priority="17" stopIfTrue="1">
      <formula>MOD(ROW(),2)=0</formula>
    </cfRule>
    <cfRule type="expression" dxfId="944" priority="18" stopIfTrue="1">
      <formula>MOD(ROW(),2)&lt;&gt;0</formula>
    </cfRule>
  </conditionalFormatting>
  <conditionalFormatting sqref="A17:A18">
    <cfRule type="expression" dxfId="943" priority="11" stopIfTrue="1">
      <formula>MOD(ROW(),2)=0</formula>
    </cfRule>
    <cfRule type="expression" dxfId="942" priority="12" stopIfTrue="1">
      <formula>MOD(ROW(),2)&lt;&gt;0</formula>
    </cfRule>
  </conditionalFormatting>
  <conditionalFormatting sqref="B17">
    <cfRule type="expression" dxfId="941" priority="13" stopIfTrue="1">
      <formula>MOD(ROW(),2)=0</formula>
    </cfRule>
    <cfRule type="expression" dxfId="940" priority="14" stopIfTrue="1">
      <formula>MOD(ROW(),2)&lt;&gt;0</formula>
    </cfRule>
  </conditionalFormatting>
  <conditionalFormatting sqref="B18">
    <cfRule type="expression" dxfId="939" priority="9" stopIfTrue="1">
      <formula>MOD(ROW(),2)=0</formula>
    </cfRule>
    <cfRule type="expression" dxfId="938" priority="10" stopIfTrue="1">
      <formula>MOD(ROW(),2)&lt;&gt;0</formula>
    </cfRule>
  </conditionalFormatting>
  <conditionalFormatting sqref="A26:A36">
    <cfRule type="expression" dxfId="937" priority="5" stopIfTrue="1">
      <formula>MOD(ROW(),2)=0</formula>
    </cfRule>
    <cfRule type="expression" dxfId="936" priority="6" stopIfTrue="1">
      <formula>MOD(ROW(),2)&lt;&gt;0</formula>
    </cfRule>
  </conditionalFormatting>
  <conditionalFormatting sqref="B26:M36">
    <cfRule type="expression" dxfId="935" priority="7" stopIfTrue="1">
      <formula>MOD(ROW(),2)=0</formula>
    </cfRule>
    <cfRule type="expression" dxfId="934" priority="8" stopIfTrue="1">
      <formula>MOD(ROW(),2)&lt;&gt;0</formula>
    </cfRule>
  </conditionalFormatting>
  <conditionalFormatting sqref="A21">
    <cfRule type="expression" dxfId="933" priority="1" stopIfTrue="1">
      <formula>MOD(ROW(),2)=0</formula>
    </cfRule>
    <cfRule type="expression" dxfId="932" priority="2" stopIfTrue="1">
      <formula>MOD(ROW(),2)&lt;&gt;0</formula>
    </cfRule>
  </conditionalFormatting>
  <conditionalFormatting sqref="B21:C21">
    <cfRule type="expression" dxfId="931" priority="3" stopIfTrue="1">
      <formula>MOD(ROW(),2)=0</formula>
    </cfRule>
    <cfRule type="expression" dxfId="93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A3EDBA-7702-49D4-A65F-E4C69869968C}">
  <sheetPr codeName="Sheet10"/>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x-416</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422</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x14ac:dyDescent="0.25">
      <c r="A10" s="74" t="s">
        <v>6</v>
      </c>
      <c r="B10" s="112" t="s">
        <v>427</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416</v>
      </c>
      <c r="C14" s="112"/>
      <c r="D14" s="112"/>
      <c r="E14" s="112"/>
      <c r="F14" s="112"/>
      <c r="G14" s="112"/>
      <c r="H14" s="112"/>
      <c r="I14" s="112"/>
      <c r="J14" s="112"/>
      <c r="K14" s="112"/>
      <c r="L14" s="112"/>
      <c r="M14" s="112"/>
    </row>
    <row r="15" spans="1:13" x14ac:dyDescent="0.25">
      <c r="A15" s="74" t="s">
        <v>588</v>
      </c>
      <c r="B15" s="112" t="s">
        <v>428</v>
      </c>
      <c r="C15" s="112"/>
      <c r="D15" s="112"/>
      <c r="E15" s="112"/>
      <c r="F15" s="112"/>
      <c r="G15" s="112"/>
      <c r="H15" s="112"/>
      <c r="I15" s="112"/>
      <c r="J15" s="112"/>
      <c r="K15" s="112"/>
      <c r="L15" s="112"/>
      <c r="M15" s="112"/>
    </row>
    <row r="16" spans="1:13" x14ac:dyDescent="0.25">
      <c r="A16" s="74" t="s">
        <v>286</v>
      </c>
      <c r="B16" s="112" t="s">
        <v>406</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429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1.0129999999999999</v>
      </c>
      <c r="F27" s="82">
        <v>1.0169999999999999</v>
      </c>
      <c r="G27" s="82">
        <v>1.0209999999999999</v>
      </c>
      <c r="H27" s="82">
        <v>1.0249999999999999</v>
      </c>
      <c r="I27" s="82">
        <v>1.03</v>
      </c>
      <c r="J27" s="82">
        <v>1.034</v>
      </c>
      <c r="K27" s="82">
        <v>1.038</v>
      </c>
      <c r="L27" s="82">
        <v>1.042</v>
      </c>
      <c r="M27" s="82">
        <v>1.0469999999999999</v>
      </c>
    </row>
    <row r="28" spans="1:13" x14ac:dyDescent="0.25">
      <c r="A28" s="80">
        <v>1</v>
      </c>
      <c r="B28" s="82">
        <v>1.0509999999999999</v>
      </c>
      <c r="C28" s="82">
        <v>1.056</v>
      </c>
      <c r="D28" s="82">
        <v>1.06</v>
      </c>
      <c r="E28" s="82">
        <v>1.0649999999999999</v>
      </c>
      <c r="F28" s="82">
        <v>1.07</v>
      </c>
      <c r="G28" s="82">
        <v>1.075</v>
      </c>
      <c r="H28" s="82">
        <v>1.08</v>
      </c>
      <c r="I28" s="82">
        <v>1.0840000000000001</v>
      </c>
      <c r="J28" s="82">
        <v>1.089</v>
      </c>
      <c r="K28" s="82">
        <v>1.0940000000000001</v>
      </c>
      <c r="L28" s="82">
        <v>1.099</v>
      </c>
      <c r="M28" s="82">
        <v>1.1040000000000001</v>
      </c>
    </row>
    <row r="29" spans="1:13" x14ac:dyDescent="0.25">
      <c r="A29" s="80">
        <v>2</v>
      </c>
      <c r="B29" s="82">
        <v>1.1080000000000001</v>
      </c>
      <c r="C29" s="82">
        <v>1.1140000000000001</v>
      </c>
      <c r="D29" s="82">
        <v>1.119</v>
      </c>
      <c r="E29" s="82">
        <v>1.1240000000000001</v>
      </c>
      <c r="F29" s="82">
        <v>1.129</v>
      </c>
      <c r="G29" s="82">
        <v>1.1339999999999999</v>
      </c>
      <c r="H29" s="82">
        <v>1.1399999999999999</v>
      </c>
      <c r="I29" s="82">
        <v>1.145</v>
      </c>
      <c r="J29" s="82">
        <v>1.1499999999999999</v>
      </c>
      <c r="K29" s="82">
        <v>1.155</v>
      </c>
      <c r="L29" s="82">
        <v>1.161</v>
      </c>
      <c r="M29" s="82">
        <v>1.1659999999999999</v>
      </c>
    </row>
    <row r="30" spans="1:13" x14ac:dyDescent="0.25">
      <c r="A30" s="80">
        <v>3</v>
      </c>
      <c r="B30" s="82">
        <v>1.171</v>
      </c>
      <c r="C30" s="82">
        <v>1.177</v>
      </c>
      <c r="D30" s="82">
        <v>1.1819999999999999</v>
      </c>
      <c r="E30" s="82">
        <v>1.1879999999999999</v>
      </c>
      <c r="F30" s="82">
        <v>1.194</v>
      </c>
      <c r="G30" s="82">
        <v>1.1990000000000001</v>
      </c>
      <c r="H30" s="82">
        <v>1.2050000000000001</v>
      </c>
      <c r="I30" s="82">
        <v>1.21</v>
      </c>
      <c r="J30" s="82">
        <v>1.216</v>
      </c>
      <c r="K30" s="82">
        <v>1.222</v>
      </c>
      <c r="L30" s="82">
        <v>1.2270000000000001</v>
      </c>
      <c r="M30" s="82">
        <v>1.2330000000000001</v>
      </c>
    </row>
    <row r="31" spans="1:13" x14ac:dyDescent="0.25">
      <c r="A31" s="80">
        <v>4</v>
      </c>
      <c r="B31" s="82">
        <v>1.2390000000000001</v>
      </c>
      <c r="C31" s="82">
        <v>1.2450000000000001</v>
      </c>
      <c r="D31" s="82">
        <v>1.2509999999999999</v>
      </c>
      <c r="E31" s="82">
        <v>1.2569999999999999</v>
      </c>
      <c r="F31" s="82">
        <v>1.2629999999999999</v>
      </c>
      <c r="G31" s="82">
        <v>1.2689999999999999</v>
      </c>
      <c r="H31" s="82">
        <v>1.2749999999999999</v>
      </c>
      <c r="I31" s="82">
        <v>1.282</v>
      </c>
      <c r="J31" s="82">
        <v>1.288</v>
      </c>
      <c r="K31" s="82">
        <v>1.294</v>
      </c>
      <c r="L31" s="82">
        <v>1.3</v>
      </c>
      <c r="M31" s="82">
        <v>1.306</v>
      </c>
    </row>
    <row r="32" spans="1:13" x14ac:dyDescent="0.25">
      <c r="A32" s="80">
        <v>5</v>
      </c>
      <c r="B32" s="82">
        <v>1.3120000000000001</v>
      </c>
      <c r="C32" s="82">
        <v>1.319</v>
      </c>
      <c r="D32" s="82">
        <v>1.325</v>
      </c>
      <c r="E32" s="82">
        <v>1.3320000000000001</v>
      </c>
      <c r="F32" s="82">
        <v>1.339</v>
      </c>
      <c r="G32" s="82">
        <v>1.345</v>
      </c>
      <c r="H32" s="82">
        <v>1.3520000000000001</v>
      </c>
      <c r="I32" s="82">
        <v>1.359</v>
      </c>
      <c r="J32" s="82">
        <v>1.365</v>
      </c>
      <c r="K32" s="82">
        <v>1.3720000000000001</v>
      </c>
      <c r="L32" s="82">
        <v>1.379</v>
      </c>
      <c r="M32" s="82">
        <v>1.385</v>
      </c>
    </row>
    <row r="33" spans="1:13" x14ac:dyDescent="0.25">
      <c r="A33" s="80">
        <v>6</v>
      </c>
      <c r="B33" s="82">
        <v>1.3919999999999999</v>
      </c>
      <c r="C33" s="82">
        <v>1.399</v>
      </c>
      <c r="D33" s="82">
        <v>1.4059999999999999</v>
      </c>
      <c r="E33" s="82">
        <v>1.4139999999999999</v>
      </c>
      <c r="F33" s="82">
        <v>1.421</v>
      </c>
      <c r="G33" s="82">
        <v>1.4279999999999999</v>
      </c>
      <c r="H33" s="82">
        <v>1.4350000000000001</v>
      </c>
      <c r="I33" s="82">
        <v>1.4430000000000001</v>
      </c>
      <c r="J33" s="82">
        <v>1.45</v>
      </c>
      <c r="K33" s="82">
        <v>1.4570000000000001</v>
      </c>
      <c r="L33" s="82">
        <v>1.464</v>
      </c>
      <c r="M33" s="82">
        <v>1.472</v>
      </c>
    </row>
    <row r="34" spans="1:13" x14ac:dyDescent="0.25">
      <c r="A34" s="80">
        <v>7</v>
      </c>
      <c r="B34" s="82">
        <v>1.4790000000000001</v>
      </c>
      <c r="C34" s="82">
        <v>1.4870000000000001</v>
      </c>
      <c r="D34" s="82">
        <v>1.4950000000000001</v>
      </c>
      <c r="E34" s="82">
        <v>1.5029999999999999</v>
      </c>
      <c r="F34" s="82">
        <v>1.512</v>
      </c>
      <c r="G34" s="82">
        <v>1.52</v>
      </c>
      <c r="H34" s="82">
        <v>1.528</v>
      </c>
      <c r="I34" s="82">
        <v>1.536</v>
      </c>
      <c r="J34" s="82">
        <v>1.544</v>
      </c>
      <c r="K34" s="82">
        <v>1.552</v>
      </c>
      <c r="L34" s="82">
        <v>1.5609999999999999</v>
      </c>
      <c r="M34" s="82">
        <v>1.569</v>
      </c>
    </row>
    <row r="35" spans="1:13" x14ac:dyDescent="0.25">
      <c r="A35" s="80">
        <v>8</v>
      </c>
      <c r="B35" s="82">
        <v>1.577</v>
      </c>
      <c r="C35" s="82"/>
      <c r="D35" s="82"/>
      <c r="E35" s="82"/>
      <c r="F35" s="82"/>
      <c r="G35" s="82"/>
      <c r="H35" s="82"/>
      <c r="I35" s="82"/>
      <c r="J35" s="82"/>
      <c r="K35" s="82"/>
      <c r="L35" s="82"/>
      <c r="M35" s="82"/>
    </row>
    <row r="44" spans="1:13" ht="39.65" customHeight="1" x14ac:dyDescent="0.25"/>
    <row r="46" spans="1:13" ht="27.65" customHeight="1" x14ac:dyDescent="0.25"/>
  </sheetData>
  <sheetProtection algorithmName="SHA-512" hashValue="N6cwO5G5GN2CiDm/wI3sHtEo6WkYVS19HaxPS94Ng+HO3rfnTqFws7KCNVUuVUvkjrxl+FT/iRk7tS/JiP1ZIg==" saltValue="2DyajCMFpet3IVh5lSId0w==" spinCount="100000" sheet="1" objects="1" scenarios="1"/>
  <conditionalFormatting sqref="A6:A16">
    <cfRule type="expression" dxfId="929" priority="27" stopIfTrue="1">
      <formula>MOD(ROW(),2)=0</formula>
    </cfRule>
    <cfRule type="expression" dxfId="928" priority="28" stopIfTrue="1">
      <formula>MOD(ROW(),2)&lt;&gt;0</formula>
    </cfRule>
  </conditionalFormatting>
  <conditionalFormatting sqref="B6:M21">
    <cfRule type="expression" dxfId="927" priority="29" stopIfTrue="1">
      <formula>MOD(ROW(),2)=0</formula>
    </cfRule>
    <cfRule type="expression" dxfId="926" priority="30" stopIfTrue="1">
      <formula>MOD(ROW(),2)&lt;&gt;0</formula>
    </cfRule>
  </conditionalFormatting>
  <conditionalFormatting sqref="A19:A20">
    <cfRule type="expression" dxfId="925" priority="19" stopIfTrue="1">
      <formula>MOD(ROW(),2)=0</formula>
    </cfRule>
    <cfRule type="expression" dxfId="924" priority="20" stopIfTrue="1">
      <formula>MOD(ROW(),2)&lt;&gt;0</formula>
    </cfRule>
  </conditionalFormatting>
  <conditionalFormatting sqref="B19">
    <cfRule type="expression" dxfId="923" priority="21" stopIfTrue="1">
      <formula>MOD(ROW(),2)=0</formula>
    </cfRule>
    <cfRule type="expression" dxfId="922" priority="22" stopIfTrue="1">
      <formula>MOD(ROW(),2)&lt;&gt;0</formula>
    </cfRule>
  </conditionalFormatting>
  <conditionalFormatting sqref="A17:A18">
    <cfRule type="expression" dxfId="921" priority="15" stopIfTrue="1">
      <formula>MOD(ROW(),2)=0</formula>
    </cfRule>
    <cfRule type="expression" dxfId="920" priority="16" stopIfTrue="1">
      <formula>MOD(ROW(),2)&lt;&gt;0</formula>
    </cfRule>
  </conditionalFormatting>
  <conditionalFormatting sqref="B17">
    <cfRule type="expression" dxfId="919" priority="17" stopIfTrue="1">
      <formula>MOD(ROW(),2)=0</formula>
    </cfRule>
    <cfRule type="expression" dxfId="918" priority="18" stopIfTrue="1">
      <formula>MOD(ROW(),2)&lt;&gt;0</formula>
    </cfRule>
  </conditionalFormatting>
  <conditionalFormatting sqref="B20">
    <cfRule type="expression" dxfId="917" priority="11" stopIfTrue="1">
      <formula>MOD(ROW(),2)=0</formula>
    </cfRule>
    <cfRule type="expression" dxfId="916" priority="12" stopIfTrue="1">
      <formula>MOD(ROW(),2)&lt;&gt;0</formula>
    </cfRule>
  </conditionalFormatting>
  <conditionalFormatting sqref="A26:A35">
    <cfRule type="expression" dxfId="915" priority="7" stopIfTrue="1">
      <formula>MOD(ROW(),2)=0</formula>
    </cfRule>
    <cfRule type="expression" dxfId="914" priority="8" stopIfTrue="1">
      <formula>MOD(ROW(),2)&lt;&gt;0</formula>
    </cfRule>
  </conditionalFormatting>
  <conditionalFormatting sqref="B26:M35">
    <cfRule type="expression" dxfId="913" priority="9" stopIfTrue="1">
      <formula>MOD(ROW(),2)=0</formula>
    </cfRule>
    <cfRule type="expression" dxfId="912" priority="10" stopIfTrue="1">
      <formula>MOD(ROW(),2)&lt;&gt;0</formula>
    </cfRule>
  </conditionalFormatting>
  <conditionalFormatting sqref="B18">
    <cfRule type="expression" dxfId="911" priority="5" stopIfTrue="1">
      <formula>MOD(ROW(),2)=0</formula>
    </cfRule>
    <cfRule type="expression" dxfId="910" priority="6" stopIfTrue="1">
      <formula>MOD(ROW(),2)&lt;&gt;0</formula>
    </cfRule>
  </conditionalFormatting>
  <conditionalFormatting sqref="A21">
    <cfRule type="expression" dxfId="909" priority="1" stopIfTrue="1">
      <formula>MOD(ROW(),2)=0</formula>
    </cfRule>
    <cfRule type="expression" dxfId="908" priority="2" stopIfTrue="1">
      <formula>MOD(ROW(),2)&lt;&gt;0</formula>
    </cfRule>
  </conditionalFormatting>
  <conditionalFormatting sqref="B21:C21">
    <cfRule type="expression" dxfId="907" priority="3" stopIfTrue="1">
      <formula>MOD(ROW(),2)=0</formula>
    </cfRule>
    <cfRule type="expression" dxfId="90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7"/>
  <dimension ref="A1:C160"/>
  <sheetViews>
    <sheetView workbookViewId="0">
      <selection activeCell="A3" sqref="A3"/>
    </sheetView>
  </sheetViews>
  <sheetFormatPr defaultRowHeight="12.5" x14ac:dyDescent="0.25"/>
  <sheetData>
    <row r="1" spans="1:3" x14ac:dyDescent="0.25">
      <c r="A1" t="s">
        <v>87</v>
      </c>
    </row>
    <row r="3" spans="1:3" x14ac:dyDescent="0.25">
      <c r="A3" t="s">
        <v>88</v>
      </c>
      <c r="C3" t="s">
        <v>89</v>
      </c>
    </row>
    <row r="4" spans="1:3" x14ac:dyDescent="0.25">
      <c r="A4" t="s">
        <v>90</v>
      </c>
      <c r="C4" t="s">
        <v>91</v>
      </c>
    </row>
    <row r="5" spans="1:3" x14ac:dyDescent="0.25">
      <c r="A5" t="s">
        <v>92</v>
      </c>
      <c r="C5" t="s">
        <v>93</v>
      </c>
    </row>
    <row r="6" spans="1:3" x14ac:dyDescent="0.25">
      <c r="A6" t="s">
        <v>94</v>
      </c>
      <c r="C6" t="s">
        <v>95</v>
      </c>
    </row>
    <row r="7" spans="1:3" x14ac:dyDescent="0.25">
      <c r="A7" t="s">
        <v>96</v>
      </c>
      <c r="C7" t="s">
        <v>97</v>
      </c>
    </row>
    <row r="8" spans="1:3" x14ac:dyDescent="0.25">
      <c r="A8" t="s">
        <v>98</v>
      </c>
      <c r="C8" t="s">
        <v>99</v>
      </c>
    </row>
    <row r="9" spans="1:3" x14ac:dyDescent="0.25">
      <c r="A9" t="s">
        <v>100</v>
      </c>
      <c r="C9" t="s">
        <v>96</v>
      </c>
    </row>
    <row r="10" spans="1:3" x14ac:dyDescent="0.25">
      <c r="A10" t="s">
        <v>101</v>
      </c>
      <c r="C10" t="s">
        <v>102</v>
      </c>
    </row>
    <row r="11" spans="1:3" x14ac:dyDescent="0.25">
      <c r="A11" t="s">
        <v>103</v>
      </c>
      <c r="C11" t="s">
        <v>103</v>
      </c>
    </row>
    <row r="12" spans="1:3" x14ac:dyDescent="0.25">
      <c r="A12" t="s">
        <v>104</v>
      </c>
      <c r="C12" t="s">
        <v>105</v>
      </c>
    </row>
    <row r="13" spans="1:3" x14ac:dyDescent="0.25">
      <c r="A13" t="s">
        <v>106</v>
      </c>
      <c r="C13" t="s">
        <v>107</v>
      </c>
    </row>
    <row r="14" spans="1:3" x14ac:dyDescent="0.25">
      <c r="A14" t="s">
        <v>108</v>
      </c>
      <c r="C14" t="s">
        <v>109</v>
      </c>
    </row>
    <row r="15" spans="1:3" x14ac:dyDescent="0.25">
      <c r="A15" t="s">
        <v>110</v>
      </c>
      <c r="C15" t="s">
        <v>111</v>
      </c>
    </row>
    <row r="16" spans="1:3" x14ac:dyDescent="0.25">
      <c r="A16" t="s">
        <v>112</v>
      </c>
      <c r="C16" t="s">
        <v>113</v>
      </c>
    </row>
    <row r="17" spans="1:3" x14ac:dyDescent="0.25">
      <c r="A17" t="s">
        <v>114</v>
      </c>
      <c r="C17" t="s">
        <v>115</v>
      </c>
    </row>
    <row r="18" spans="1:3" x14ac:dyDescent="0.25">
      <c r="A18" t="s">
        <v>116</v>
      </c>
      <c r="C18" t="s">
        <v>117</v>
      </c>
    </row>
    <row r="19" spans="1:3" x14ac:dyDescent="0.25">
      <c r="A19" t="s">
        <v>118</v>
      </c>
      <c r="C19" t="s">
        <v>119</v>
      </c>
    </row>
    <row r="20" spans="1:3" x14ac:dyDescent="0.25">
      <c r="A20" t="s">
        <v>120</v>
      </c>
      <c r="C20" t="s">
        <v>121</v>
      </c>
    </row>
    <row r="21" spans="1:3" x14ac:dyDescent="0.25">
      <c r="A21" t="s">
        <v>122</v>
      </c>
      <c r="C21" t="s">
        <v>123</v>
      </c>
    </row>
    <row r="22" spans="1:3" x14ac:dyDescent="0.25">
      <c r="A22" t="s">
        <v>124</v>
      </c>
      <c r="C22" t="s">
        <v>125</v>
      </c>
    </row>
    <row r="23" spans="1:3" x14ac:dyDescent="0.25">
      <c r="A23" t="s">
        <v>126</v>
      </c>
      <c r="C23" t="s">
        <v>127</v>
      </c>
    </row>
    <row r="24" spans="1:3" x14ac:dyDescent="0.25">
      <c r="A24" t="s">
        <v>128</v>
      </c>
      <c r="C24" t="s">
        <v>129</v>
      </c>
    </row>
    <row r="25" spans="1:3" x14ac:dyDescent="0.25">
      <c r="A25" t="s">
        <v>130</v>
      </c>
      <c r="C25" t="s">
        <v>131</v>
      </c>
    </row>
    <row r="26" spans="1:3" x14ac:dyDescent="0.25">
      <c r="A26" t="s">
        <v>132</v>
      </c>
      <c r="C26" t="s">
        <v>133</v>
      </c>
    </row>
    <row r="27" spans="1:3" x14ac:dyDescent="0.25">
      <c r="A27" t="s">
        <v>134</v>
      </c>
      <c r="C27" t="s">
        <v>135</v>
      </c>
    </row>
    <row r="28" spans="1:3" x14ac:dyDescent="0.25">
      <c r="A28" t="s">
        <v>136</v>
      </c>
      <c r="C28" t="s">
        <v>137</v>
      </c>
    </row>
    <row r="29" spans="1:3" x14ac:dyDescent="0.25">
      <c r="A29" t="s">
        <v>138</v>
      </c>
      <c r="C29" t="s">
        <v>139</v>
      </c>
    </row>
    <row r="30" spans="1:3" x14ac:dyDescent="0.25">
      <c r="A30" t="s">
        <v>140</v>
      </c>
      <c r="C30" t="s">
        <v>141</v>
      </c>
    </row>
    <row r="31" spans="1:3" x14ac:dyDescent="0.25">
      <c r="A31" t="s">
        <v>142</v>
      </c>
      <c r="C31" t="s">
        <v>143</v>
      </c>
    </row>
    <row r="32" spans="1:3" x14ac:dyDescent="0.25">
      <c r="A32" t="s">
        <v>144</v>
      </c>
      <c r="C32" t="s">
        <v>145</v>
      </c>
    </row>
    <row r="33" spans="1:3" x14ac:dyDescent="0.25">
      <c r="A33" t="s">
        <v>146</v>
      </c>
      <c r="C33" t="s">
        <v>147</v>
      </c>
    </row>
    <row r="34" spans="1:3" x14ac:dyDescent="0.25">
      <c r="A34" t="s">
        <v>148</v>
      </c>
      <c r="C34" t="s">
        <v>149</v>
      </c>
    </row>
    <row r="35" spans="1:3" x14ac:dyDescent="0.25">
      <c r="A35" t="s">
        <v>150</v>
      </c>
      <c r="C35" t="s">
        <v>151</v>
      </c>
    </row>
    <row r="36" spans="1:3" x14ac:dyDescent="0.25">
      <c r="A36" t="s">
        <v>152</v>
      </c>
      <c r="C36" t="s">
        <v>44</v>
      </c>
    </row>
    <row r="37" spans="1:3" x14ac:dyDescent="0.25">
      <c r="A37" t="s">
        <v>153</v>
      </c>
    </row>
    <row r="38" spans="1:3" x14ac:dyDescent="0.25">
      <c r="A38" t="s">
        <v>154</v>
      </c>
    </row>
    <row r="39" spans="1:3" x14ac:dyDescent="0.25">
      <c r="A39" t="s">
        <v>155</v>
      </c>
    </row>
    <row r="40" spans="1:3" x14ac:dyDescent="0.25">
      <c r="A40" t="s">
        <v>156</v>
      </c>
    </row>
    <row r="41" spans="1:3" x14ac:dyDescent="0.25">
      <c r="A41" t="s">
        <v>157</v>
      </c>
    </row>
    <row r="42" spans="1:3" x14ac:dyDescent="0.25">
      <c r="A42" t="s">
        <v>158</v>
      </c>
    </row>
    <row r="43" spans="1:3" x14ac:dyDescent="0.25">
      <c r="A43" t="s">
        <v>159</v>
      </c>
    </row>
    <row r="44" spans="1:3" x14ac:dyDescent="0.25">
      <c r="A44" t="s">
        <v>160</v>
      </c>
    </row>
    <row r="45" spans="1:3" x14ac:dyDescent="0.25">
      <c r="A45" t="s">
        <v>161</v>
      </c>
    </row>
    <row r="46" spans="1:3" x14ac:dyDescent="0.25">
      <c r="A46" t="s">
        <v>162</v>
      </c>
    </row>
    <row r="47" spans="1:3" x14ac:dyDescent="0.25">
      <c r="A47" t="s">
        <v>163</v>
      </c>
    </row>
    <row r="48" spans="1:3" x14ac:dyDescent="0.25">
      <c r="A48" t="s">
        <v>164</v>
      </c>
    </row>
    <row r="49" spans="1:1" x14ac:dyDescent="0.25">
      <c r="A49" t="s">
        <v>165</v>
      </c>
    </row>
    <row r="50" spans="1:1" x14ac:dyDescent="0.25">
      <c r="A50" t="s">
        <v>166</v>
      </c>
    </row>
    <row r="51" spans="1:1" x14ac:dyDescent="0.25">
      <c r="A51" t="s">
        <v>167</v>
      </c>
    </row>
    <row r="52" spans="1:1" x14ac:dyDescent="0.25">
      <c r="A52" t="s">
        <v>168</v>
      </c>
    </row>
    <row r="53" spans="1:1" x14ac:dyDescent="0.25">
      <c r="A53" t="s">
        <v>169</v>
      </c>
    </row>
    <row r="54" spans="1:1" x14ac:dyDescent="0.25">
      <c r="A54" t="s">
        <v>170</v>
      </c>
    </row>
    <row r="55" spans="1:1" x14ac:dyDescent="0.25">
      <c r="A55" t="s">
        <v>171</v>
      </c>
    </row>
    <row r="56" spans="1:1" x14ac:dyDescent="0.25">
      <c r="A56" t="s">
        <v>172</v>
      </c>
    </row>
    <row r="57" spans="1:1" x14ac:dyDescent="0.25">
      <c r="A57" t="s">
        <v>173</v>
      </c>
    </row>
    <row r="58" spans="1:1" x14ac:dyDescent="0.25">
      <c r="A58" t="s">
        <v>174</v>
      </c>
    </row>
    <row r="59" spans="1:1" x14ac:dyDescent="0.25">
      <c r="A59" t="s">
        <v>175</v>
      </c>
    </row>
    <row r="60" spans="1:1" x14ac:dyDescent="0.25">
      <c r="A60" t="s">
        <v>176</v>
      </c>
    </row>
    <row r="61" spans="1:1" x14ac:dyDescent="0.25">
      <c r="A61" t="s">
        <v>177</v>
      </c>
    </row>
    <row r="62" spans="1:1" x14ac:dyDescent="0.25">
      <c r="A62" t="s">
        <v>178</v>
      </c>
    </row>
    <row r="63" spans="1:1" x14ac:dyDescent="0.25">
      <c r="A63" t="s">
        <v>179</v>
      </c>
    </row>
    <row r="64" spans="1:1" x14ac:dyDescent="0.25">
      <c r="A64" t="s">
        <v>180</v>
      </c>
    </row>
    <row r="65" spans="1:1" x14ac:dyDescent="0.25">
      <c r="A65" t="s">
        <v>181</v>
      </c>
    </row>
    <row r="66" spans="1:1" x14ac:dyDescent="0.25">
      <c r="A66" t="s">
        <v>182</v>
      </c>
    </row>
    <row r="67" spans="1:1" x14ac:dyDescent="0.25">
      <c r="A67" t="s">
        <v>183</v>
      </c>
    </row>
    <row r="68" spans="1:1" x14ac:dyDescent="0.25">
      <c r="A68" t="s">
        <v>184</v>
      </c>
    </row>
    <row r="69" spans="1:1" x14ac:dyDescent="0.25">
      <c r="A69" t="s">
        <v>185</v>
      </c>
    </row>
    <row r="70" spans="1:1" x14ac:dyDescent="0.25">
      <c r="A70" t="s">
        <v>186</v>
      </c>
    </row>
    <row r="71" spans="1:1" x14ac:dyDescent="0.25">
      <c r="A71" t="s">
        <v>187</v>
      </c>
    </row>
    <row r="72" spans="1:1" x14ac:dyDescent="0.25">
      <c r="A72" t="s">
        <v>188</v>
      </c>
    </row>
    <row r="73" spans="1:1" x14ac:dyDescent="0.25">
      <c r="A73" t="s">
        <v>189</v>
      </c>
    </row>
    <row r="74" spans="1:1" x14ac:dyDescent="0.25">
      <c r="A74" t="s">
        <v>190</v>
      </c>
    </row>
    <row r="75" spans="1:1" x14ac:dyDescent="0.25">
      <c r="A75" t="s">
        <v>191</v>
      </c>
    </row>
    <row r="76" spans="1:1" x14ac:dyDescent="0.25">
      <c r="A76" t="s">
        <v>192</v>
      </c>
    </row>
    <row r="77" spans="1:1" x14ac:dyDescent="0.25">
      <c r="A77" t="s">
        <v>193</v>
      </c>
    </row>
    <row r="78" spans="1:1" x14ac:dyDescent="0.25">
      <c r="A78" t="s">
        <v>194</v>
      </c>
    </row>
    <row r="79" spans="1:1" x14ac:dyDescent="0.25">
      <c r="A79" t="s">
        <v>195</v>
      </c>
    </row>
    <row r="80" spans="1:1" x14ac:dyDescent="0.25">
      <c r="A80" t="s">
        <v>196</v>
      </c>
    </row>
    <row r="81" spans="1:1" x14ac:dyDescent="0.25">
      <c r="A81" t="s">
        <v>197</v>
      </c>
    </row>
    <row r="82" spans="1:1" x14ac:dyDescent="0.25">
      <c r="A82" t="s">
        <v>198</v>
      </c>
    </row>
    <row r="83" spans="1:1" x14ac:dyDescent="0.25">
      <c r="A83" t="s">
        <v>199</v>
      </c>
    </row>
    <row r="84" spans="1:1" x14ac:dyDescent="0.25">
      <c r="A84" t="s">
        <v>200</v>
      </c>
    </row>
    <row r="85" spans="1:1" x14ac:dyDescent="0.25">
      <c r="A85" t="s">
        <v>201</v>
      </c>
    </row>
    <row r="86" spans="1:1" x14ac:dyDescent="0.25">
      <c r="A86" t="s">
        <v>202</v>
      </c>
    </row>
    <row r="87" spans="1:1" x14ac:dyDescent="0.25">
      <c r="A87" t="s">
        <v>203</v>
      </c>
    </row>
    <row r="88" spans="1:1" x14ac:dyDescent="0.25">
      <c r="A88" t="s">
        <v>204</v>
      </c>
    </row>
    <row r="89" spans="1:1" x14ac:dyDescent="0.25">
      <c r="A89" t="s">
        <v>205</v>
      </c>
    </row>
    <row r="90" spans="1:1" x14ac:dyDescent="0.25">
      <c r="A90" t="s">
        <v>206</v>
      </c>
    </row>
    <row r="91" spans="1:1" x14ac:dyDescent="0.25">
      <c r="A91" t="s">
        <v>207</v>
      </c>
    </row>
    <row r="92" spans="1:1" x14ac:dyDescent="0.25">
      <c r="A92" t="s">
        <v>208</v>
      </c>
    </row>
    <row r="93" spans="1:1" x14ac:dyDescent="0.25">
      <c r="A93" t="s">
        <v>209</v>
      </c>
    </row>
    <row r="94" spans="1:1" x14ac:dyDescent="0.25">
      <c r="A94" t="s">
        <v>210</v>
      </c>
    </row>
    <row r="95" spans="1:1" x14ac:dyDescent="0.25">
      <c r="A95" t="s">
        <v>211</v>
      </c>
    </row>
    <row r="96" spans="1:1" x14ac:dyDescent="0.25">
      <c r="A96" t="s">
        <v>212</v>
      </c>
    </row>
    <row r="97" spans="1:1" x14ac:dyDescent="0.25">
      <c r="A97" t="s">
        <v>213</v>
      </c>
    </row>
    <row r="98" spans="1:1" x14ac:dyDescent="0.25">
      <c r="A98" t="s">
        <v>214</v>
      </c>
    </row>
    <row r="99" spans="1:1" x14ac:dyDescent="0.25">
      <c r="A99" t="s">
        <v>215</v>
      </c>
    </row>
    <row r="100" spans="1:1" x14ac:dyDescent="0.25">
      <c r="A100" t="s">
        <v>216</v>
      </c>
    </row>
    <row r="101" spans="1:1" x14ac:dyDescent="0.25">
      <c r="A101" t="s">
        <v>217</v>
      </c>
    </row>
    <row r="102" spans="1:1" x14ac:dyDescent="0.25">
      <c r="A102" t="s">
        <v>218</v>
      </c>
    </row>
    <row r="103" spans="1:1" x14ac:dyDescent="0.25">
      <c r="A103" t="s">
        <v>219</v>
      </c>
    </row>
    <row r="104" spans="1:1" x14ac:dyDescent="0.25">
      <c r="A104" t="s">
        <v>220</v>
      </c>
    </row>
    <row r="105" spans="1:1" x14ac:dyDescent="0.25">
      <c r="A105" t="s">
        <v>221</v>
      </c>
    </row>
    <row r="106" spans="1:1" x14ac:dyDescent="0.25">
      <c r="A106" t="s">
        <v>222</v>
      </c>
    </row>
    <row r="107" spans="1:1" x14ac:dyDescent="0.25">
      <c r="A107" t="s">
        <v>223</v>
      </c>
    </row>
    <row r="108" spans="1:1" x14ac:dyDescent="0.25">
      <c r="A108" t="s">
        <v>224</v>
      </c>
    </row>
    <row r="109" spans="1:1" x14ac:dyDescent="0.25">
      <c r="A109" t="s">
        <v>225</v>
      </c>
    </row>
    <row r="110" spans="1:1" x14ac:dyDescent="0.25">
      <c r="A110" t="s">
        <v>226</v>
      </c>
    </row>
    <row r="111" spans="1:1" x14ac:dyDescent="0.25">
      <c r="A111" t="s">
        <v>227</v>
      </c>
    </row>
    <row r="112" spans="1:1" x14ac:dyDescent="0.25">
      <c r="A112" t="s">
        <v>228</v>
      </c>
    </row>
    <row r="113" spans="1:1" x14ac:dyDescent="0.25">
      <c r="A113" t="s">
        <v>229</v>
      </c>
    </row>
    <row r="114" spans="1:1" x14ac:dyDescent="0.25">
      <c r="A114" t="s">
        <v>230</v>
      </c>
    </row>
    <row r="115" spans="1:1" x14ac:dyDescent="0.25">
      <c r="A115" t="s">
        <v>231</v>
      </c>
    </row>
    <row r="116" spans="1:1" x14ac:dyDescent="0.25">
      <c r="A116" t="s">
        <v>232</v>
      </c>
    </row>
    <row r="117" spans="1:1" x14ac:dyDescent="0.25">
      <c r="A117" t="s">
        <v>233</v>
      </c>
    </row>
    <row r="118" spans="1:1" x14ac:dyDescent="0.25">
      <c r="A118" t="s">
        <v>234</v>
      </c>
    </row>
    <row r="119" spans="1:1" x14ac:dyDescent="0.25">
      <c r="A119" t="s">
        <v>235</v>
      </c>
    </row>
    <row r="120" spans="1:1" x14ac:dyDescent="0.25">
      <c r="A120" t="s">
        <v>236</v>
      </c>
    </row>
    <row r="121" spans="1:1" x14ac:dyDescent="0.25">
      <c r="A121" t="s">
        <v>237</v>
      </c>
    </row>
    <row r="122" spans="1:1" x14ac:dyDescent="0.25">
      <c r="A122" t="s">
        <v>238</v>
      </c>
    </row>
    <row r="123" spans="1:1" x14ac:dyDescent="0.25">
      <c r="A123" t="s">
        <v>239</v>
      </c>
    </row>
    <row r="124" spans="1:1" x14ac:dyDescent="0.25">
      <c r="A124" t="s">
        <v>240</v>
      </c>
    </row>
    <row r="125" spans="1:1" x14ac:dyDescent="0.25">
      <c r="A125" t="s">
        <v>241</v>
      </c>
    </row>
    <row r="126" spans="1:1" x14ac:dyDescent="0.25">
      <c r="A126" t="s">
        <v>242</v>
      </c>
    </row>
    <row r="127" spans="1:1" x14ac:dyDescent="0.25">
      <c r="A127" t="s">
        <v>243</v>
      </c>
    </row>
    <row r="128" spans="1:1" x14ac:dyDescent="0.25">
      <c r="A128" t="s">
        <v>244</v>
      </c>
    </row>
    <row r="129" spans="1:1" x14ac:dyDescent="0.25">
      <c r="A129" t="s">
        <v>245</v>
      </c>
    </row>
    <row r="130" spans="1:1" x14ac:dyDescent="0.25">
      <c r="A130" t="s">
        <v>246</v>
      </c>
    </row>
    <row r="131" spans="1:1" x14ac:dyDescent="0.25">
      <c r="A131" t="s">
        <v>247</v>
      </c>
    </row>
    <row r="132" spans="1:1" x14ac:dyDescent="0.25">
      <c r="A132" t="s">
        <v>248</v>
      </c>
    </row>
    <row r="133" spans="1:1" x14ac:dyDescent="0.25">
      <c r="A133" t="s">
        <v>249</v>
      </c>
    </row>
    <row r="134" spans="1:1" x14ac:dyDescent="0.25">
      <c r="A134" t="s">
        <v>250</v>
      </c>
    </row>
    <row r="135" spans="1:1" x14ac:dyDescent="0.25">
      <c r="A135" t="s">
        <v>251</v>
      </c>
    </row>
    <row r="136" spans="1:1" x14ac:dyDescent="0.25">
      <c r="A136" t="s">
        <v>252</v>
      </c>
    </row>
    <row r="137" spans="1:1" x14ac:dyDescent="0.25">
      <c r="A137" t="s">
        <v>253</v>
      </c>
    </row>
    <row r="138" spans="1:1" x14ac:dyDescent="0.25">
      <c r="A138" t="s">
        <v>254</v>
      </c>
    </row>
    <row r="139" spans="1:1" x14ac:dyDescent="0.25">
      <c r="A139" t="s">
        <v>255</v>
      </c>
    </row>
    <row r="140" spans="1:1" x14ac:dyDescent="0.25">
      <c r="A140" t="s">
        <v>256</v>
      </c>
    </row>
    <row r="141" spans="1:1" x14ac:dyDescent="0.25">
      <c r="A141" t="s">
        <v>257</v>
      </c>
    </row>
    <row r="142" spans="1:1" x14ac:dyDescent="0.25">
      <c r="A142" t="s">
        <v>258</v>
      </c>
    </row>
    <row r="143" spans="1:1" x14ac:dyDescent="0.25">
      <c r="A143" t="s">
        <v>259</v>
      </c>
    </row>
    <row r="144" spans="1:1" x14ac:dyDescent="0.25">
      <c r="A144" t="s">
        <v>260</v>
      </c>
    </row>
    <row r="145" spans="1:1" x14ac:dyDescent="0.25">
      <c r="A145" t="s">
        <v>261</v>
      </c>
    </row>
    <row r="146" spans="1:1" x14ac:dyDescent="0.25">
      <c r="A146" t="s">
        <v>262</v>
      </c>
    </row>
    <row r="147" spans="1:1" x14ac:dyDescent="0.25">
      <c r="A147" t="s">
        <v>263</v>
      </c>
    </row>
    <row r="148" spans="1:1" x14ac:dyDescent="0.25">
      <c r="A148" t="s">
        <v>264</v>
      </c>
    </row>
    <row r="149" spans="1:1" x14ac:dyDescent="0.25">
      <c r="A149" t="s">
        <v>265</v>
      </c>
    </row>
    <row r="150" spans="1:1" x14ac:dyDescent="0.25">
      <c r="A150" t="s">
        <v>266</v>
      </c>
    </row>
    <row r="151" spans="1:1" x14ac:dyDescent="0.25">
      <c r="A151" t="s">
        <v>267</v>
      </c>
    </row>
    <row r="152" spans="1:1" x14ac:dyDescent="0.25">
      <c r="A152" t="s">
        <v>268</v>
      </c>
    </row>
    <row r="153" spans="1:1" x14ac:dyDescent="0.25">
      <c r="A153" t="s">
        <v>269</v>
      </c>
    </row>
    <row r="154" spans="1:1" x14ac:dyDescent="0.25">
      <c r="A154" t="s">
        <v>270</v>
      </c>
    </row>
    <row r="155" spans="1:1" x14ac:dyDescent="0.25">
      <c r="A155" t="s">
        <v>271</v>
      </c>
    </row>
    <row r="156" spans="1:1" x14ac:dyDescent="0.25">
      <c r="A156" t="s">
        <v>272</v>
      </c>
    </row>
    <row r="157" spans="1:1" x14ac:dyDescent="0.25">
      <c r="A157" t="s">
        <v>273</v>
      </c>
    </row>
    <row r="158" spans="1:1" x14ac:dyDescent="0.25">
      <c r="A158" t="s">
        <v>274</v>
      </c>
    </row>
    <row r="159" spans="1:1" x14ac:dyDescent="0.25">
      <c r="A159" t="s">
        <v>275</v>
      </c>
    </row>
    <row r="160" spans="1:1" x14ac:dyDescent="0.25">
      <c r="A160" t="s">
        <v>276</v>
      </c>
    </row>
  </sheetData>
  <sheetProtection algorithmName="SHA-512" hashValue="XjjgJhWaTYjEljHdZOoyLAU0HEd3eP6UEn71UQWSRSdVVHhfyt3XPjOHTY18LiT/YQGgqlJfkoe0MlE8tTAXkw==" saltValue="tRkMagtUloO7s61s2gQwfw==" spinCount="100000" sheet="1" objects="1" scenarios="1"/>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FBC3-8E77-44E2-946F-F5F3C4094433}">
  <sheetPr codeName="Sheet11"/>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x-417</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422</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x14ac:dyDescent="0.25">
      <c r="A10" s="74" t="s">
        <v>6</v>
      </c>
      <c r="B10" s="112" t="s">
        <v>430</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417</v>
      </c>
      <c r="C14" s="112"/>
      <c r="D14" s="112"/>
      <c r="E14" s="112"/>
      <c r="F14" s="112"/>
      <c r="G14" s="112"/>
      <c r="H14" s="112"/>
      <c r="I14" s="112"/>
      <c r="J14" s="112"/>
      <c r="K14" s="112"/>
      <c r="L14" s="112"/>
      <c r="M14" s="112"/>
    </row>
    <row r="15" spans="1:13" x14ac:dyDescent="0.25">
      <c r="A15" s="74" t="s">
        <v>588</v>
      </c>
      <c r="B15" s="112" t="s">
        <v>431</v>
      </c>
      <c r="C15" s="112"/>
      <c r="D15" s="112"/>
      <c r="E15" s="112"/>
      <c r="F15" s="112"/>
      <c r="G15" s="112"/>
      <c r="H15" s="112"/>
      <c r="I15" s="112"/>
      <c r="J15" s="112"/>
      <c r="K15" s="112"/>
      <c r="L15" s="112"/>
      <c r="M15" s="112"/>
    </row>
    <row r="16" spans="1:13" x14ac:dyDescent="0.25">
      <c r="A16" s="74" t="s">
        <v>286</v>
      </c>
      <c r="B16" s="112" t="s">
        <v>409</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1.0089999999999999</v>
      </c>
      <c r="E27" s="82">
        <v>1.0129999999999999</v>
      </c>
      <c r="F27" s="82">
        <v>1.0169999999999999</v>
      </c>
      <c r="G27" s="82">
        <v>1.022</v>
      </c>
      <c r="H27" s="82">
        <v>1.026</v>
      </c>
      <c r="I27" s="82">
        <v>1.03</v>
      </c>
      <c r="J27" s="82">
        <v>1.0349999999999999</v>
      </c>
      <c r="K27" s="82">
        <v>1.0389999999999999</v>
      </c>
      <c r="L27" s="82">
        <v>1.044</v>
      </c>
      <c r="M27" s="82">
        <v>1.048</v>
      </c>
    </row>
    <row r="28" spans="1:13" x14ac:dyDescent="0.25">
      <c r="A28" s="80">
        <v>1</v>
      </c>
      <c r="B28" s="82">
        <v>1.052</v>
      </c>
      <c r="C28" s="82">
        <v>1.0569999999999999</v>
      </c>
      <c r="D28" s="82">
        <v>1.0620000000000001</v>
      </c>
      <c r="E28" s="82">
        <v>1.0669999999999999</v>
      </c>
      <c r="F28" s="82">
        <v>1.0720000000000001</v>
      </c>
      <c r="G28" s="82">
        <v>1.077</v>
      </c>
      <c r="H28" s="82">
        <v>1.0820000000000001</v>
      </c>
      <c r="I28" s="82">
        <v>1.087</v>
      </c>
      <c r="J28" s="82">
        <v>1.0920000000000001</v>
      </c>
      <c r="K28" s="82">
        <v>1.097</v>
      </c>
      <c r="L28" s="82">
        <v>1.1020000000000001</v>
      </c>
      <c r="M28" s="82">
        <v>1.107</v>
      </c>
    </row>
    <row r="29" spans="1:13" x14ac:dyDescent="0.25">
      <c r="A29" s="80">
        <v>2</v>
      </c>
      <c r="B29" s="82">
        <v>1.1120000000000001</v>
      </c>
      <c r="C29" s="82">
        <v>1.117</v>
      </c>
      <c r="D29" s="82">
        <v>1.1220000000000001</v>
      </c>
      <c r="E29" s="82">
        <v>1.1279999999999999</v>
      </c>
      <c r="F29" s="82">
        <v>1.133</v>
      </c>
      <c r="G29" s="82">
        <v>1.139</v>
      </c>
      <c r="H29" s="82">
        <v>1.1439999999999999</v>
      </c>
      <c r="I29" s="82">
        <v>1.149</v>
      </c>
      <c r="J29" s="82">
        <v>1.155</v>
      </c>
      <c r="K29" s="82">
        <v>1.1599999999999999</v>
      </c>
      <c r="L29" s="82">
        <v>1.165</v>
      </c>
      <c r="M29" s="82">
        <v>1.171</v>
      </c>
    </row>
    <row r="30" spans="1:13" x14ac:dyDescent="0.25">
      <c r="A30" s="80">
        <v>3</v>
      </c>
      <c r="B30" s="82">
        <v>1.1759999999999999</v>
      </c>
      <c r="C30" s="82">
        <v>1.1819999999999999</v>
      </c>
      <c r="D30" s="82">
        <v>1.1879999999999999</v>
      </c>
      <c r="E30" s="82">
        <v>1.194</v>
      </c>
      <c r="F30" s="82">
        <v>1.1990000000000001</v>
      </c>
      <c r="G30" s="82">
        <v>1.2050000000000001</v>
      </c>
      <c r="H30" s="82">
        <v>1.2110000000000001</v>
      </c>
      <c r="I30" s="82">
        <v>1.2170000000000001</v>
      </c>
      <c r="J30" s="82">
        <v>1.2230000000000001</v>
      </c>
      <c r="K30" s="82">
        <v>1.2290000000000001</v>
      </c>
      <c r="L30" s="82">
        <v>1.234</v>
      </c>
      <c r="M30" s="82">
        <v>1.24</v>
      </c>
    </row>
    <row r="31" spans="1:13" x14ac:dyDescent="0.25">
      <c r="A31" s="80">
        <v>4</v>
      </c>
      <c r="B31" s="82">
        <v>1.246</v>
      </c>
      <c r="C31" s="82">
        <v>1.252</v>
      </c>
      <c r="D31" s="82">
        <v>1.2589999999999999</v>
      </c>
      <c r="E31" s="82">
        <v>1.2649999999999999</v>
      </c>
      <c r="F31" s="82">
        <v>1.2709999999999999</v>
      </c>
      <c r="G31" s="82">
        <v>1.278</v>
      </c>
      <c r="H31" s="82">
        <v>1.284</v>
      </c>
      <c r="I31" s="82">
        <v>1.29</v>
      </c>
      <c r="J31" s="82">
        <v>1.2969999999999999</v>
      </c>
      <c r="K31" s="82">
        <v>1.3029999999999999</v>
      </c>
      <c r="L31" s="82">
        <v>1.3089999999999999</v>
      </c>
      <c r="M31" s="82">
        <v>1.3160000000000001</v>
      </c>
    </row>
    <row r="32" spans="1:13" x14ac:dyDescent="0.25">
      <c r="A32" s="80">
        <v>5</v>
      </c>
      <c r="B32" s="82">
        <v>1.3220000000000001</v>
      </c>
      <c r="C32" s="82">
        <v>1.329</v>
      </c>
      <c r="D32" s="82">
        <v>1.3360000000000001</v>
      </c>
      <c r="E32" s="82">
        <v>1.343</v>
      </c>
      <c r="F32" s="82">
        <v>1.35</v>
      </c>
      <c r="G32" s="82">
        <v>1.357</v>
      </c>
      <c r="H32" s="82">
        <v>1.3640000000000001</v>
      </c>
      <c r="I32" s="82">
        <v>1.37</v>
      </c>
      <c r="J32" s="82">
        <v>1.377</v>
      </c>
      <c r="K32" s="82">
        <v>1.3839999999999999</v>
      </c>
      <c r="L32" s="82">
        <v>1.391</v>
      </c>
      <c r="M32" s="82">
        <v>1.3979999999999999</v>
      </c>
    </row>
    <row r="33" spans="1:13" x14ac:dyDescent="0.25">
      <c r="A33" s="80">
        <v>6</v>
      </c>
      <c r="B33" s="82">
        <v>1.405</v>
      </c>
      <c r="C33" s="82">
        <v>1.413</v>
      </c>
      <c r="D33" s="82">
        <v>1.421</v>
      </c>
      <c r="E33" s="82">
        <v>1.4279999999999999</v>
      </c>
      <c r="F33" s="82">
        <v>1.4359999999999999</v>
      </c>
      <c r="G33" s="82">
        <v>1.444</v>
      </c>
      <c r="H33" s="82">
        <v>1.452</v>
      </c>
      <c r="I33" s="82">
        <v>1.4590000000000001</v>
      </c>
      <c r="J33" s="82">
        <v>1.4670000000000001</v>
      </c>
      <c r="K33" s="82">
        <v>1.4750000000000001</v>
      </c>
      <c r="L33" s="82">
        <v>1.4830000000000001</v>
      </c>
      <c r="M33" s="82">
        <v>1.4910000000000001</v>
      </c>
    </row>
    <row r="34" spans="1:13" x14ac:dyDescent="0.25">
      <c r="A34" s="80">
        <v>7</v>
      </c>
      <c r="B34" s="82">
        <v>1.498</v>
      </c>
      <c r="C34" s="82"/>
      <c r="D34" s="82"/>
      <c r="E34" s="82"/>
      <c r="F34" s="82"/>
      <c r="G34" s="82"/>
      <c r="H34" s="82"/>
      <c r="I34" s="82"/>
      <c r="J34" s="82"/>
      <c r="K34" s="82"/>
      <c r="L34" s="82"/>
      <c r="M34" s="82"/>
    </row>
    <row r="44" spans="1:13" ht="39.65" customHeight="1" x14ac:dyDescent="0.25"/>
    <row r="46" spans="1:13" ht="27.65" customHeight="1" x14ac:dyDescent="0.25"/>
  </sheetData>
  <sheetProtection algorithmName="SHA-512" hashValue="s3IW1nLJmTiEACWDaqY0J/6KAccJ3pXiLvAnTEyImPJJpH6bORMSbRwvZb8RKzC6FFS1HBxvJXepKTxZiiLmaA==" saltValue="/NIVukysOrnyu18aozU6JQ==" spinCount="100000" sheet="1" objects="1" scenarios="1"/>
  <conditionalFormatting sqref="A6:A16">
    <cfRule type="expression" dxfId="905" priority="25" stopIfTrue="1">
      <formula>MOD(ROW(),2)=0</formula>
    </cfRule>
    <cfRule type="expression" dxfId="904" priority="26" stopIfTrue="1">
      <formula>MOD(ROW(),2)&lt;&gt;0</formula>
    </cfRule>
  </conditionalFormatting>
  <conditionalFormatting sqref="B6:M21">
    <cfRule type="expression" dxfId="903" priority="27" stopIfTrue="1">
      <formula>MOD(ROW(),2)=0</formula>
    </cfRule>
    <cfRule type="expression" dxfId="902" priority="28" stopIfTrue="1">
      <formula>MOD(ROW(),2)&lt;&gt;0</formula>
    </cfRule>
  </conditionalFormatting>
  <conditionalFormatting sqref="A19:A20">
    <cfRule type="expression" dxfId="901" priority="17" stopIfTrue="1">
      <formula>MOD(ROW(),2)=0</formula>
    </cfRule>
    <cfRule type="expression" dxfId="900" priority="18" stopIfTrue="1">
      <formula>MOD(ROW(),2)&lt;&gt;0</formula>
    </cfRule>
  </conditionalFormatting>
  <conditionalFormatting sqref="B19">
    <cfRule type="expression" dxfId="899" priority="19" stopIfTrue="1">
      <formula>MOD(ROW(),2)=0</formula>
    </cfRule>
    <cfRule type="expression" dxfId="898" priority="20" stopIfTrue="1">
      <formula>MOD(ROW(),2)&lt;&gt;0</formula>
    </cfRule>
  </conditionalFormatting>
  <conditionalFormatting sqref="A17:A18">
    <cfRule type="expression" dxfId="897" priority="13" stopIfTrue="1">
      <formula>MOD(ROW(),2)=0</formula>
    </cfRule>
    <cfRule type="expression" dxfId="896" priority="14" stopIfTrue="1">
      <formula>MOD(ROW(),2)&lt;&gt;0</formula>
    </cfRule>
  </conditionalFormatting>
  <conditionalFormatting sqref="B17">
    <cfRule type="expression" dxfId="895" priority="15" stopIfTrue="1">
      <formula>MOD(ROW(),2)=0</formula>
    </cfRule>
    <cfRule type="expression" dxfId="894" priority="16" stopIfTrue="1">
      <formula>MOD(ROW(),2)&lt;&gt;0</formula>
    </cfRule>
  </conditionalFormatting>
  <conditionalFormatting sqref="B18">
    <cfRule type="expression" dxfId="893" priority="11" stopIfTrue="1">
      <formula>MOD(ROW(),2)=0</formula>
    </cfRule>
    <cfRule type="expression" dxfId="892" priority="12" stopIfTrue="1">
      <formula>MOD(ROW(),2)&lt;&gt;0</formula>
    </cfRule>
  </conditionalFormatting>
  <conditionalFormatting sqref="B20">
    <cfRule type="expression" dxfId="891" priority="9" stopIfTrue="1">
      <formula>MOD(ROW(),2)=0</formula>
    </cfRule>
    <cfRule type="expression" dxfId="890" priority="10" stopIfTrue="1">
      <formula>MOD(ROW(),2)&lt;&gt;0</formula>
    </cfRule>
  </conditionalFormatting>
  <conditionalFormatting sqref="A26:A34">
    <cfRule type="expression" dxfId="889" priority="5" stopIfTrue="1">
      <formula>MOD(ROW(),2)=0</formula>
    </cfRule>
    <cfRule type="expression" dxfId="888" priority="6" stopIfTrue="1">
      <formula>MOD(ROW(),2)&lt;&gt;0</formula>
    </cfRule>
  </conditionalFormatting>
  <conditionalFormatting sqref="B26:M34">
    <cfRule type="expression" dxfId="887" priority="7" stopIfTrue="1">
      <formula>MOD(ROW(),2)=0</formula>
    </cfRule>
    <cfRule type="expression" dxfId="886" priority="8" stopIfTrue="1">
      <formula>MOD(ROW(),2)&lt;&gt;0</formula>
    </cfRule>
  </conditionalFormatting>
  <conditionalFormatting sqref="A21">
    <cfRule type="expression" dxfId="885" priority="1" stopIfTrue="1">
      <formula>MOD(ROW(),2)=0</formula>
    </cfRule>
    <cfRule type="expression" dxfId="884" priority="2" stopIfTrue="1">
      <formula>MOD(ROW(),2)&lt;&gt;0</formula>
    </cfRule>
  </conditionalFormatting>
  <conditionalFormatting sqref="B21:C21">
    <cfRule type="expression" dxfId="883" priority="3" stopIfTrue="1">
      <formula>MOD(ROW(),2)=0</formula>
    </cfRule>
    <cfRule type="expression" dxfId="88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27005-F161-4C7A-9E48-92A971FF3F37}">
  <sheetPr codeName="Sheet92"/>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x-418</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ht="12.65" customHeight="1" x14ac:dyDescent="0.25">
      <c r="A10" s="74" t="s">
        <v>6</v>
      </c>
      <c r="B10" s="112" t="s">
        <v>432</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ht="12.65" customHeight="1"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418</v>
      </c>
      <c r="C14" s="112"/>
      <c r="D14" s="112"/>
      <c r="E14" s="112"/>
      <c r="F14" s="112"/>
      <c r="G14" s="112"/>
      <c r="H14" s="112"/>
      <c r="I14" s="112"/>
      <c r="J14" s="112"/>
      <c r="K14" s="112"/>
      <c r="L14" s="112"/>
      <c r="M14" s="112"/>
    </row>
    <row r="15" spans="1:13" x14ac:dyDescent="0.25">
      <c r="A15" s="74" t="s">
        <v>588</v>
      </c>
      <c r="B15" s="112" t="s">
        <v>433</v>
      </c>
      <c r="C15" s="112"/>
      <c r="D15" s="112"/>
      <c r="E15" s="112"/>
      <c r="F15" s="112"/>
      <c r="G15" s="112"/>
      <c r="H15" s="112"/>
      <c r="I15" s="112"/>
      <c r="J15" s="112"/>
      <c r="K15" s="112"/>
      <c r="L15" s="112"/>
      <c r="M15" s="112"/>
    </row>
    <row r="16" spans="1:13" x14ac:dyDescent="0.25">
      <c r="A16" s="74" t="s">
        <v>286</v>
      </c>
      <c r="B16" s="112" t="s">
        <v>434</v>
      </c>
      <c r="C16" s="112"/>
      <c r="D16" s="112"/>
      <c r="E16" s="112"/>
      <c r="F16" s="112"/>
      <c r="G16" s="112"/>
      <c r="H16" s="112"/>
      <c r="I16" s="112"/>
      <c r="J16" s="112"/>
      <c r="K16" s="112"/>
      <c r="L16" s="112"/>
      <c r="M16" s="112"/>
    </row>
    <row r="17" spans="1:13" ht="12.65" customHeight="1"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ht="12.65" customHeight="1" x14ac:dyDescent="0.25">
      <c r="A20" s="74" t="s">
        <v>290</v>
      </c>
      <c r="B20" s="112" t="s">
        <v>299</v>
      </c>
      <c r="C20" s="112"/>
      <c r="D20" s="112"/>
      <c r="E20" s="112"/>
      <c r="F20" s="112"/>
      <c r="G20" s="112"/>
      <c r="H20" s="112"/>
      <c r="I20" s="112"/>
      <c r="J20" s="112"/>
      <c r="K20" s="112"/>
      <c r="L20" s="112"/>
      <c r="M20" s="112"/>
    </row>
    <row r="21" spans="1:13" ht="12.65" customHeight="1"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v>
      </c>
      <c r="F27" s="82">
        <v>1.016</v>
      </c>
      <c r="G27" s="82">
        <v>1.0189999999999999</v>
      </c>
      <c r="H27" s="82">
        <v>1.0229999999999999</v>
      </c>
      <c r="I27" s="82">
        <v>1.0269999999999999</v>
      </c>
      <c r="J27" s="82">
        <v>1.0309999999999999</v>
      </c>
      <c r="K27" s="82">
        <v>1.0349999999999999</v>
      </c>
      <c r="L27" s="82">
        <v>1.0389999999999999</v>
      </c>
      <c r="M27" s="82">
        <v>1.0429999999999999</v>
      </c>
    </row>
    <row r="28" spans="1:13" x14ac:dyDescent="0.25">
      <c r="A28" s="80">
        <v>1</v>
      </c>
      <c r="B28" s="82">
        <v>1.0469999999999999</v>
      </c>
      <c r="C28" s="82">
        <v>1.0509999999999999</v>
      </c>
      <c r="D28" s="82">
        <v>1.0549999999999999</v>
      </c>
      <c r="E28" s="82">
        <v>1.0589999999999999</v>
      </c>
      <c r="F28" s="82">
        <v>1.0629999999999999</v>
      </c>
      <c r="G28" s="82">
        <v>1.0669999999999999</v>
      </c>
      <c r="H28" s="82">
        <v>1.071</v>
      </c>
      <c r="I28" s="82">
        <v>1.0760000000000001</v>
      </c>
      <c r="J28" s="82">
        <v>1.08</v>
      </c>
      <c r="K28" s="82">
        <v>1.0840000000000001</v>
      </c>
      <c r="L28" s="82">
        <v>1.0880000000000001</v>
      </c>
      <c r="M28" s="82">
        <v>1.0920000000000001</v>
      </c>
    </row>
    <row r="29" spans="1:13" x14ac:dyDescent="0.25">
      <c r="A29" s="80">
        <v>2</v>
      </c>
      <c r="B29" s="82">
        <v>1.0960000000000001</v>
      </c>
      <c r="C29" s="82">
        <v>1.101</v>
      </c>
      <c r="D29" s="82">
        <v>1.105</v>
      </c>
      <c r="E29" s="82">
        <v>1.1100000000000001</v>
      </c>
      <c r="F29" s="82">
        <v>1.1140000000000001</v>
      </c>
      <c r="G29" s="82">
        <v>1.119</v>
      </c>
      <c r="H29" s="82">
        <v>1.123</v>
      </c>
      <c r="I29" s="82">
        <v>1.1279999999999999</v>
      </c>
      <c r="J29" s="82">
        <v>1.1319999999999999</v>
      </c>
      <c r="K29" s="82">
        <v>1.1359999999999999</v>
      </c>
      <c r="L29" s="82">
        <v>1.141</v>
      </c>
      <c r="M29" s="82">
        <v>1.145</v>
      </c>
    </row>
    <row r="30" spans="1:13" x14ac:dyDescent="0.25">
      <c r="A30" s="80">
        <v>3</v>
      </c>
      <c r="B30" s="82">
        <v>1.1499999999999999</v>
      </c>
      <c r="C30" s="82">
        <v>1.155</v>
      </c>
      <c r="D30" s="82">
        <v>1.159</v>
      </c>
      <c r="E30" s="82">
        <v>1.1639999999999999</v>
      </c>
      <c r="F30" s="82">
        <v>1.169</v>
      </c>
      <c r="G30" s="82">
        <v>1.1739999999999999</v>
      </c>
      <c r="H30" s="82">
        <v>1.179</v>
      </c>
      <c r="I30" s="82">
        <v>1.1830000000000001</v>
      </c>
      <c r="J30" s="82">
        <v>1.1879999999999999</v>
      </c>
      <c r="K30" s="82">
        <v>1.1930000000000001</v>
      </c>
      <c r="L30" s="82">
        <v>1.198</v>
      </c>
      <c r="M30" s="82">
        <v>1.202</v>
      </c>
    </row>
    <row r="31" spans="1:13" x14ac:dyDescent="0.25">
      <c r="A31" s="80">
        <v>4</v>
      </c>
      <c r="B31" s="82">
        <v>1.2070000000000001</v>
      </c>
      <c r="C31" s="82">
        <v>1.212</v>
      </c>
      <c r="D31" s="82">
        <v>1.218</v>
      </c>
      <c r="E31" s="82">
        <v>1.2230000000000001</v>
      </c>
      <c r="F31" s="82">
        <v>1.228</v>
      </c>
      <c r="G31" s="82">
        <v>1.2330000000000001</v>
      </c>
      <c r="H31" s="82">
        <v>1.238</v>
      </c>
      <c r="I31" s="82">
        <v>1.244</v>
      </c>
      <c r="J31" s="82">
        <v>1.2490000000000001</v>
      </c>
      <c r="K31" s="82">
        <v>1.254</v>
      </c>
      <c r="L31" s="82">
        <v>1.2589999999999999</v>
      </c>
      <c r="M31" s="82">
        <v>1.264</v>
      </c>
    </row>
    <row r="32" spans="1:13" x14ac:dyDescent="0.25">
      <c r="A32" s="80">
        <v>5</v>
      </c>
      <c r="B32" s="82">
        <v>1.27</v>
      </c>
      <c r="C32" s="82">
        <v>1.2749999999999999</v>
      </c>
      <c r="D32" s="82">
        <v>1.2809999999999999</v>
      </c>
      <c r="E32" s="82">
        <v>1.286</v>
      </c>
      <c r="F32" s="82">
        <v>1.292</v>
      </c>
      <c r="G32" s="82">
        <v>1.2969999999999999</v>
      </c>
      <c r="H32" s="82">
        <v>1.3029999999999999</v>
      </c>
      <c r="I32" s="82">
        <v>1.3089999999999999</v>
      </c>
      <c r="J32" s="82">
        <v>1.3140000000000001</v>
      </c>
      <c r="K32" s="82">
        <v>1.32</v>
      </c>
      <c r="L32" s="82">
        <v>1.325</v>
      </c>
      <c r="M32" s="82">
        <v>1.331</v>
      </c>
    </row>
    <row r="33" spans="1:13" x14ac:dyDescent="0.25">
      <c r="A33" s="80">
        <v>6</v>
      </c>
      <c r="B33" s="82">
        <v>1.3360000000000001</v>
      </c>
      <c r="C33" s="82">
        <v>1.3420000000000001</v>
      </c>
      <c r="D33" s="82">
        <v>1.3480000000000001</v>
      </c>
      <c r="E33" s="82">
        <v>1.3540000000000001</v>
      </c>
      <c r="F33" s="82">
        <v>1.36</v>
      </c>
      <c r="G33" s="82">
        <v>1.3660000000000001</v>
      </c>
      <c r="H33" s="82">
        <v>1.3720000000000001</v>
      </c>
      <c r="I33" s="82">
        <v>1.3779999999999999</v>
      </c>
      <c r="J33" s="82">
        <v>1.3839999999999999</v>
      </c>
      <c r="K33" s="82">
        <v>1.39</v>
      </c>
      <c r="L33" s="82">
        <v>1.3959999999999999</v>
      </c>
      <c r="M33" s="82">
        <v>1.4019999999999999</v>
      </c>
    </row>
    <row r="34" spans="1:13" x14ac:dyDescent="0.25">
      <c r="A34" s="80">
        <v>7</v>
      </c>
      <c r="B34" s="82">
        <v>1.4079999999999999</v>
      </c>
      <c r="C34" s="82">
        <v>1.415</v>
      </c>
      <c r="D34" s="82">
        <v>1.421</v>
      </c>
      <c r="E34" s="82">
        <v>1.4279999999999999</v>
      </c>
      <c r="F34" s="82">
        <v>1.4339999999999999</v>
      </c>
      <c r="G34" s="82">
        <v>1.4410000000000001</v>
      </c>
      <c r="H34" s="82">
        <v>1.4470000000000001</v>
      </c>
      <c r="I34" s="82">
        <v>1.454</v>
      </c>
      <c r="J34" s="82">
        <v>1.46</v>
      </c>
      <c r="K34" s="82">
        <v>1.4670000000000001</v>
      </c>
      <c r="L34" s="82">
        <v>1.4730000000000001</v>
      </c>
      <c r="M34" s="82">
        <v>1.48</v>
      </c>
    </row>
    <row r="35" spans="1:13" x14ac:dyDescent="0.25">
      <c r="A35" s="80">
        <v>8</v>
      </c>
      <c r="B35" s="82">
        <v>1.486</v>
      </c>
      <c r="C35" s="82">
        <v>1.4930000000000001</v>
      </c>
      <c r="D35" s="82">
        <v>1.5</v>
      </c>
      <c r="E35" s="82">
        <v>1.5069999999999999</v>
      </c>
      <c r="F35" s="82">
        <v>1.514</v>
      </c>
      <c r="G35" s="82">
        <v>1.5209999999999999</v>
      </c>
      <c r="H35" s="82">
        <v>1.528</v>
      </c>
      <c r="I35" s="82">
        <v>1.5349999999999999</v>
      </c>
      <c r="J35" s="82">
        <v>1.542</v>
      </c>
      <c r="K35" s="82">
        <v>1.5489999999999999</v>
      </c>
      <c r="L35" s="82">
        <v>1.556</v>
      </c>
      <c r="M35" s="82">
        <v>1.5629999999999999</v>
      </c>
    </row>
    <row r="36" spans="1:13" x14ac:dyDescent="0.25">
      <c r="A36" s="80">
        <v>9</v>
      </c>
      <c r="B36" s="82">
        <v>1.57</v>
      </c>
      <c r="C36" s="82">
        <v>1.5780000000000001</v>
      </c>
      <c r="D36" s="82">
        <v>1.5860000000000001</v>
      </c>
      <c r="E36" s="82">
        <v>1.5940000000000001</v>
      </c>
      <c r="F36" s="82">
        <v>1.6020000000000001</v>
      </c>
      <c r="G36" s="82">
        <v>1.61</v>
      </c>
      <c r="H36" s="82">
        <v>1.617</v>
      </c>
      <c r="I36" s="82">
        <v>1.625</v>
      </c>
      <c r="J36" s="82">
        <v>1.633</v>
      </c>
      <c r="K36" s="82">
        <v>1.641</v>
      </c>
      <c r="L36" s="82">
        <v>1.649</v>
      </c>
      <c r="M36" s="82">
        <v>1.657</v>
      </c>
    </row>
    <row r="37" spans="1:13" x14ac:dyDescent="0.25">
      <c r="A37" s="80">
        <v>10</v>
      </c>
      <c r="B37" s="82">
        <v>1.665</v>
      </c>
      <c r="C37" s="82"/>
      <c r="D37" s="82"/>
      <c r="E37" s="82"/>
      <c r="F37" s="82"/>
      <c r="G37" s="82"/>
      <c r="H37" s="82"/>
      <c r="I37" s="82"/>
      <c r="J37" s="82"/>
      <c r="K37" s="82"/>
      <c r="L37" s="82"/>
      <c r="M37" s="82"/>
    </row>
    <row r="44" spans="1:13" ht="39.65" customHeight="1" x14ac:dyDescent="0.25"/>
    <row r="46" spans="1:13" ht="27.65" customHeight="1" x14ac:dyDescent="0.25"/>
  </sheetData>
  <sheetProtection algorithmName="SHA-512" hashValue="bTpzp7LHptRdJpX28sdgWXCwVmCR6LW0m/1UuNNyDjYAp1ko8NRioJ9mOkcaKG5IN99lpUUB1O5/Vxl35z71Lw==" saltValue="bKORGmcH856bPdRRYo1GQQ==" spinCount="100000" sheet="1" objects="1" scenarios="1"/>
  <conditionalFormatting sqref="A6:A16">
    <cfRule type="expression" dxfId="881" priority="27" stopIfTrue="1">
      <formula>MOD(ROW(),2)=0</formula>
    </cfRule>
    <cfRule type="expression" dxfId="880" priority="28" stopIfTrue="1">
      <formula>MOD(ROW(),2)&lt;&gt;0</formula>
    </cfRule>
  </conditionalFormatting>
  <conditionalFormatting sqref="B6:M21">
    <cfRule type="expression" dxfId="879" priority="29" stopIfTrue="1">
      <formula>MOD(ROW(),2)=0</formula>
    </cfRule>
    <cfRule type="expression" dxfId="878" priority="30" stopIfTrue="1">
      <formula>MOD(ROW(),2)&lt;&gt;0</formula>
    </cfRule>
  </conditionalFormatting>
  <conditionalFormatting sqref="A19:A20">
    <cfRule type="expression" dxfId="877" priority="19" stopIfTrue="1">
      <formula>MOD(ROW(),2)=0</formula>
    </cfRule>
    <cfRule type="expression" dxfId="876" priority="20" stopIfTrue="1">
      <formula>MOD(ROW(),2)&lt;&gt;0</formula>
    </cfRule>
  </conditionalFormatting>
  <conditionalFormatting sqref="B19:B20">
    <cfRule type="expression" dxfId="875" priority="21" stopIfTrue="1">
      <formula>MOD(ROW(),2)=0</formula>
    </cfRule>
    <cfRule type="expression" dxfId="874" priority="22" stopIfTrue="1">
      <formula>MOD(ROW(),2)&lt;&gt;0</formula>
    </cfRule>
  </conditionalFormatting>
  <conditionalFormatting sqref="A18">
    <cfRule type="expression" dxfId="873" priority="15" stopIfTrue="1">
      <formula>MOD(ROW(),2)=0</formula>
    </cfRule>
    <cfRule type="expression" dxfId="872" priority="16" stopIfTrue="1">
      <formula>MOD(ROW(),2)&lt;&gt;0</formula>
    </cfRule>
  </conditionalFormatting>
  <conditionalFormatting sqref="B18">
    <cfRule type="expression" dxfId="871" priority="17" stopIfTrue="1">
      <formula>MOD(ROW(),2)=0</formula>
    </cfRule>
    <cfRule type="expression" dxfId="870" priority="18" stopIfTrue="1">
      <formula>MOD(ROW(),2)&lt;&gt;0</formula>
    </cfRule>
  </conditionalFormatting>
  <conditionalFormatting sqref="A26:A37">
    <cfRule type="expression" dxfId="869" priority="11" stopIfTrue="1">
      <formula>MOD(ROW(),2)=0</formula>
    </cfRule>
    <cfRule type="expression" dxfId="868" priority="12" stopIfTrue="1">
      <formula>MOD(ROW(),2)&lt;&gt;0</formula>
    </cfRule>
  </conditionalFormatting>
  <conditionalFormatting sqref="B26:M37">
    <cfRule type="expression" dxfId="867" priority="13" stopIfTrue="1">
      <formula>MOD(ROW(),2)=0</formula>
    </cfRule>
    <cfRule type="expression" dxfId="866" priority="14" stopIfTrue="1">
      <formula>MOD(ROW(),2)&lt;&gt;0</formula>
    </cfRule>
  </conditionalFormatting>
  <conditionalFormatting sqref="A17">
    <cfRule type="expression" dxfId="865" priority="7" stopIfTrue="1">
      <formula>MOD(ROW(),2)=0</formula>
    </cfRule>
    <cfRule type="expression" dxfId="864" priority="8" stopIfTrue="1">
      <formula>MOD(ROW(),2)&lt;&gt;0</formula>
    </cfRule>
  </conditionalFormatting>
  <conditionalFormatting sqref="B17">
    <cfRule type="expression" dxfId="863" priority="9" stopIfTrue="1">
      <formula>MOD(ROW(),2)=0</formula>
    </cfRule>
    <cfRule type="expression" dxfId="862" priority="10" stopIfTrue="1">
      <formula>MOD(ROW(),2)&lt;&gt;0</formula>
    </cfRule>
  </conditionalFormatting>
  <conditionalFormatting sqref="C14:M14">
    <cfRule type="expression" dxfId="861" priority="5" stopIfTrue="1">
      <formula>MOD(ROW(),2)=0</formula>
    </cfRule>
    <cfRule type="expression" dxfId="860" priority="6" stopIfTrue="1">
      <formula>MOD(ROW(),2)&lt;&gt;0</formula>
    </cfRule>
  </conditionalFormatting>
  <conditionalFormatting sqref="A21">
    <cfRule type="expression" dxfId="859" priority="1" stopIfTrue="1">
      <formula>MOD(ROW(),2)=0</formula>
    </cfRule>
    <cfRule type="expression" dxfId="858" priority="2" stopIfTrue="1">
      <formula>MOD(ROW(),2)&lt;&gt;0</formula>
    </cfRule>
  </conditionalFormatting>
  <conditionalFormatting sqref="B21:C21">
    <cfRule type="expression" dxfId="857" priority="3" stopIfTrue="1">
      <formula>MOD(ROW(),2)=0</formula>
    </cfRule>
    <cfRule type="expression" dxfId="85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2D78F9-40D5-414C-9169-121D6BB0CD00}">
  <sheetPr codeName="Sheet94"/>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x-419</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ht="12.65" customHeight="1" x14ac:dyDescent="0.25">
      <c r="A10" s="74" t="s">
        <v>6</v>
      </c>
      <c r="B10" s="112" t="s">
        <v>435</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ht="12.65" customHeight="1"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419</v>
      </c>
      <c r="C14" s="112"/>
      <c r="D14" s="112"/>
      <c r="E14" s="112"/>
      <c r="F14" s="112"/>
      <c r="G14" s="112"/>
      <c r="H14" s="112"/>
      <c r="I14" s="112"/>
      <c r="J14" s="112"/>
      <c r="K14" s="112"/>
      <c r="L14" s="112"/>
      <c r="M14" s="112"/>
    </row>
    <row r="15" spans="1:13" x14ac:dyDescent="0.25">
      <c r="A15" s="74" t="s">
        <v>588</v>
      </c>
      <c r="B15" s="112" t="s">
        <v>436</v>
      </c>
      <c r="C15" s="112"/>
      <c r="D15" s="112"/>
      <c r="E15" s="112"/>
      <c r="F15" s="112"/>
      <c r="G15" s="112"/>
      <c r="H15" s="112"/>
      <c r="I15" s="112"/>
      <c r="J15" s="112"/>
      <c r="K15" s="112"/>
      <c r="L15" s="112"/>
      <c r="M15" s="112"/>
    </row>
    <row r="16" spans="1:13" x14ac:dyDescent="0.25">
      <c r="A16" s="74" t="s">
        <v>286</v>
      </c>
      <c r="B16" s="112" t="s">
        <v>437</v>
      </c>
      <c r="C16" s="112"/>
      <c r="D16" s="112"/>
      <c r="E16" s="112"/>
      <c r="F16" s="112"/>
      <c r="G16" s="112"/>
      <c r="H16" s="112"/>
      <c r="I16" s="112"/>
      <c r="J16" s="112"/>
      <c r="K16" s="112"/>
      <c r="L16" s="112"/>
      <c r="M16" s="112"/>
    </row>
    <row r="17" spans="1:13" ht="12.65" customHeight="1"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ht="12.65" customHeight="1" x14ac:dyDescent="0.25">
      <c r="A20" s="74" t="s">
        <v>290</v>
      </c>
      <c r="B20" s="112" t="s">
        <v>299</v>
      </c>
      <c r="C20" s="112"/>
      <c r="D20" s="112"/>
      <c r="E20" s="112"/>
      <c r="F20" s="112"/>
      <c r="G20" s="112"/>
      <c r="H20" s="112"/>
      <c r="I20" s="112"/>
      <c r="J20" s="112"/>
      <c r="K20" s="112"/>
      <c r="L20" s="112"/>
      <c r="M20" s="112"/>
    </row>
    <row r="21" spans="1:13" ht="12.65" customHeight="1"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v>
      </c>
      <c r="F27" s="82">
        <v>1.016</v>
      </c>
      <c r="G27" s="82">
        <v>1.02</v>
      </c>
      <c r="H27" s="82">
        <v>1.024</v>
      </c>
      <c r="I27" s="82">
        <v>1.028</v>
      </c>
      <c r="J27" s="82">
        <v>1.032</v>
      </c>
      <c r="K27" s="82">
        <v>1.036</v>
      </c>
      <c r="L27" s="82">
        <v>1.04</v>
      </c>
      <c r="M27" s="82">
        <v>1.044</v>
      </c>
    </row>
    <row r="28" spans="1:13" x14ac:dyDescent="0.25">
      <c r="A28" s="80">
        <v>1</v>
      </c>
      <c r="B28" s="82">
        <v>1.048</v>
      </c>
      <c r="C28" s="82">
        <v>1.052</v>
      </c>
      <c r="D28" s="82">
        <v>1.056</v>
      </c>
      <c r="E28" s="82">
        <v>1.06</v>
      </c>
      <c r="F28" s="82">
        <v>1.0649999999999999</v>
      </c>
      <c r="G28" s="82">
        <v>1.069</v>
      </c>
      <c r="H28" s="82">
        <v>1.073</v>
      </c>
      <c r="I28" s="82">
        <v>1.0780000000000001</v>
      </c>
      <c r="J28" s="82">
        <v>1.0820000000000001</v>
      </c>
      <c r="K28" s="82">
        <v>1.0860000000000001</v>
      </c>
      <c r="L28" s="82">
        <v>1.0900000000000001</v>
      </c>
      <c r="M28" s="82">
        <v>1.095</v>
      </c>
    </row>
    <row r="29" spans="1:13" x14ac:dyDescent="0.25">
      <c r="A29" s="80">
        <v>2</v>
      </c>
      <c r="B29" s="82">
        <v>1.099</v>
      </c>
      <c r="C29" s="82">
        <v>1.103</v>
      </c>
      <c r="D29" s="82">
        <v>1.1080000000000001</v>
      </c>
      <c r="E29" s="82">
        <v>1.113</v>
      </c>
      <c r="F29" s="82">
        <v>1.117</v>
      </c>
      <c r="G29" s="82">
        <v>1.1220000000000001</v>
      </c>
      <c r="H29" s="82">
        <v>1.1259999999999999</v>
      </c>
      <c r="I29" s="82">
        <v>1.131</v>
      </c>
      <c r="J29" s="82">
        <v>1.1359999999999999</v>
      </c>
      <c r="K29" s="82">
        <v>1.1399999999999999</v>
      </c>
      <c r="L29" s="82">
        <v>1.145</v>
      </c>
      <c r="M29" s="82">
        <v>1.149</v>
      </c>
    </row>
    <row r="30" spans="1:13" x14ac:dyDescent="0.25">
      <c r="A30" s="80">
        <v>3</v>
      </c>
      <c r="B30" s="82">
        <v>1.1539999999999999</v>
      </c>
      <c r="C30" s="82">
        <v>1.159</v>
      </c>
      <c r="D30" s="82">
        <v>1.1639999999999999</v>
      </c>
      <c r="E30" s="82">
        <v>1.169</v>
      </c>
      <c r="F30" s="82">
        <v>1.1739999999999999</v>
      </c>
      <c r="G30" s="82">
        <v>1.179</v>
      </c>
      <c r="H30" s="82">
        <v>1.1839999999999999</v>
      </c>
      <c r="I30" s="82">
        <v>1.1890000000000001</v>
      </c>
      <c r="J30" s="82">
        <v>1.194</v>
      </c>
      <c r="K30" s="82">
        <v>1.1990000000000001</v>
      </c>
      <c r="L30" s="82">
        <v>1.204</v>
      </c>
      <c r="M30" s="82">
        <v>1.2090000000000001</v>
      </c>
    </row>
    <row r="31" spans="1:13" x14ac:dyDescent="0.25">
      <c r="A31" s="80">
        <v>4</v>
      </c>
      <c r="B31" s="82">
        <v>1.2130000000000001</v>
      </c>
      <c r="C31" s="82">
        <v>1.2190000000000001</v>
      </c>
      <c r="D31" s="82">
        <v>1.224</v>
      </c>
      <c r="E31" s="82">
        <v>1.2290000000000001</v>
      </c>
      <c r="F31" s="82">
        <v>1.2350000000000001</v>
      </c>
      <c r="G31" s="82">
        <v>1.24</v>
      </c>
      <c r="H31" s="82">
        <v>1.2450000000000001</v>
      </c>
      <c r="I31" s="82">
        <v>1.2509999999999999</v>
      </c>
      <c r="J31" s="82">
        <v>1.256</v>
      </c>
      <c r="K31" s="82">
        <v>1.2609999999999999</v>
      </c>
      <c r="L31" s="82">
        <v>1.2669999999999999</v>
      </c>
      <c r="M31" s="82">
        <v>1.272</v>
      </c>
    </row>
    <row r="32" spans="1:13" x14ac:dyDescent="0.25">
      <c r="A32" s="80">
        <v>5</v>
      </c>
      <c r="B32" s="82">
        <v>1.2769999999999999</v>
      </c>
      <c r="C32" s="82">
        <v>1.2829999999999999</v>
      </c>
      <c r="D32" s="82">
        <v>1.2889999999999999</v>
      </c>
      <c r="E32" s="82">
        <v>1.2949999999999999</v>
      </c>
      <c r="F32" s="82">
        <v>1.3</v>
      </c>
      <c r="G32" s="82">
        <v>1.306</v>
      </c>
      <c r="H32" s="82">
        <v>1.3120000000000001</v>
      </c>
      <c r="I32" s="82">
        <v>1.3180000000000001</v>
      </c>
      <c r="J32" s="82">
        <v>1.323</v>
      </c>
      <c r="K32" s="82">
        <v>1.329</v>
      </c>
      <c r="L32" s="82">
        <v>1.335</v>
      </c>
      <c r="M32" s="82">
        <v>1.341</v>
      </c>
    </row>
    <row r="33" spans="1:13" x14ac:dyDescent="0.25">
      <c r="A33" s="80">
        <v>6</v>
      </c>
      <c r="B33" s="82">
        <v>1.3460000000000001</v>
      </c>
      <c r="C33" s="82">
        <v>1.353</v>
      </c>
      <c r="D33" s="82">
        <v>1.359</v>
      </c>
      <c r="E33" s="82">
        <v>1.365</v>
      </c>
      <c r="F33" s="82">
        <v>1.371</v>
      </c>
      <c r="G33" s="82">
        <v>1.377</v>
      </c>
      <c r="H33" s="82">
        <v>1.3839999999999999</v>
      </c>
      <c r="I33" s="82">
        <v>1.39</v>
      </c>
      <c r="J33" s="82">
        <v>1.3959999999999999</v>
      </c>
      <c r="K33" s="82">
        <v>1.4019999999999999</v>
      </c>
      <c r="L33" s="82">
        <v>1.4079999999999999</v>
      </c>
      <c r="M33" s="82">
        <v>1.415</v>
      </c>
    </row>
    <row r="34" spans="1:13" x14ac:dyDescent="0.25">
      <c r="A34" s="80">
        <v>7</v>
      </c>
      <c r="B34" s="82">
        <v>1.421</v>
      </c>
      <c r="C34" s="82">
        <v>1.4279999999999999</v>
      </c>
      <c r="D34" s="82">
        <v>1.4339999999999999</v>
      </c>
      <c r="E34" s="82">
        <v>1.4410000000000001</v>
      </c>
      <c r="F34" s="82">
        <v>1.448</v>
      </c>
      <c r="G34" s="82">
        <v>1.454</v>
      </c>
      <c r="H34" s="82">
        <v>1.4610000000000001</v>
      </c>
      <c r="I34" s="82">
        <v>1.468</v>
      </c>
      <c r="J34" s="82">
        <v>1.474</v>
      </c>
      <c r="K34" s="82">
        <v>1.4810000000000001</v>
      </c>
      <c r="L34" s="82">
        <v>1.488</v>
      </c>
      <c r="M34" s="82">
        <v>1.4950000000000001</v>
      </c>
    </row>
    <row r="35" spans="1:13" x14ac:dyDescent="0.25">
      <c r="A35" s="80">
        <v>8</v>
      </c>
      <c r="B35" s="82">
        <v>1.5009999999999999</v>
      </c>
      <c r="C35" s="82">
        <v>1.5089999999999999</v>
      </c>
      <c r="D35" s="82">
        <v>1.516</v>
      </c>
      <c r="E35" s="82">
        <v>1.524</v>
      </c>
      <c r="F35" s="82">
        <v>1.532</v>
      </c>
      <c r="G35" s="82">
        <v>1.5389999999999999</v>
      </c>
      <c r="H35" s="82">
        <v>1.5469999999999999</v>
      </c>
      <c r="I35" s="82">
        <v>1.554</v>
      </c>
      <c r="J35" s="82">
        <v>1.5620000000000001</v>
      </c>
      <c r="K35" s="82">
        <v>1.569</v>
      </c>
      <c r="L35" s="82">
        <v>1.577</v>
      </c>
      <c r="M35" s="82">
        <v>1.5840000000000001</v>
      </c>
    </row>
    <row r="36" spans="1:13" x14ac:dyDescent="0.25">
      <c r="A36" s="80">
        <v>9</v>
      </c>
      <c r="B36" s="82">
        <v>1.5920000000000001</v>
      </c>
      <c r="C36" s="82"/>
      <c r="D36" s="82"/>
      <c r="E36" s="82"/>
      <c r="F36" s="82"/>
      <c r="G36" s="82"/>
      <c r="H36" s="82"/>
      <c r="I36" s="82"/>
      <c r="J36" s="82"/>
      <c r="K36" s="82"/>
      <c r="L36" s="82"/>
      <c r="M36" s="82"/>
    </row>
    <row r="44" spans="1:13" ht="39.65" customHeight="1" x14ac:dyDescent="0.25"/>
    <row r="46" spans="1:13" ht="27.65" customHeight="1" x14ac:dyDescent="0.25"/>
  </sheetData>
  <sheetProtection algorithmName="SHA-512" hashValue="Rd7c0YVpVE8M5wEsFKZWBU25Xts6XWbjo4tiAmbL47WWS5/D6RgSRA+KtOVsTZv1np0PO40k40nP4Gi5W29QYg==" saltValue="pYo8VWimZCVQH4K2QCCWgQ==" spinCount="100000" sheet="1" objects="1" scenarios="1"/>
  <conditionalFormatting sqref="A6:A16">
    <cfRule type="expression" dxfId="855" priority="31" stopIfTrue="1">
      <formula>MOD(ROW(),2)=0</formula>
    </cfRule>
    <cfRule type="expression" dxfId="854" priority="32" stopIfTrue="1">
      <formula>MOD(ROW(),2)&lt;&gt;0</formula>
    </cfRule>
  </conditionalFormatting>
  <conditionalFormatting sqref="B6:M6">
    <cfRule type="expression" dxfId="853" priority="33" stopIfTrue="1">
      <formula>MOD(ROW(),2)=0</formula>
    </cfRule>
    <cfRule type="expression" dxfId="852" priority="34" stopIfTrue="1">
      <formula>MOD(ROW(),2)&lt;&gt;0</formula>
    </cfRule>
  </conditionalFormatting>
  <conditionalFormatting sqref="A19:A20">
    <cfRule type="expression" dxfId="851" priority="23" stopIfTrue="1">
      <formula>MOD(ROW(),2)=0</formula>
    </cfRule>
    <cfRule type="expression" dxfId="850" priority="24" stopIfTrue="1">
      <formula>MOD(ROW(),2)&lt;&gt;0</formula>
    </cfRule>
  </conditionalFormatting>
  <conditionalFormatting sqref="A17:A18">
    <cfRule type="expression" dxfId="849" priority="19" stopIfTrue="1">
      <formula>MOD(ROW(),2)=0</formula>
    </cfRule>
    <cfRule type="expression" dxfId="848" priority="20" stopIfTrue="1">
      <formula>MOD(ROW(),2)&lt;&gt;0</formula>
    </cfRule>
  </conditionalFormatting>
  <conditionalFormatting sqref="A26:A36">
    <cfRule type="expression" dxfId="847" priority="15" stopIfTrue="1">
      <formula>MOD(ROW(),2)=0</formula>
    </cfRule>
    <cfRule type="expression" dxfId="846" priority="16" stopIfTrue="1">
      <formula>MOD(ROW(),2)&lt;&gt;0</formula>
    </cfRule>
  </conditionalFormatting>
  <conditionalFormatting sqref="B26:M36">
    <cfRule type="expression" dxfId="845" priority="17" stopIfTrue="1">
      <formula>MOD(ROW(),2)=0</formula>
    </cfRule>
    <cfRule type="expression" dxfId="844" priority="18" stopIfTrue="1">
      <formula>MOD(ROW(),2)&lt;&gt;0</formula>
    </cfRule>
  </conditionalFormatting>
  <conditionalFormatting sqref="B6:M21">
    <cfRule type="expression" dxfId="843" priority="13" stopIfTrue="1">
      <formula>MOD(ROW(),2)=0</formula>
    </cfRule>
    <cfRule type="expression" dxfId="842" priority="14" stopIfTrue="1">
      <formula>MOD(ROW(),2)&lt;&gt;0</formula>
    </cfRule>
  </conditionalFormatting>
  <conditionalFormatting sqref="B19:B20">
    <cfRule type="expression" dxfId="841" priority="11" stopIfTrue="1">
      <formula>MOD(ROW(),2)=0</formula>
    </cfRule>
    <cfRule type="expression" dxfId="840" priority="12" stopIfTrue="1">
      <formula>MOD(ROW(),2)&lt;&gt;0</formula>
    </cfRule>
  </conditionalFormatting>
  <conditionalFormatting sqref="B18">
    <cfRule type="expression" dxfId="839" priority="9" stopIfTrue="1">
      <formula>MOD(ROW(),2)=0</formula>
    </cfRule>
    <cfRule type="expression" dxfId="838" priority="10" stopIfTrue="1">
      <formula>MOD(ROW(),2)&lt;&gt;0</formula>
    </cfRule>
  </conditionalFormatting>
  <conditionalFormatting sqref="B17">
    <cfRule type="expression" dxfId="837" priority="7" stopIfTrue="1">
      <formula>MOD(ROW(),2)=0</formula>
    </cfRule>
    <cfRule type="expression" dxfId="836" priority="8" stopIfTrue="1">
      <formula>MOD(ROW(),2)&lt;&gt;0</formula>
    </cfRule>
  </conditionalFormatting>
  <conditionalFormatting sqref="C14:M14">
    <cfRule type="expression" dxfId="835" priority="5" stopIfTrue="1">
      <formula>MOD(ROW(),2)=0</formula>
    </cfRule>
    <cfRule type="expression" dxfId="834" priority="6" stopIfTrue="1">
      <formula>MOD(ROW(),2)&lt;&gt;0</formula>
    </cfRule>
  </conditionalFormatting>
  <conditionalFormatting sqref="A21">
    <cfRule type="expression" dxfId="833" priority="1" stopIfTrue="1">
      <formula>MOD(ROW(),2)=0</formula>
    </cfRule>
    <cfRule type="expression" dxfId="832" priority="2" stopIfTrue="1">
      <formula>MOD(ROW(),2)&lt;&gt;0</formula>
    </cfRule>
  </conditionalFormatting>
  <conditionalFormatting sqref="B21:C21">
    <cfRule type="expression" dxfId="831" priority="3" stopIfTrue="1">
      <formula>MOD(ROW(),2)=0</formula>
    </cfRule>
    <cfRule type="expression" dxfId="83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317A1F-5CE2-4F2A-B530-87BD25A4C389}">
  <sheetPr codeName="Sheet101"/>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x-420</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ht="12.65" customHeight="1" x14ac:dyDescent="0.25">
      <c r="A10" s="74" t="s">
        <v>6</v>
      </c>
      <c r="B10" s="112" t="s">
        <v>438</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ht="12.65" customHeight="1"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420</v>
      </c>
      <c r="C14" s="112"/>
      <c r="D14" s="112"/>
      <c r="E14" s="112"/>
      <c r="F14" s="112"/>
      <c r="G14" s="112"/>
      <c r="H14" s="112"/>
      <c r="I14" s="112"/>
      <c r="J14" s="112"/>
      <c r="K14" s="112"/>
      <c r="L14" s="112"/>
      <c r="M14" s="112"/>
    </row>
    <row r="15" spans="1:13" x14ac:dyDescent="0.25">
      <c r="A15" s="74" t="s">
        <v>588</v>
      </c>
      <c r="B15" s="112" t="s">
        <v>439</v>
      </c>
      <c r="C15" s="112"/>
      <c r="D15" s="112"/>
      <c r="E15" s="112"/>
      <c r="F15" s="112"/>
      <c r="G15" s="112"/>
      <c r="H15" s="112"/>
      <c r="I15" s="112"/>
      <c r="J15" s="112"/>
      <c r="K15" s="112"/>
      <c r="L15" s="112"/>
      <c r="M15" s="112"/>
    </row>
    <row r="16" spans="1:13" x14ac:dyDescent="0.25">
      <c r="A16" s="74" t="s">
        <v>286</v>
      </c>
      <c r="B16" s="112" t="s">
        <v>440</v>
      </c>
      <c r="C16" s="112"/>
      <c r="D16" s="112"/>
      <c r="E16" s="112"/>
      <c r="F16" s="112"/>
      <c r="G16" s="112"/>
      <c r="H16" s="112"/>
      <c r="I16" s="112"/>
      <c r="J16" s="112"/>
      <c r="K16" s="112"/>
      <c r="L16" s="112"/>
      <c r="M16" s="112"/>
    </row>
    <row r="17" spans="1:13" ht="12.65" customHeight="1"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ht="12.65" customHeight="1" x14ac:dyDescent="0.25">
      <c r="A20" s="74" t="s">
        <v>290</v>
      </c>
      <c r="B20" s="112" t="s">
        <v>299</v>
      </c>
      <c r="C20" s="112"/>
      <c r="D20" s="112"/>
      <c r="E20" s="112"/>
      <c r="F20" s="112"/>
      <c r="G20" s="112"/>
      <c r="H20" s="112"/>
      <c r="I20" s="112"/>
      <c r="J20" s="112"/>
      <c r="K20" s="112"/>
      <c r="L20" s="112"/>
      <c r="M20" s="112"/>
    </row>
    <row r="21" spans="1:13" ht="12.65" customHeight="1"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v>
      </c>
      <c r="F27" s="82">
        <v>1.016</v>
      </c>
      <c r="G27" s="82">
        <v>1.02</v>
      </c>
      <c r="H27" s="82">
        <v>1.024</v>
      </c>
      <c r="I27" s="82">
        <v>1.0289999999999999</v>
      </c>
      <c r="J27" s="82">
        <v>1.0329999999999999</v>
      </c>
      <c r="K27" s="82">
        <v>1.0369999999999999</v>
      </c>
      <c r="L27" s="82">
        <v>1.0409999999999999</v>
      </c>
      <c r="M27" s="82">
        <v>1.0449999999999999</v>
      </c>
    </row>
    <row r="28" spans="1:13" x14ac:dyDescent="0.25">
      <c r="A28" s="80">
        <v>1</v>
      </c>
      <c r="B28" s="82">
        <v>1.0489999999999999</v>
      </c>
      <c r="C28" s="82">
        <v>1.0529999999999999</v>
      </c>
      <c r="D28" s="82">
        <v>1.0580000000000001</v>
      </c>
      <c r="E28" s="82">
        <v>1.0620000000000001</v>
      </c>
      <c r="F28" s="82">
        <v>1.0660000000000001</v>
      </c>
      <c r="G28" s="82">
        <v>1.071</v>
      </c>
      <c r="H28" s="82">
        <v>1.075</v>
      </c>
      <c r="I28" s="82">
        <v>1.08</v>
      </c>
      <c r="J28" s="82">
        <v>1.0840000000000001</v>
      </c>
      <c r="K28" s="82">
        <v>1.0880000000000001</v>
      </c>
      <c r="L28" s="82">
        <v>1.093</v>
      </c>
      <c r="M28" s="82">
        <v>1.097</v>
      </c>
    </row>
    <row r="29" spans="1:13" x14ac:dyDescent="0.25">
      <c r="A29" s="80">
        <v>2</v>
      </c>
      <c r="B29" s="82">
        <v>1.1020000000000001</v>
      </c>
      <c r="C29" s="82">
        <v>1.1060000000000001</v>
      </c>
      <c r="D29" s="82">
        <v>1.111</v>
      </c>
      <c r="E29" s="82">
        <v>1.1160000000000001</v>
      </c>
      <c r="F29" s="82">
        <v>1.121</v>
      </c>
      <c r="G29" s="82">
        <v>1.125</v>
      </c>
      <c r="H29" s="82">
        <v>1.1299999999999999</v>
      </c>
      <c r="I29" s="82">
        <v>1.135</v>
      </c>
      <c r="J29" s="82">
        <v>1.139</v>
      </c>
      <c r="K29" s="82">
        <v>1.1439999999999999</v>
      </c>
      <c r="L29" s="82">
        <v>1.149</v>
      </c>
      <c r="M29" s="82">
        <v>1.1539999999999999</v>
      </c>
    </row>
    <row r="30" spans="1:13" x14ac:dyDescent="0.25">
      <c r="A30" s="80">
        <v>3</v>
      </c>
      <c r="B30" s="82">
        <v>1.1579999999999999</v>
      </c>
      <c r="C30" s="82">
        <v>1.1639999999999999</v>
      </c>
      <c r="D30" s="82">
        <v>1.169</v>
      </c>
      <c r="E30" s="82">
        <v>1.1739999999999999</v>
      </c>
      <c r="F30" s="82">
        <v>1.179</v>
      </c>
      <c r="G30" s="82">
        <v>1.1839999999999999</v>
      </c>
      <c r="H30" s="82">
        <v>1.1890000000000001</v>
      </c>
      <c r="I30" s="82">
        <v>1.194</v>
      </c>
      <c r="J30" s="82">
        <v>1.1990000000000001</v>
      </c>
      <c r="K30" s="82">
        <v>1.204</v>
      </c>
      <c r="L30" s="82">
        <v>1.2090000000000001</v>
      </c>
      <c r="M30" s="82">
        <v>1.2150000000000001</v>
      </c>
    </row>
    <row r="31" spans="1:13" x14ac:dyDescent="0.25">
      <c r="A31" s="80">
        <v>4</v>
      </c>
      <c r="B31" s="82">
        <v>1.22</v>
      </c>
      <c r="C31" s="82">
        <v>1.2250000000000001</v>
      </c>
      <c r="D31" s="82">
        <v>1.2310000000000001</v>
      </c>
      <c r="E31" s="82">
        <v>1.236</v>
      </c>
      <c r="F31" s="82">
        <v>1.242</v>
      </c>
      <c r="G31" s="82">
        <v>1.2470000000000001</v>
      </c>
      <c r="H31" s="82">
        <v>1.2529999999999999</v>
      </c>
      <c r="I31" s="82">
        <v>1.258</v>
      </c>
      <c r="J31" s="82">
        <v>1.264</v>
      </c>
      <c r="K31" s="82">
        <v>1.2689999999999999</v>
      </c>
      <c r="L31" s="82">
        <v>1.2749999999999999</v>
      </c>
      <c r="M31" s="82">
        <v>1.28</v>
      </c>
    </row>
    <row r="32" spans="1:13" x14ac:dyDescent="0.25">
      <c r="A32" s="80">
        <v>5</v>
      </c>
      <c r="B32" s="82">
        <v>1.286</v>
      </c>
      <c r="C32" s="82">
        <v>1.292</v>
      </c>
      <c r="D32" s="82">
        <v>1.298</v>
      </c>
      <c r="E32" s="82">
        <v>1.3029999999999999</v>
      </c>
      <c r="F32" s="82">
        <v>1.3089999999999999</v>
      </c>
      <c r="G32" s="82">
        <v>1.3149999999999999</v>
      </c>
      <c r="H32" s="82">
        <v>1.321</v>
      </c>
      <c r="I32" s="82">
        <v>1.327</v>
      </c>
      <c r="J32" s="82">
        <v>1.333</v>
      </c>
      <c r="K32" s="82">
        <v>1.339</v>
      </c>
      <c r="L32" s="82">
        <v>1.345</v>
      </c>
      <c r="M32" s="82">
        <v>1.351</v>
      </c>
    </row>
    <row r="33" spans="1:13" x14ac:dyDescent="0.25">
      <c r="A33" s="80">
        <v>6</v>
      </c>
      <c r="B33" s="82">
        <v>1.357</v>
      </c>
      <c r="C33" s="82">
        <v>1.363</v>
      </c>
      <c r="D33" s="82">
        <v>1.37</v>
      </c>
      <c r="E33" s="82">
        <v>1.3759999999999999</v>
      </c>
      <c r="F33" s="82">
        <v>1.383</v>
      </c>
      <c r="G33" s="82">
        <v>1.389</v>
      </c>
      <c r="H33" s="82">
        <v>1.3959999999999999</v>
      </c>
      <c r="I33" s="82">
        <v>1.4019999999999999</v>
      </c>
      <c r="J33" s="82">
        <v>1.4079999999999999</v>
      </c>
      <c r="K33" s="82">
        <v>1.415</v>
      </c>
      <c r="L33" s="82">
        <v>1.421</v>
      </c>
      <c r="M33" s="82">
        <v>1.4279999999999999</v>
      </c>
    </row>
    <row r="34" spans="1:13" x14ac:dyDescent="0.25">
      <c r="A34" s="80">
        <v>7</v>
      </c>
      <c r="B34" s="82">
        <v>1.4339999999999999</v>
      </c>
      <c r="C34" s="82">
        <v>1.4410000000000001</v>
      </c>
      <c r="D34" s="82">
        <v>1.4490000000000001</v>
      </c>
      <c r="E34" s="82">
        <v>1.456</v>
      </c>
      <c r="F34" s="82">
        <v>1.4630000000000001</v>
      </c>
      <c r="G34" s="82">
        <v>1.47</v>
      </c>
      <c r="H34" s="82">
        <v>1.4770000000000001</v>
      </c>
      <c r="I34" s="82">
        <v>1.4850000000000001</v>
      </c>
      <c r="J34" s="82">
        <v>1.492</v>
      </c>
      <c r="K34" s="82">
        <v>1.4990000000000001</v>
      </c>
      <c r="L34" s="82">
        <v>1.506</v>
      </c>
      <c r="M34" s="82">
        <v>1.514</v>
      </c>
    </row>
    <row r="35" spans="1:13" x14ac:dyDescent="0.25">
      <c r="A35" s="80">
        <v>8</v>
      </c>
      <c r="B35" s="82">
        <v>1.5209999999999999</v>
      </c>
      <c r="C35" s="82"/>
      <c r="D35" s="82"/>
      <c r="E35" s="82"/>
      <c r="F35" s="82"/>
      <c r="G35" s="82"/>
      <c r="H35" s="82"/>
      <c r="I35" s="82"/>
      <c r="J35" s="82"/>
      <c r="K35" s="82"/>
      <c r="L35" s="82"/>
      <c r="M35" s="82"/>
    </row>
    <row r="44" spans="1:13" ht="39.65" customHeight="1" x14ac:dyDescent="0.25"/>
    <row r="46" spans="1:13" ht="27.65" customHeight="1" x14ac:dyDescent="0.25"/>
  </sheetData>
  <sheetProtection algorithmName="SHA-512" hashValue="+BRtEFCkkCQrL08rQ3ytqPn6y/H14rIFz52uXkrxjajCPSteVfzWc3I4Hj67fW9R9kmHNtG9//e3EHKz1DfWeg==" saltValue="7B93A6+f/8h0TR6+0efURA==" spinCount="100000" sheet="1" objects="1" scenarios="1"/>
  <conditionalFormatting sqref="A6:A16">
    <cfRule type="expression" dxfId="829" priority="31" stopIfTrue="1">
      <formula>MOD(ROW(),2)=0</formula>
    </cfRule>
    <cfRule type="expression" dxfId="828" priority="32" stopIfTrue="1">
      <formula>MOD(ROW(),2)&lt;&gt;0</formula>
    </cfRule>
  </conditionalFormatting>
  <conditionalFormatting sqref="B6:M6">
    <cfRule type="expression" dxfId="827" priority="33" stopIfTrue="1">
      <formula>MOD(ROW(),2)=0</formula>
    </cfRule>
    <cfRule type="expression" dxfId="826" priority="34" stopIfTrue="1">
      <formula>MOD(ROW(),2)&lt;&gt;0</formula>
    </cfRule>
  </conditionalFormatting>
  <conditionalFormatting sqref="A19:A20">
    <cfRule type="expression" dxfId="825" priority="23" stopIfTrue="1">
      <formula>MOD(ROW(),2)=0</formula>
    </cfRule>
    <cfRule type="expression" dxfId="824" priority="24" stopIfTrue="1">
      <formula>MOD(ROW(),2)&lt;&gt;0</formula>
    </cfRule>
  </conditionalFormatting>
  <conditionalFormatting sqref="A17:A18">
    <cfRule type="expression" dxfId="823" priority="19" stopIfTrue="1">
      <formula>MOD(ROW(),2)=0</formula>
    </cfRule>
    <cfRule type="expression" dxfId="822" priority="20" stopIfTrue="1">
      <formula>MOD(ROW(),2)&lt;&gt;0</formula>
    </cfRule>
  </conditionalFormatting>
  <conditionalFormatting sqref="A26:A35">
    <cfRule type="expression" dxfId="821" priority="15" stopIfTrue="1">
      <formula>MOD(ROW(),2)=0</formula>
    </cfRule>
    <cfRule type="expression" dxfId="820" priority="16" stopIfTrue="1">
      <formula>MOD(ROW(),2)&lt;&gt;0</formula>
    </cfRule>
  </conditionalFormatting>
  <conditionalFormatting sqref="B26:M35">
    <cfRule type="expression" dxfId="819" priority="17" stopIfTrue="1">
      <formula>MOD(ROW(),2)=0</formula>
    </cfRule>
    <cfRule type="expression" dxfId="818" priority="18" stopIfTrue="1">
      <formula>MOD(ROW(),2)&lt;&gt;0</formula>
    </cfRule>
  </conditionalFormatting>
  <conditionalFormatting sqref="B6:M21">
    <cfRule type="expression" dxfId="817" priority="13" stopIfTrue="1">
      <formula>MOD(ROW(),2)=0</formula>
    </cfRule>
    <cfRule type="expression" dxfId="816" priority="14" stopIfTrue="1">
      <formula>MOD(ROW(),2)&lt;&gt;0</formula>
    </cfRule>
  </conditionalFormatting>
  <conditionalFormatting sqref="B19:B20">
    <cfRule type="expression" dxfId="815" priority="11" stopIfTrue="1">
      <formula>MOD(ROW(),2)=0</formula>
    </cfRule>
    <cfRule type="expression" dxfId="814" priority="12" stopIfTrue="1">
      <formula>MOD(ROW(),2)&lt;&gt;0</formula>
    </cfRule>
  </conditionalFormatting>
  <conditionalFormatting sqref="B18">
    <cfRule type="expression" dxfId="813" priority="9" stopIfTrue="1">
      <formula>MOD(ROW(),2)=0</formula>
    </cfRule>
    <cfRule type="expression" dxfId="812" priority="10" stopIfTrue="1">
      <formula>MOD(ROW(),2)&lt;&gt;0</formula>
    </cfRule>
  </conditionalFormatting>
  <conditionalFormatting sqref="B17">
    <cfRule type="expression" dxfId="811" priority="7" stopIfTrue="1">
      <formula>MOD(ROW(),2)=0</formula>
    </cfRule>
    <cfRule type="expression" dxfId="810" priority="8" stopIfTrue="1">
      <formula>MOD(ROW(),2)&lt;&gt;0</formula>
    </cfRule>
  </conditionalFormatting>
  <conditionalFormatting sqref="C14:M14">
    <cfRule type="expression" dxfId="809" priority="5" stopIfTrue="1">
      <formula>MOD(ROW(),2)=0</formula>
    </cfRule>
    <cfRule type="expression" dxfId="808" priority="6" stopIfTrue="1">
      <formula>MOD(ROW(),2)&lt;&gt;0</formula>
    </cfRule>
  </conditionalFormatting>
  <conditionalFormatting sqref="A21">
    <cfRule type="expression" dxfId="807" priority="1" stopIfTrue="1">
      <formula>MOD(ROW(),2)=0</formula>
    </cfRule>
    <cfRule type="expression" dxfId="806" priority="2" stopIfTrue="1">
      <formula>MOD(ROW(),2)&lt;&gt;0</formula>
    </cfRule>
  </conditionalFormatting>
  <conditionalFormatting sqref="B21:C21">
    <cfRule type="expression" dxfId="805" priority="3" stopIfTrue="1">
      <formula>MOD(ROW(),2)=0</formula>
    </cfRule>
    <cfRule type="expression" dxfId="8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D3D56-99C7-4B1B-A871-4700CA88FB21}">
  <sheetPr codeName="Sheet102"/>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x-421</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ht="12.65" customHeight="1" x14ac:dyDescent="0.25">
      <c r="A10" s="74" t="s">
        <v>6</v>
      </c>
      <c r="B10" s="112" t="s">
        <v>441</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ht="12.65" customHeight="1"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421</v>
      </c>
      <c r="C14" s="112"/>
      <c r="D14" s="112"/>
      <c r="E14" s="112"/>
      <c r="F14" s="112"/>
      <c r="G14" s="112"/>
      <c r="H14" s="112"/>
      <c r="I14" s="112"/>
      <c r="J14" s="112"/>
      <c r="K14" s="112"/>
      <c r="L14" s="112"/>
      <c r="M14" s="112"/>
    </row>
    <row r="15" spans="1:13" x14ac:dyDescent="0.25">
      <c r="A15" s="74" t="s">
        <v>588</v>
      </c>
      <c r="B15" s="112" t="s">
        <v>442</v>
      </c>
      <c r="C15" s="112"/>
      <c r="D15" s="112"/>
      <c r="E15" s="112"/>
      <c r="F15" s="112"/>
      <c r="G15" s="112"/>
      <c r="H15" s="112"/>
      <c r="I15" s="112"/>
      <c r="J15" s="112"/>
      <c r="K15" s="112"/>
      <c r="L15" s="112"/>
      <c r="M15" s="112"/>
    </row>
    <row r="16" spans="1:13" x14ac:dyDescent="0.25">
      <c r="A16" s="74" t="s">
        <v>286</v>
      </c>
      <c r="B16" s="112" t="s">
        <v>443</v>
      </c>
      <c r="C16" s="112"/>
      <c r="D16" s="112"/>
      <c r="E16" s="112"/>
      <c r="F16" s="112"/>
      <c r="G16" s="112"/>
      <c r="H16" s="112"/>
      <c r="I16" s="112"/>
      <c r="J16" s="112"/>
      <c r="K16" s="112"/>
      <c r="L16" s="112"/>
      <c r="M16" s="112"/>
    </row>
    <row r="17" spans="1:13" ht="12.65" customHeight="1"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ht="12.65" customHeight="1" x14ac:dyDescent="0.25">
      <c r="A20" s="74" t="s">
        <v>290</v>
      </c>
      <c r="B20" s="112" t="s">
        <v>299</v>
      </c>
      <c r="C20" s="112"/>
      <c r="D20" s="112"/>
      <c r="E20" s="112"/>
      <c r="F20" s="112"/>
      <c r="G20" s="112"/>
      <c r="H20" s="112"/>
      <c r="I20" s="112"/>
      <c r="J20" s="112"/>
      <c r="K20" s="112"/>
      <c r="L20" s="112"/>
      <c r="M20" s="112"/>
    </row>
    <row r="21" spans="1:13" ht="12.65" customHeight="1"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1.0129999999999999</v>
      </c>
      <c r="F27" s="82">
        <v>1.0169999999999999</v>
      </c>
      <c r="G27" s="82">
        <v>1.0209999999999999</v>
      </c>
      <c r="H27" s="82">
        <v>1.0249999999999999</v>
      </c>
      <c r="I27" s="82">
        <v>1.0289999999999999</v>
      </c>
      <c r="J27" s="82">
        <v>1.0329999999999999</v>
      </c>
      <c r="K27" s="82">
        <v>1.038</v>
      </c>
      <c r="L27" s="82">
        <v>1.042</v>
      </c>
      <c r="M27" s="82">
        <v>1.046</v>
      </c>
    </row>
    <row r="28" spans="1:13" x14ac:dyDescent="0.25">
      <c r="A28" s="80">
        <v>1</v>
      </c>
      <c r="B28" s="82">
        <v>1.05</v>
      </c>
      <c r="C28" s="82">
        <v>1.0549999999999999</v>
      </c>
      <c r="D28" s="82">
        <v>1.0589999999999999</v>
      </c>
      <c r="E28" s="82">
        <v>1.0640000000000001</v>
      </c>
      <c r="F28" s="82">
        <v>1.0680000000000001</v>
      </c>
      <c r="G28" s="82">
        <v>1.073</v>
      </c>
      <c r="H28" s="82">
        <v>1.077</v>
      </c>
      <c r="I28" s="82">
        <v>1.0820000000000001</v>
      </c>
      <c r="J28" s="82">
        <v>1.0860000000000001</v>
      </c>
      <c r="K28" s="82">
        <v>1.091</v>
      </c>
      <c r="L28" s="82">
        <v>1.0960000000000001</v>
      </c>
      <c r="M28" s="82">
        <v>1.1000000000000001</v>
      </c>
    </row>
    <row r="29" spans="1:13" x14ac:dyDescent="0.25">
      <c r="A29" s="80">
        <v>2</v>
      </c>
      <c r="B29" s="82">
        <v>1.105</v>
      </c>
      <c r="C29" s="82">
        <v>1.109</v>
      </c>
      <c r="D29" s="82">
        <v>1.1140000000000001</v>
      </c>
      <c r="E29" s="82">
        <v>1.119</v>
      </c>
      <c r="F29" s="82">
        <v>1.1240000000000001</v>
      </c>
      <c r="G29" s="82">
        <v>1.129</v>
      </c>
      <c r="H29" s="82">
        <v>1.1339999999999999</v>
      </c>
      <c r="I29" s="82">
        <v>1.139</v>
      </c>
      <c r="J29" s="82">
        <v>1.1439999999999999</v>
      </c>
      <c r="K29" s="82">
        <v>1.1479999999999999</v>
      </c>
      <c r="L29" s="82">
        <v>1.153</v>
      </c>
      <c r="M29" s="82">
        <v>1.1579999999999999</v>
      </c>
    </row>
    <row r="30" spans="1:13" x14ac:dyDescent="0.25">
      <c r="A30" s="80">
        <v>3</v>
      </c>
      <c r="B30" s="82">
        <v>1.163</v>
      </c>
      <c r="C30" s="82">
        <v>1.1679999999999999</v>
      </c>
      <c r="D30" s="82">
        <v>1.1739999999999999</v>
      </c>
      <c r="E30" s="82">
        <v>1.179</v>
      </c>
      <c r="F30" s="82">
        <v>1.1839999999999999</v>
      </c>
      <c r="G30" s="82">
        <v>1.1890000000000001</v>
      </c>
      <c r="H30" s="82">
        <v>1.1950000000000001</v>
      </c>
      <c r="I30" s="82">
        <v>1.2</v>
      </c>
      <c r="J30" s="82">
        <v>1.2050000000000001</v>
      </c>
      <c r="K30" s="82">
        <v>1.21</v>
      </c>
      <c r="L30" s="82">
        <v>1.216</v>
      </c>
      <c r="M30" s="82">
        <v>1.2210000000000001</v>
      </c>
    </row>
    <row r="31" spans="1:13" x14ac:dyDescent="0.25">
      <c r="A31" s="80">
        <v>4</v>
      </c>
      <c r="B31" s="82">
        <v>1.226</v>
      </c>
      <c r="C31" s="82">
        <v>1.232</v>
      </c>
      <c r="D31" s="82">
        <v>1.238</v>
      </c>
      <c r="E31" s="82">
        <v>1.2430000000000001</v>
      </c>
      <c r="F31" s="82">
        <v>1.2490000000000001</v>
      </c>
      <c r="G31" s="82">
        <v>1.2549999999999999</v>
      </c>
      <c r="H31" s="82">
        <v>1.26</v>
      </c>
      <c r="I31" s="82">
        <v>1.266</v>
      </c>
      <c r="J31" s="82">
        <v>1.272</v>
      </c>
      <c r="K31" s="82">
        <v>1.2769999999999999</v>
      </c>
      <c r="L31" s="82">
        <v>1.2829999999999999</v>
      </c>
      <c r="M31" s="82">
        <v>1.2889999999999999</v>
      </c>
    </row>
    <row r="32" spans="1:13" x14ac:dyDescent="0.25">
      <c r="A32" s="80">
        <v>5</v>
      </c>
      <c r="B32" s="82">
        <v>1.294</v>
      </c>
      <c r="C32" s="82">
        <v>1.3009999999999999</v>
      </c>
      <c r="D32" s="82">
        <v>1.3069999999999999</v>
      </c>
      <c r="E32" s="82">
        <v>1.3129999999999999</v>
      </c>
      <c r="F32" s="82">
        <v>1.319</v>
      </c>
      <c r="G32" s="82">
        <v>1.325</v>
      </c>
      <c r="H32" s="82">
        <v>1.331</v>
      </c>
      <c r="I32" s="82">
        <v>1.337</v>
      </c>
      <c r="J32" s="82">
        <v>1.3440000000000001</v>
      </c>
      <c r="K32" s="82">
        <v>1.35</v>
      </c>
      <c r="L32" s="82">
        <v>1.3560000000000001</v>
      </c>
      <c r="M32" s="82">
        <v>1.3620000000000001</v>
      </c>
    </row>
    <row r="33" spans="1:13" x14ac:dyDescent="0.25">
      <c r="A33" s="80">
        <v>6</v>
      </c>
      <c r="B33" s="82">
        <v>1.3680000000000001</v>
      </c>
      <c r="C33" s="82">
        <v>1.375</v>
      </c>
      <c r="D33" s="82">
        <v>1.3819999999999999</v>
      </c>
      <c r="E33" s="82">
        <v>1.389</v>
      </c>
      <c r="F33" s="82">
        <v>1.3959999999999999</v>
      </c>
      <c r="G33" s="82">
        <v>1.403</v>
      </c>
      <c r="H33" s="82">
        <v>1.41</v>
      </c>
      <c r="I33" s="82">
        <v>1.4159999999999999</v>
      </c>
      <c r="J33" s="82">
        <v>1.423</v>
      </c>
      <c r="K33" s="82">
        <v>1.43</v>
      </c>
      <c r="L33" s="82">
        <v>1.4370000000000001</v>
      </c>
      <c r="M33" s="82">
        <v>1.444</v>
      </c>
    </row>
    <row r="34" spans="1:13" x14ac:dyDescent="0.25">
      <c r="A34" s="80">
        <v>7</v>
      </c>
      <c r="B34" s="82">
        <v>1.4510000000000001</v>
      </c>
      <c r="C34" s="82"/>
      <c r="D34" s="82"/>
      <c r="E34" s="82"/>
      <c r="F34" s="82"/>
      <c r="G34" s="82"/>
      <c r="H34" s="82"/>
      <c r="I34" s="82"/>
      <c r="J34" s="82"/>
      <c r="K34" s="82"/>
      <c r="L34" s="82"/>
      <c r="M34" s="82"/>
    </row>
    <row r="44" spans="1:13" ht="39.65" customHeight="1" x14ac:dyDescent="0.25"/>
    <row r="46" spans="1:13" ht="27.65" customHeight="1" x14ac:dyDescent="0.25"/>
  </sheetData>
  <sheetProtection algorithmName="SHA-512" hashValue="r988qfkAHJULZ5WJc2hjR588BLGJfE9FysWCtmxvS0pL/C7lCDqpxFxKvXkkyh4Q1wwvqdhebjdKTJAKwvn/cg==" saltValue="RjAyGhnrBlinRi3HxjrdCg==" spinCount="100000" sheet="1" objects="1" scenarios="1"/>
  <conditionalFormatting sqref="A6">
    <cfRule type="expression" dxfId="803" priority="39" stopIfTrue="1">
      <formula>MOD(ROW(),2)=0</formula>
    </cfRule>
    <cfRule type="expression" dxfId="802" priority="40" stopIfTrue="1">
      <formula>MOD(ROW(),2)&lt;&gt;0</formula>
    </cfRule>
  </conditionalFormatting>
  <conditionalFormatting sqref="B6:M6">
    <cfRule type="expression" dxfId="801" priority="41" stopIfTrue="1">
      <formula>MOD(ROW(),2)=0</formula>
    </cfRule>
    <cfRule type="expression" dxfId="800" priority="42" stopIfTrue="1">
      <formula>MOD(ROW(),2)&lt;&gt;0</formula>
    </cfRule>
  </conditionalFormatting>
  <conditionalFormatting sqref="A26:A34">
    <cfRule type="expression" dxfId="799" priority="23" stopIfTrue="1">
      <formula>MOD(ROW(),2)=0</formula>
    </cfRule>
    <cfRule type="expression" dxfId="798" priority="24" stopIfTrue="1">
      <formula>MOD(ROW(),2)&lt;&gt;0</formula>
    </cfRule>
  </conditionalFormatting>
  <conditionalFormatting sqref="B26:M34">
    <cfRule type="expression" dxfId="797" priority="25" stopIfTrue="1">
      <formula>MOD(ROW(),2)=0</formula>
    </cfRule>
    <cfRule type="expression" dxfId="796" priority="26" stopIfTrue="1">
      <formula>MOD(ROW(),2)&lt;&gt;0</formula>
    </cfRule>
  </conditionalFormatting>
  <conditionalFormatting sqref="A7:A16">
    <cfRule type="expression" dxfId="795" priority="21" stopIfTrue="1">
      <formula>MOD(ROW(),2)=0</formula>
    </cfRule>
    <cfRule type="expression" dxfId="794" priority="22" stopIfTrue="1">
      <formula>MOD(ROW(),2)&lt;&gt;0</formula>
    </cfRule>
  </conditionalFormatting>
  <conditionalFormatting sqref="A19:A20">
    <cfRule type="expression" dxfId="793" priority="19" stopIfTrue="1">
      <formula>MOD(ROW(),2)=0</formula>
    </cfRule>
    <cfRule type="expression" dxfId="792" priority="20" stopIfTrue="1">
      <formula>MOD(ROW(),2)&lt;&gt;0</formula>
    </cfRule>
  </conditionalFormatting>
  <conditionalFormatting sqref="A17:A18">
    <cfRule type="expression" dxfId="791" priority="17" stopIfTrue="1">
      <formula>MOD(ROW(),2)=0</formula>
    </cfRule>
    <cfRule type="expression" dxfId="790" priority="18" stopIfTrue="1">
      <formula>MOD(ROW(),2)&lt;&gt;0</formula>
    </cfRule>
  </conditionalFormatting>
  <conditionalFormatting sqref="B6:M21">
    <cfRule type="expression" dxfId="789" priority="15" stopIfTrue="1">
      <formula>MOD(ROW(),2)=0</formula>
    </cfRule>
    <cfRule type="expression" dxfId="788" priority="16" stopIfTrue="1">
      <formula>MOD(ROW(),2)&lt;&gt;0</formula>
    </cfRule>
  </conditionalFormatting>
  <conditionalFormatting sqref="B19:B20">
    <cfRule type="expression" dxfId="787" priority="13" stopIfTrue="1">
      <formula>MOD(ROW(),2)=0</formula>
    </cfRule>
    <cfRule type="expression" dxfId="786" priority="14" stopIfTrue="1">
      <formula>MOD(ROW(),2)&lt;&gt;0</formula>
    </cfRule>
  </conditionalFormatting>
  <conditionalFormatting sqref="B18">
    <cfRule type="expression" dxfId="785" priority="11" stopIfTrue="1">
      <formula>MOD(ROW(),2)=0</formula>
    </cfRule>
    <cfRule type="expression" dxfId="784" priority="12" stopIfTrue="1">
      <formula>MOD(ROW(),2)&lt;&gt;0</formula>
    </cfRule>
  </conditionalFormatting>
  <conditionalFormatting sqref="B17">
    <cfRule type="expression" dxfId="783" priority="9" stopIfTrue="1">
      <formula>MOD(ROW(),2)=0</formula>
    </cfRule>
    <cfRule type="expression" dxfId="782" priority="10" stopIfTrue="1">
      <formula>MOD(ROW(),2)&lt;&gt;0</formula>
    </cfRule>
  </conditionalFormatting>
  <conditionalFormatting sqref="B14">
    <cfRule type="expression" dxfId="781" priority="7" stopIfTrue="1">
      <formula>MOD(ROW(),2)=0</formula>
    </cfRule>
    <cfRule type="expression" dxfId="780" priority="8" stopIfTrue="1">
      <formula>MOD(ROW(),2)&lt;&gt;0</formula>
    </cfRule>
  </conditionalFormatting>
  <conditionalFormatting sqref="C14:M14">
    <cfRule type="expression" dxfId="779" priority="5" stopIfTrue="1">
      <formula>MOD(ROW(),2)=0</formula>
    </cfRule>
    <cfRule type="expression" dxfId="778" priority="6" stopIfTrue="1">
      <formula>MOD(ROW(),2)&lt;&gt;0</formula>
    </cfRule>
  </conditionalFormatting>
  <conditionalFormatting sqref="A21">
    <cfRule type="expression" dxfId="777" priority="1" stopIfTrue="1">
      <formula>MOD(ROW(),2)=0</formula>
    </cfRule>
    <cfRule type="expression" dxfId="776" priority="2" stopIfTrue="1">
      <formula>MOD(ROW(),2)&lt;&gt;0</formula>
    </cfRule>
  </conditionalFormatting>
  <conditionalFormatting sqref="B21:C21">
    <cfRule type="expression" dxfId="775" priority="3" stopIfTrue="1">
      <formula>MOD(ROW(),2)=0</formula>
    </cfRule>
    <cfRule type="expression" dxfId="77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4B1CB-3706-4875-8EF0-5E937FC9DB73}">
  <sheetPr codeName="Sheet103"/>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ERF - x-422</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377</v>
      </c>
      <c r="C9" s="112"/>
      <c r="D9" s="112"/>
      <c r="E9" s="112"/>
      <c r="F9" s="112"/>
      <c r="G9" s="112"/>
      <c r="H9" s="112"/>
      <c r="I9" s="112"/>
      <c r="J9" s="112"/>
      <c r="K9" s="112"/>
      <c r="L9" s="112"/>
      <c r="M9" s="112"/>
    </row>
    <row r="10" spans="1:13" x14ac:dyDescent="0.25">
      <c r="A10" s="74" t="s">
        <v>6</v>
      </c>
      <c r="B10" s="112" t="s">
        <v>444</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x14ac:dyDescent="0.25">
      <c r="A12" s="74" t="s">
        <v>282</v>
      </c>
      <c r="B12" s="112" t="s">
        <v>379</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422</v>
      </c>
      <c r="C14" s="112"/>
      <c r="D14" s="112"/>
      <c r="E14" s="112"/>
      <c r="F14" s="112"/>
      <c r="G14" s="112"/>
      <c r="H14" s="112"/>
      <c r="I14" s="112"/>
      <c r="J14" s="112"/>
      <c r="K14" s="112"/>
      <c r="L14" s="112"/>
      <c r="M14" s="112"/>
    </row>
    <row r="15" spans="1:13" x14ac:dyDescent="0.25">
      <c r="A15" s="74" t="s">
        <v>588</v>
      </c>
      <c r="B15" s="112" t="s">
        <v>445</v>
      </c>
      <c r="C15" s="112"/>
      <c r="D15" s="112"/>
      <c r="E15" s="112"/>
      <c r="F15" s="112"/>
      <c r="G15" s="112"/>
      <c r="H15" s="112"/>
      <c r="I15" s="112"/>
      <c r="J15" s="112"/>
      <c r="K15" s="112"/>
      <c r="L15" s="112"/>
      <c r="M15" s="112"/>
    </row>
    <row r="16" spans="1:13" x14ac:dyDescent="0.25">
      <c r="A16" s="74" t="s">
        <v>286</v>
      </c>
      <c r="B16" s="112" t="s">
        <v>446</v>
      </c>
      <c r="C16" s="112"/>
      <c r="D16" s="112"/>
      <c r="E16" s="112"/>
      <c r="F16" s="112"/>
      <c r="G16" s="112"/>
      <c r="H16" s="112"/>
      <c r="I16" s="112"/>
      <c r="J16" s="112"/>
      <c r="K16" s="112"/>
      <c r="L16" s="112"/>
      <c r="M16" s="112"/>
    </row>
    <row r="17" spans="1:13"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x14ac:dyDescent="0.25">
      <c r="A20" s="74" t="s">
        <v>290</v>
      </c>
      <c r="B20" s="112" t="s">
        <v>299</v>
      </c>
      <c r="C20" s="112"/>
      <c r="D20" s="112"/>
      <c r="E20" s="112"/>
      <c r="F20" s="112"/>
      <c r="G20" s="112"/>
      <c r="H20" s="112"/>
      <c r="I20" s="112"/>
      <c r="J20" s="112"/>
      <c r="K20" s="112"/>
      <c r="L20" s="112"/>
      <c r="M20" s="112"/>
    </row>
    <row r="21" spans="1:13"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673</v>
      </c>
      <c r="B26" s="79">
        <v>54</v>
      </c>
      <c r="C26" s="79">
        <v>55</v>
      </c>
      <c r="D26" s="79">
        <v>56</v>
      </c>
      <c r="E26" s="79">
        <v>57</v>
      </c>
      <c r="F26" s="79">
        <v>58</v>
      </c>
      <c r="G26" s="79">
        <v>59</v>
      </c>
      <c r="H26" s="79">
        <v>60</v>
      </c>
      <c r="I26" s="79">
        <v>61</v>
      </c>
      <c r="J26" s="79">
        <v>62</v>
      </c>
      <c r="K26" s="79">
        <v>63</v>
      </c>
      <c r="L26" s="79">
        <v>64</v>
      </c>
      <c r="M26" s="79">
        <v>65</v>
      </c>
    </row>
    <row r="27" spans="1:13" x14ac:dyDescent="0.25">
      <c r="A27" s="80">
        <v>0</v>
      </c>
      <c r="B27" s="82">
        <v>0.622</v>
      </c>
      <c r="C27" s="82">
        <v>0.64600000000000002</v>
      </c>
      <c r="D27" s="82">
        <v>0.67100000000000004</v>
      </c>
      <c r="E27" s="82">
        <v>0.69799999999999995</v>
      </c>
      <c r="F27" s="82">
        <v>0.72699999999999998</v>
      </c>
      <c r="G27" s="82">
        <v>0.75800000000000001</v>
      </c>
      <c r="H27" s="82">
        <v>0.79100000000000004</v>
      </c>
      <c r="I27" s="82">
        <v>0.82599999999999996</v>
      </c>
      <c r="J27" s="82">
        <v>0.86499999999999999</v>
      </c>
      <c r="K27" s="82">
        <v>0.90600000000000003</v>
      </c>
      <c r="L27" s="82">
        <v>0.95099999999999996</v>
      </c>
      <c r="M27" s="82">
        <v>1</v>
      </c>
    </row>
    <row r="28" spans="1:13" x14ac:dyDescent="0.25">
      <c r="A28" s="80">
        <v>1</v>
      </c>
      <c r="B28" s="82">
        <v>0.624</v>
      </c>
      <c r="C28" s="82">
        <v>0.64800000000000002</v>
      </c>
      <c r="D28" s="82">
        <v>0.67300000000000004</v>
      </c>
      <c r="E28" s="82">
        <v>0.7</v>
      </c>
      <c r="F28" s="82">
        <v>0.72899999999999998</v>
      </c>
      <c r="G28" s="82">
        <v>0.76</v>
      </c>
      <c r="H28" s="82">
        <v>0.79400000000000004</v>
      </c>
      <c r="I28" s="82">
        <v>0.83</v>
      </c>
      <c r="J28" s="82">
        <v>0.86799999999999999</v>
      </c>
      <c r="K28" s="82">
        <v>0.91</v>
      </c>
      <c r="L28" s="82">
        <v>0.95499999999999996</v>
      </c>
      <c r="M28" s="82"/>
    </row>
    <row r="29" spans="1:13" x14ac:dyDescent="0.25">
      <c r="A29" s="80">
        <v>2</v>
      </c>
      <c r="B29" s="82">
        <v>0.626</v>
      </c>
      <c r="C29" s="82">
        <v>0.65</v>
      </c>
      <c r="D29" s="82">
        <v>0.67500000000000004</v>
      </c>
      <c r="E29" s="82">
        <v>0.70299999999999996</v>
      </c>
      <c r="F29" s="82">
        <v>0.73199999999999998</v>
      </c>
      <c r="G29" s="82">
        <v>0.76300000000000001</v>
      </c>
      <c r="H29" s="82">
        <v>0.79700000000000004</v>
      </c>
      <c r="I29" s="82">
        <v>0.83299999999999996</v>
      </c>
      <c r="J29" s="82">
        <v>0.872</v>
      </c>
      <c r="K29" s="82">
        <v>0.91400000000000003</v>
      </c>
      <c r="L29" s="82">
        <v>0.95899999999999996</v>
      </c>
      <c r="M29" s="82"/>
    </row>
    <row r="30" spans="1:13" x14ac:dyDescent="0.25">
      <c r="A30" s="80">
        <v>3</v>
      </c>
      <c r="B30" s="82">
        <v>0.628</v>
      </c>
      <c r="C30" s="82">
        <v>0.65200000000000002</v>
      </c>
      <c r="D30" s="82">
        <v>0.67800000000000005</v>
      </c>
      <c r="E30" s="82">
        <v>0.70499999999999996</v>
      </c>
      <c r="F30" s="82">
        <v>0.73499999999999999</v>
      </c>
      <c r="G30" s="82">
        <v>0.76600000000000001</v>
      </c>
      <c r="H30" s="82">
        <v>0.8</v>
      </c>
      <c r="I30" s="82">
        <v>0.83599999999999997</v>
      </c>
      <c r="J30" s="82">
        <v>0.875</v>
      </c>
      <c r="K30" s="82">
        <v>0.91800000000000004</v>
      </c>
      <c r="L30" s="82">
        <v>0.96299999999999997</v>
      </c>
      <c r="M30" s="82"/>
    </row>
    <row r="31" spans="1:13" x14ac:dyDescent="0.25">
      <c r="A31" s="80">
        <v>4</v>
      </c>
      <c r="B31" s="82">
        <v>0.63</v>
      </c>
      <c r="C31" s="82">
        <v>0.65400000000000003</v>
      </c>
      <c r="D31" s="82">
        <v>0.68</v>
      </c>
      <c r="E31" s="82">
        <v>0.70799999999999996</v>
      </c>
      <c r="F31" s="82">
        <v>0.73699999999999999</v>
      </c>
      <c r="G31" s="82">
        <v>0.76900000000000002</v>
      </c>
      <c r="H31" s="82">
        <v>0.80300000000000005</v>
      </c>
      <c r="I31" s="82">
        <v>0.83899999999999997</v>
      </c>
      <c r="J31" s="82">
        <v>0.879</v>
      </c>
      <c r="K31" s="82">
        <v>0.92100000000000004</v>
      </c>
      <c r="L31" s="82">
        <v>0.96699999999999997</v>
      </c>
      <c r="M31" s="82"/>
    </row>
    <row r="32" spans="1:13" x14ac:dyDescent="0.25">
      <c r="A32" s="80">
        <v>5</v>
      </c>
      <c r="B32" s="82">
        <v>0.63200000000000001</v>
      </c>
      <c r="C32" s="82">
        <v>0.65600000000000003</v>
      </c>
      <c r="D32" s="82">
        <v>0.68200000000000005</v>
      </c>
      <c r="E32" s="82">
        <v>0.71</v>
      </c>
      <c r="F32" s="82">
        <v>0.74</v>
      </c>
      <c r="G32" s="82">
        <v>0.77200000000000002</v>
      </c>
      <c r="H32" s="82">
        <v>0.80600000000000005</v>
      </c>
      <c r="I32" s="82">
        <v>0.84199999999999997</v>
      </c>
      <c r="J32" s="82">
        <v>0.88200000000000001</v>
      </c>
      <c r="K32" s="82">
        <v>0.92500000000000004</v>
      </c>
      <c r="L32" s="82">
        <v>0.97199999999999998</v>
      </c>
      <c r="M32" s="82"/>
    </row>
    <row r="33" spans="1:13" x14ac:dyDescent="0.25">
      <c r="A33" s="80">
        <v>6</v>
      </c>
      <c r="B33" s="82">
        <v>0.63400000000000001</v>
      </c>
      <c r="C33" s="82">
        <v>0.65800000000000003</v>
      </c>
      <c r="D33" s="82">
        <v>0.68400000000000005</v>
      </c>
      <c r="E33" s="82">
        <v>0.71199999999999997</v>
      </c>
      <c r="F33" s="82">
        <v>0.74199999999999999</v>
      </c>
      <c r="G33" s="82">
        <v>0.77400000000000002</v>
      </c>
      <c r="H33" s="82">
        <v>0.80900000000000005</v>
      </c>
      <c r="I33" s="82">
        <v>0.84599999999999997</v>
      </c>
      <c r="J33" s="82">
        <v>0.88600000000000001</v>
      </c>
      <c r="K33" s="82">
        <v>0.92900000000000005</v>
      </c>
      <c r="L33" s="82">
        <v>0.97599999999999998</v>
      </c>
      <c r="M33" s="82"/>
    </row>
    <row r="34" spans="1:13" x14ac:dyDescent="0.25">
      <c r="A34" s="80">
        <v>7</v>
      </c>
      <c r="B34" s="82">
        <v>0.63600000000000001</v>
      </c>
      <c r="C34" s="82">
        <v>0.66</v>
      </c>
      <c r="D34" s="82">
        <v>0.68700000000000006</v>
      </c>
      <c r="E34" s="82">
        <v>0.71499999999999997</v>
      </c>
      <c r="F34" s="82">
        <v>0.745</v>
      </c>
      <c r="G34" s="82">
        <v>0.77700000000000002</v>
      </c>
      <c r="H34" s="82">
        <v>0.81200000000000006</v>
      </c>
      <c r="I34" s="82">
        <v>0.84899999999999998</v>
      </c>
      <c r="J34" s="82">
        <v>0.88900000000000001</v>
      </c>
      <c r="K34" s="82">
        <v>0.93300000000000005</v>
      </c>
      <c r="L34" s="82">
        <v>0.98</v>
      </c>
      <c r="M34" s="82"/>
    </row>
    <row r="35" spans="1:13" x14ac:dyDescent="0.25">
      <c r="A35" s="80">
        <v>8</v>
      </c>
      <c r="B35" s="82">
        <v>0.63800000000000001</v>
      </c>
      <c r="C35" s="82">
        <v>0.66300000000000003</v>
      </c>
      <c r="D35" s="82">
        <v>0.68899999999999995</v>
      </c>
      <c r="E35" s="82">
        <v>0.71699999999999997</v>
      </c>
      <c r="F35" s="82">
        <v>0.747</v>
      </c>
      <c r="G35" s="82">
        <v>0.78</v>
      </c>
      <c r="H35" s="82">
        <v>0.81499999999999995</v>
      </c>
      <c r="I35" s="82">
        <v>0.85199999999999998</v>
      </c>
      <c r="J35" s="82">
        <v>0.89300000000000002</v>
      </c>
      <c r="K35" s="82">
        <v>0.93600000000000005</v>
      </c>
      <c r="L35" s="82">
        <v>0.98399999999999999</v>
      </c>
      <c r="M35" s="82"/>
    </row>
    <row r="36" spans="1:13" x14ac:dyDescent="0.25">
      <c r="A36" s="80">
        <v>9</v>
      </c>
      <c r="B36" s="82">
        <v>0.64</v>
      </c>
      <c r="C36" s="82">
        <v>0.66500000000000004</v>
      </c>
      <c r="D36" s="82">
        <v>0.69099999999999995</v>
      </c>
      <c r="E36" s="82">
        <v>0.72</v>
      </c>
      <c r="F36" s="82">
        <v>0.75</v>
      </c>
      <c r="G36" s="82">
        <v>0.78300000000000003</v>
      </c>
      <c r="H36" s="82">
        <v>0.81799999999999995</v>
      </c>
      <c r="I36" s="82">
        <v>0.85499999999999998</v>
      </c>
      <c r="J36" s="82">
        <v>0.89600000000000002</v>
      </c>
      <c r="K36" s="82">
        <v>0.94</v>
      </c>
      <c r="L36" s="82">
        <v>0.98799999999999999</v>
      </c>
      <c r="M36" s="82"/>
    </row>
    <row r="37" spans="1:13" x14ac:dyDescent="0.25">
      <c r="A37" s="80">
        <v>10</v>
      </c>
      <c r="B37" s="82">
        <v>0.64200000000000002</v>
      </c>
      <c r="C37" s="82">
        <v>0.66700000000000004</v>
      </c>
      <c r="D37" s="82">
        <v>0.69299999999999995</v>
      </c>
      <c r="E37" s="82">
        <v>0.72199999999999998</v>
      </c>
      <c r="F37" s="82">
        <v>0.753</v>
      </c>
      <c r="G37" s="82">
        <v>0.78500000000000003</v>
      </c>
      <c r="H37" s="82">
        <v>0.82099999999999995</v>
      </c>
      <c r="I37" s="82">
        <v>0.85799999999999998</v>
      </c>
      <c r="J37" s="82">
        <v>0.89900000000000002</v>
      </c>
      <c r="K37" s="82">
        <v>0.94399999999999995</v>
      </c>
      <c r="L37" s="82">
        <v>0.99199999999999999</v>
      </c>
      <c r="M37" s="82"/>
    </row>
    <row r="38" spans="1:13" x14ac:dyDescent="0.25">
      <c r="A38" s="80">
        <v>11</v>
      </c>
      <c r="B38" s="82">
        <v>0.64400000000000002</v>
      </c>
      <c r="C38" s="82">
        <v>0.66900000000000004</v>
      </c>
      <c r="D38" s="82">
        <v>0.69599999999999995</v>
      </c>
      <c r="E38" s="82">
        <v>0.72399999999999998</v>
      </c>
      <c r="F38" s="82">
        <v>0.755</v>
      </c>
      <c r="G38" s="82">
        <v>0.78800000000000003</v>
      </c>
      <c r="H38" s="82">
        <v>0.82399999999999995</v>
      </c>
      <c r="I38" s="82">
        <v>0.86199999999999999</v>
      </c>
      <c r="J38" s="82">
        <v>0.90300000000000002</v>
      </c>
      <c r="K38" s="82">
        <v>0.94699999999999995</v>
      </c>
      <c r="L38" s="82">
        <v>0.996</v>
      </c>
      <c r="M38" s="82"/>
    </row>
    <row r="44" spans="1:13" ht="39.65" customHeight="1" x14ac:dyDescent="0.25"/>
    <row r="46" spans="1:13" ht="27.65" customHeight="1" x14ac:dyDescent="0.25"/>
  </sheetData>
  <sheetProtection algorithmName="SHA-512" hashValue="y2+kGpzIJPy8SPsG4WksVhMtsP6dZLziQ87x1E0B0EBuhxB4WP25X39iR9YPn2cV4a0Mp9YzX4YRMqh8+5VMcw==" saltValue="nRvcKc6jfbdPr9zj+mhIhA==" spinCount="100000" sheet="1" objects="1" scenarios="1"/>
  <conditionalFormatting sqref="A6:A16 A19:A20">
    <cfRule type="expression" dxfId="773" priority="17" stopIfTrue="1">
      <formula>MOD(ROW(),2)=0</formula>
    </cfRule>
    <cfRule type="expression" dxfId="772" priority="18" stopIfTrue="1">
      <formula>MOD(ROW(),2)&lt;&gt;0</formula>
    </cfRule>
  </conditionalFormatting>
  <conditionalFormatting sqref="B6:M21">
    <cfRule type="expression" dxfId="771" priority="19" stopIfTrue="1">
      <formula>MOD(ROW(),2)=0</formula>
    </cfRule>
    <cfRule type="expression" dxfId="770" priority="20" stopIfTrue="1">
      <formula>MOD(ROW(),2)&lt;&gt;0</formula>
    </cfRule>
  </conditionalFormatting>
  <conditionalFormatting sqref="A17:A18">
    <cfRule type="expression" dxfId="769" priority="9" stopIfTrue="1">
      <formula>MOD(ROW(),2)=0</formula>
    </cfRule>
    <cfRule type="expression" dxfId="768" priority="10" stopIfTrue="1">
      <formula>MOD(ROW(),2)&lt;&gt;0</formula>
    </cfRule>
  </conditionalFormatting>
  <conditionalFormatting sqref="B17:B18">
    <cfRule type="expression" dxfId="767" priority="11" stopIfTrue="1">
      <formula>MOD(ROW(),2)=0</formula>
    </cfRule>
    <cfRule type="expression" dxfId="766" priority="12" stopIfTrue="1">
      <formula>MOD(ROW(),2)&lt;&gt;0</formula>
    </cfRule>
  </conditionalFormatting>
  <conditionalFormatting sqref="A26:A38">
    <cfRule type="expression" dxfId="765" priority="5" stopIfTrue="1">
      <formula>MOD(ROW(),2)=0</formula>
    </cfRule>
    <cfRule type="expression" dxfId="764" priority="6" stopIfTrue="1">
      <formula>MOD(ROW(),2)&lt;&gt;0</formula>
    </cfRule>
  </conditionalFormatting>
  <conditionalFormatting sqref="B26:M38">
    <cfRule type="expression" dxfId="763" priority="7" stopIfTrue="1">
      <formula>MOD(ROW(),2)=0</formula>
    </cfRule>
    <cfRule type="expression" dxfId="762" priority="8" stopIfTrue="1">
      <formula>MOD(ROW(),2)&lt;&gt;0</formula>
    </cfRule>
  </conditionalFormatting>
  <conditionalFormatting sqref="A21">
    <cfRule type="expression" dxfId="761" priority="1" stopIfTrue="1">
      <formula>MOD(ROW(),2)=0</formula>
    </cfRule>
    <cfRule type="expression" dxfId="760" priority="2" stopIfTrue="1">
      <formula>MOD(ROW(),2)&lt;&gt;0</formula>
    </cfRule>
  </conditionalFormatting>
  <conditionalFormatting sqref="B21:C21">
    <cfRule type="expression" dxfId="759" priority="3" stopIfTrue="1">
      <formula>MOD(ROW(),2)=0</formula>
    </cfRule>
    <cfRule type="expression" dxfId="75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E9986-C9F5-4CFB-B99C-90B4ACCC4782}">
  <sheetPr codeName="Sheet104"/>
  <dimension ref="A1:N46"/>
  <sheetViews>
    <sheetView showGridLines="0" zoomScale="85" zoomScaleNormal="85" workbookViewId="0">
      <selection activeCell="A4" sqref="A4"/>
    </sheetView>
  </sheetViews>
  <sheetFormatPr defaultColWidth="10" defaultRowHeight="12.5" x14ac:dyDescent="0.25"/>
  <cols>
    <col min="1" max="1" width="31.54296875" style="27" customWidth="1"/>
    <col min="2" max="14" width="22.54296875" style="27" customWidth="1"/>
    <col min="15" max="16384" width="10" style="27"/>
  </cols>
  <sheetData>
    <row r="1" spans="1:14" ht="20" x14ac:dyDescent="0.4">
      <c r="A1" s="39" t="s">
        <v>0</v>
      </c>
      <c r="B1" s="40"/>
      <c r="C1" s="40"/>
      <c r="D1" s="40"/>
      <c r="E1" s="40"/>
      <c r="F1" s="40"/>
      <c r="G1" s="40"/>
      <c r="H1" s="40"/>
      <c r="I1" s="40"/>
    </row>
    <row r="2" spans="1:14" ht="15.5" x14ac:dyDescent="0.35">
      <c r="A2" s="41" t="str">
        <f>IF(title="&gt; Enter workbook title here","Enter workbook title in Cover sheet",title)</f>
        <v>JPS - Consolidated Factor Spreadsheet</v>
      </c>
      <c r="B2" s="42"/>
      <c r="C2" s="42"/>
      <c r="D2" s="42"/>
      <c r="E2" s="42"/>
      <c r="F2" s="42"/>
      <c r="G2" s="42"/>
      <c r="H2" s="42"/>
      <c r="I2" s="42"/>
    </row>
    <row r="3" spans="1:14" ht="15.5" x14ac:dyDescent="0.35">
      <c r="A3" s="43" t="str">
        <f>TABLE_FACTOR_TYPE_1&amp;" - x-"&amp;TABLE_SERIES_NUMBER_1</f>
        <v>ERF - x-423</v>
      </c>
      <c r="B3" s="42"/>
      <c r="C3" s="42"/>
      <c r="D3" s="42"/>
      <c r="E3" s="42"/>
      <c r="F3" s="42"/>
      <c r="G3" s="42"/>
      <c r="H3" s="42"/>
      <c r="I3" s="42"/>
    </row>
    <row r="4" spans="1:14" x14ac:dyDescent="0.25">
      <c r="A4" s="44"/>
    </row>
    <row r="6" spans="1:14" ht="13" x14ac:dyDescent="0.3">
      <c r="A6" s="73" t="s">
        <v>577</v>
      </c>
      <c r="B6" s="112" t="s">
        <v>578</v>
      </c>
      <c r="C6" s="112"/>
      <c r="D6" s="112"/>
      <c r="E6" s="112"/>
      <c r="F6" s="112"/>
      <c r="G6" s="112"/>
      <c r="H6" s="112"/>
      <c r="I6" s="112"/>
      <c r="J6" s="112"/>
      <c r="K6" s="112"/>
      <c r="L6" s="112"/>
      <c r="M6" s="112"/>
      <c r="N6" s="112"/>
    </row>
    <row r="7" spans="1:14" x14ac:dyDescent="0.25">
      <c r="A7" s="74" t="s">
        <v>672</v>
      </c>
      <c r="B7" s="112" t="s">
        <v>77</v>
      </c>
      <c r="C7" s="112"/>
      <c r="D7" s="112"/>
      <c r="E7" s="112"/>
      <c r="F7" s="112"/>
      <c r="G7" s="112"/>
      <c r="H7" s="112"/>
      <c r="I7" s="112"/>
      <c r="J7" s="112"/>
      <c r="K7" s="112"/>
      <c r="L7" s="112"/>
      <c r="M7" s="112"/>
      <c r="N7" s="112"/>
    </row>
    <row r="8" spans="1:14" x14ac:dyDescent="0.25">
      <c r="A8" s="74" t="s">
        <v>279</v>
      </c>
      <c r="B8" s="112" t="s">
        <v>334</v>
      </c>
      <c r="C8" s="112"/>
      <c r="D8" s="112"/>
      <c r="E8" s="112"/>
      <c r="F8" s="112"/>
      <c r="G8" s="112"/>
      <c r="H8" s="112"/>
      <c r="I8" s="112"/>
      <c r="J8" s="112"/>
      <c r="K8" s="112"/>
      <c r="L8" s="112"/>
      <c r="M8" s="112"/>
      <c r="N8" s="112"/>
    </row>
    <row r="9" spans="1:14" x14ac:dyDescent="0.25">
      <c r="A9" s="74" t="s">
        <v>280</v>
      </c>
      <c r="B9" s="112" t="s">
        <v>377</v>
      </c>
      <c r="C9" s="112"/>
      <c r="D9" s="112"/>
      <c r="E9" s="112"/>
      <c r="F9" s="112"/>
      <c r="G9" s="112"/>
      <c r="H9" s="112"/>
      <c r="I9" s="112"/>
      <c r="J9" s="112"/>
      <c r="K9" s="112"/>
      <c r="L9" s="112"/>
      <c r="M9" s="112"/>
      <c r="N9" s="112"/>
    </row>
    <row r="10" spans="1:14" x14ac:dyDescent="0.25">
      <c r="A10" s="74" t="s">
        <v>6</v>
      </c>
      <c r="B10" s="112" t="s">
        <v>447</v>
      </c>
      <c r="C10" s="112"/>
      <c r="D10" s="112"/>
      <c r="E10" s="112"/>
      <c r="F10" s="112"/>
      <c r="G10" s="112"/>
      <c r="H10" s="112"/>
      <c r="I10" s="112"/>
      <c r="J10" s="112"/>
      <c r="K10" s="112"/>
      <c r="L10" s="112"/>
      <c r="M10" s="112"/>
      <c r="N10" s="112"/>
    </row>
    <row r="11" spans="1:14" x14ac:dyDescent="0.25">
      <c r="A11" s="74" t="s">
        <v>281</v>
      </c>
      <c r="B11" s="112" t="s">
        <v>295</v>
      </c>
      <c r="C11" s="112"/>
      <c r="D11" s="112"/>
      <c r="E11" s="112"/>
      <c r="F11" s="112"/>
      <c r="G11" s="112"/>
      <c r="H11" s="112"/>
      <c r="I11" s="112"/>
      <c r="J11" s="112"/>
      <c r="K11" s="112"/>
      <c r="L11" s="112"/>
      <c r="M11" s="112"/>
      <c r="N11" s="112"/>
    </row>
    <row r="12" spans="1:14" x14ac:dyDescent="0.25">
      <c r="A12" s="74" t="s">
        <v>282</v>
      </c>
      <c r="B12" s="112" t="s">
        <v>379</v>
      </c>
      <c r="C12" s="112"/>
      <c r="D12" s="112"/>
      <c r="E12" s="112"/>
      <c r="F12" s="112"/>
      <c r="G12" s="112"/>
      <c r="H12" s="112"/>
      <c r="I12" s="112"/>
      <c r="J12" s="112"/>
      <c r="K12" s="112"/>
      <c r="L12" s="112"/>
      <c r="M12" s="112"/>
      <c r="N12" s="112"/>
    </row>
    <row r="13" spans="1:14" x14ac:dyDescent="0.25">
      <c r="A13" s="74" t="s">
        <v>585</v>
      </c>
      <c r="B13" s="112">
        <v>0</v>
      </c>
      <c r="C13" s="112"/>
      <c r="D13" s="112"/>
      <c r="E13" s="112"/>
      <c r="F13" s="112"/>
      <c r="G13" s="112"/>
      <c r="H13" s="112"/>
      <c r="I13" s="112"/>
      <c r="J13" s="112"/>
      <c r="K13" s="112"/>
      <c r="L13" s="112"/>
      <c r="M13" s="112"/>
      <c r="N13" s="112"/>
    </row>
    <row r="14" spans="1:14" x14ac:dyDescent="0.25">
      <c r="A14" s="74" t="s">
        <v>284</v>
      </c>
      <c r="B14" s="112">
        <v>423</v>
      </c>
      <c r="C14" s="112"/>
      <c r="D14" s="112"/>
      <c r="E14" s="112"/>
      <c r="F14" s="112"/>
      <c r="G14" s="112"/>
      <c r="H14" s="112"/>
      <c r="I14" s="112"/>
      <c r="J14" s="112"/>
      <c r="K14" s="112"/>
      <c r="L14" s="112"/>
      <c r="M14" s="112"/>
      <c r="N14" s="112"/>
    </row>
    <row r="15" spans="1:14" x14ac:dyDescent="0.25">
      <c r="A15" s="74" t="s">
        <v>588</v>
      </c>
      <c r="B15" s="112" t="s">
        <v>448</v>
      </c>
      <c r="C15" s="112"/>
      <c r="D15" s="112"/>
      <c r="E15" s="112"/>
      <c r="F15" s="112"/>
      <c r="G15" s="112"/>
      <c r="H15" s="112"/>
      <c r="I15" s="112"/>
      <c r="J15" s="112"/>
      <c r="K15" s="112"/>
      <c r="L15" s="112"/>
      <c r="M15" s="112"/>
      <c r="N15" s="112"/>
    </row>
    <row r="16" spans="1:14" x14ac:dyDescent="0.25">
      <c r="A16" s="74" t="s">
        <v>286</v>
      </c>
      <c r="B16" s="112" t="s">
        <v>449</v>
      </c>
      <c r="C16" s="112"/>
      <c r="D16" s="112"/>
      <c r="E16" s="112"/>
      <c r="F16" s="112"/>
      <c r="G16" s="112"/>
      <c r="H16" s="112"/>
      <c r="I16" s="112"/>
      <c r="J16" s="112"/>
      <c r="K16" s="112"/>
      <c r="L16" s="112"/>
      <c r="M16" s="112"/>
      <c r="N16" s="112"/>
    </row>
    <row r="17" spans="1:14" x14ac:dyDescent="0.25">
      <c r="A17" s="74" t="s">
        <v>687</v>
      </c>
      <c r="B17" s="112"/>
      <c r="C17" s="112"/>
      <c r="D17" s="112"/>
      <c r="E17" s="112"/>
      <c r="F17" s="112"/>
      <c r="G17" s="112"/>
      <c r="H17" s="112"/>
      <c r="I17" s="112"/>
      <c r="J17" s="112"/>
      <c r="K17" s="112"/>
      <c r="L17" s="112"/>
      <c r="M17" s="112"/>
      <c r="N17" s="112"/>
    </row>
    <row r="18" spans="1:14" x14ac:dyDescent="0.25">
      <c r="A18" s="74" t="s">
        <v>288</v>
      </c>
      <c r="B18" s="140">
        <v>45106</v>
      </c>
      <c r="C18" s="112"/>
      <c r="D18" s="112"/>
      <c r="E18" s="112"/>
      <c r="F18" s="112"/>
      <c r="G18" s="112"/>
      <c r="H18" s="112"/>
      <c r="I18" s="112"/>
      <c r="J18" s="112"/>
      <c r="K18" s="112"/>
      <c r="L18" s="112"/>
      <c r="M18" s="112"/>
      <c r="N18" s="112"/>
    </row>
    <row r="19" spans="1:14" x14ac:dyDescent="0.25">
      <c r="A19" s="74" t="s">
        <v>289</v>
      </c>
      <c r="B19" s="140">
        <v>45231</v>
      </c>
      <c r="C19" s="112"/>
      <c r="D19" s="112"/>
      <c r="E19" s="112"/>
      <c r="F19" s="112"/>
      <c r="G19" s="112"/>
      <c r="H19" s="112"/>
      <c r="I19" s="112"/>
      <c r="J19" s="112"/>
      <c r="K19" s="112"/>
      <c r="L19" s="112"/>
      <c r="M19" s="112"/>
      <c r="N19" s="112"/>
    </row>
    <row r="20" spans="1:14" x14ac:dyDescent="0.25">
      <c r="A20" s="74" t="s">
        <v>290</v>
      </c>
      <c r="B20" s="112" t="s">
        <v>299</v>
      </c>
      <c r="C20" s="112"/>
      <c r="D20" s="112"/>
      <c r="E20" s="112"/>
      <c r="F20" s="112"/>
      <c r="G20" s="112"/>
      <c r="H20" s="112"/>
      <c r="I20" s="112"/>
      <c r="J20" s="112"/>
      <c r="K20" s="112"/>
      <c r="L20" s="112"/>
      <c r="M20" s="112"/>
      <c r="N20" s="112"/>
    </row>
    <row r="21" spans="1:14" x14ac:dyDescent="0.25">
      <c r="A21" s="74" t="s">
        <v>291</v>
      </c>
      <c r="B21" s="112" t="s">
        <v>300</v>
      </c>
      <c r="C21" s="112"/>
      <c r="D21" s="112"/>
      <c r="E21" s="112"/>
      <c r="F21" s="112"/>
      <c r="G21" s="112"/>
      <c r="H21" s="112"/>
      <c r="I21" s="112"/>
      <c r="J21" s="112"/>
      <c r="K21" s="112"/>
      <c r="L21" s="112"/>
      <c r="M21" s="112"/>
      <c r="N21" s="112"/>
    </row>
    <row r="23" spans="1:14" x14ac:dyDescent="0.25">
      <c r="B23" s="83" t="str">
        <f>HYPERLINK("#'Factor List'!A1","Back to Factor List")</f>
        <v>Back to Factor List</v>
      </c>
    </row>
    <row r="24" spans="1:14" x14ac:dyDescent="0.25">
      <c r="B24" s="83" t="str">
        <f>HYPERLINK("#'Assumptions'!A1","Assumptions")</f>
        <v>Assumptions</v>
      </c>
    </row>
    <row r="26" spans="1:14" ht="13" x14ac:dyDescent="0.25">
      <c r="A26" s="79" t="s">
        <v>673</v>
      </c>
      <c r="B26" s="79">
        <v>54</v>
      </c>
      <c r="C26" s="79">
        <v>55</v>
      </c>
      <c r="D26" s="79">
        <v>56</v>
      </c>
      <c r="E26" s="79">
        <v>57</v>
      </c>
      <c r="F26" s="79">
        <v>58</v>
      </c>
      <c r="G26" s="79">
        <v>59</v>
      </c>
      <c r="H26" s="79">
        <v>60</v>
      </c>
      <c r="I26" s="79">
        <v>61</v>
      </c>
      <c r="J26" s="79">
        <v>62</v>
      </c>
      <c r="K26" s="79">
        <v>63</v>
      </c>
      <c r="L26" s="79">
        <v>64</v>
      </c>
      <c r="M26" s="79">
        <v>65</v>
      </c>
      <c r="N26" s="79">
        <v>66</v>
      </c>
    </row>
    <row r="27" spans="1:14" x14ac:dyDescent="0.25">
      <c r="A27" s="80">
        <v>0</v>
      </c>
      <c r="B27" s="82">
        <v>0.59099999999999997</v>
      </c>
      <c r="C27" s="82">
        <v>0.61399999999999999</v>
      </c>
      <c r="D27" s="82">
        <v>0.63800000000000001</v>
      </c>
      <c r="E27" s="82">
        <v>0.66400000000000003</v>
      </c>
      <c r="F27" s="82">
        <v>0.69099999999999995</v>
      </c>
      <c r="G27" s="82">
        <v>0.72</v>
      </c>
      <c r="H27" s="82">
        <v>0.752</v>
      </c>
      <c r="I27" s="82">
        <v>0.78500000000000003</v>
      </c>
      <c r="J27" s="82">
        <v>0.82199999999999995</v>
      </c>
      <c r="K27" s="82">
        <v>0.86099999999999999</v>
      </c>
      <c r="L27" s="82">
        <v>0.90300000000000002</v>
      </c>
      <c r="M27" s="82">
        <v>0.95</v>
      </c>
      <c r="N27" s="82">
        <v>1</v>
      </c>
    </row>
    <row r="28" spans="1:14" x14ac:dyDescent="0.25">
      <c r="A28" s="80">
        <v>1</v>
      </c>
      <c r="B28" s="82">
        <v>0.59299999999999997</v>
      </c>
      <c r="C28" s="82">
        <v>0.61599999999999999</v>
      </c>
      <c r="D28" s="82">
        <v>0.64</v>
      </c>
      <c r="E28" s="82">
        <v>0.66600000000000004</v>
      </c>
      <c r="F28" s="82">
        <v>0.69299999999999995</v>
      </c>
      <c r="G28" s="82">
        <v>0.72299999999999998</v>
      </c>
      <c r="H28" s="82">
        <v>0.754</v>
      </c>
      <c r="I28" s="82">
        <v>0.78800000000000003</v>
      </c>
      <c r="J28" s="82">
        <v>0.82499999999999996</v>
      </c>
      <c r="K28" s="82">
        <v>0.86399999999999999</v>
      </c>
      <c r="L28" s="82">
        <v>0.90700000000000003</v>
      </c>
      <c r="M28" s="82">
        <v>0.95399999999999996</v>
      </c>
      <c r="N28" s="82"/>
    </row>
    <row r="29" spans="1:14" x14ac:dyDescent="0.25">
      <c r="A29" s="80">
        <v>2</v>
      </c>
      <c r="B29" s="82">
        <v>0.59499999999999997</v>
      </c>
      <c r="C29" s="82">
        <v>0.61799999999999999</v>
      </c>
      <c r="D29" s="82">
        <v>0.64200000000000002</v>
      </c>
      <c r="E29" s="82">
        <v>0.66800000000000004</v>
      </c>
      <c r="F29" s="82">
        <v>0.69599999999999995</v>
      </c>
      <c r="G29" s="82">
        <v>0.72499999999999998</v>
      </c>
      <c r="H29" s="82">
        <v>0.75700000000000001</v>
      </c>
      <c r="I29" s="82">
        <v>0.79100000000000004</v>
      </c>
      <c r="J29" s="82">
        <v>0.82799999999999996</v>
      </c>
      <c r="K29" s="82">
        <v>0.86799999999999999</v>
      </c>
      <c r="L29" s="82">
        <v>0.91100000000000003</v>
      </c>
      <c r="M29" s="82">
        <v>0.95799999999999996</v>
      </c>
      <c r="N29" s="82"/>
    </row>
    <row r="30" spans="1:14" x14ac:dyDescent="0.25">
      <c r="A30" s="80">
        <v>3</v>
      </c>
      <c r="B30" s="82">
        <v>0.59699999999999998</v>
      </c>
      <c r="C30" s="82">
        <v>0.62</v>
      </c>
      <c r="D30" s="82">
        <v>0.64400000000000002</v>
      </c>
      <c r="E30" s="82">
        <v>0.67</v>
      </c>
      <c r="F30" s="82">
        <v>0.69799999999999995</v>
      </c>
      <c r="G30" s="82">
        <v>0.72799999999999998</v>
      </c>
      <c r="H30" s="82">
        <v>0.76</v>
      </c>
      <c r="I30" s="82">
        <v>0.79400000000000004</v>
      </c>
      <c r="J30" s="82">
        <v>0.83099999999999996</v>
      </c>
      <c r="K30" s="82">
        <v>0.872</v>
      </c>
      <c r="L30" s="82">
        <v>0.91500000000000004</v>
      </c>
      <c r="M30" s="82">
        <v>0.96199999999999997</v>
      </c>
      <c r="N30" s="82"/>
    </row>
    <row r="31" spans="1:14" x14ac:dyDescent="0.25">
      <c r="A31" s="80">
        <v>4</v>
      </c>
      <c r="B31" s="82">
        <v>0.59899999999999998</v>
      </c>
      <c r="C31" s="82">
        <v>0.622</v>
      </c>
      <c r="D31" s="82">
        <v>0.64600000000000002</v>
      </c>
      <c r="E31" s="82">
        <v>0.67300000000000004</v>
      </c>
      <c r="F31" s="82">
        <v>0.70099999999999996</v>
      </c>
      <c r="G31" s="82">
        <v>0.73099999999999998</v>
      </c>
      <c r="H31" s="82">
        <v>0.76300000000000001</v>
      </c>
      <c r="I31" s="82">
        <v>0.79700000000000004</v>
      </c>
      <c r="J31" s="82">
        <v>0.83499999999999996</v>
      </c>
      <c r="K31" s="82">
        <v>0.875</v>
      </c>
      <c r="L31" s="82">
        <v>0.91900000000000004</v>
      </c>
      <c r="M31" s="82">
        <v>0.96599999999999997</v>
      </c>
      <c r="N31" s="82"/>
    </row>
    <row r="32" spans="1:14" x14ac:dyDescent="0.25">
      <c r="A32" s="80">
        <v>5</v>
      </c>
      <c r="B32" s="82">
        <v>0.60099999999999998</v>
      </c>
      <c r="C32" s="82">
        <v>0.624</v>
      </c>
      <c r="D32" s="82">
        <v>0.64900000000000002</v>
      </c>
      <c r="E32" s="82">
        <v>0.67500000000000004</v>
      </c>
      <c r="F32" s="82">
        <v>0.70299999999999996</v>
      </c>
      <c r="G32" s="82">
        <v>0.73299999999999998</v>
      </c>
      <c r="H32" s="82">
        <v>0.76600000000000001</v>
      </c>
      <c r="I32" s="82">
        <v>0.8</v>
      </c>
      <c r="J32" s="82">
        <v>0.83799999999999997</v>
      </c>
      <c r="K32" s="82">
        <v>0.879</v>
      </c>
      <c r="L32" s="82">
        <v>0.92300000000000004</v>
      </c>
      <c r="M32" s="82">
        <v>0.97099999999999997</v>
      </c>
      <c r="N32" s="82"/>
    </row>
    <row r="33" spans="1:14" x14ac:dyDescent="0.25">
      <c r="A33" s="80">
        <v>6</v>
      </c>
      <c r="B33" s="82">
        <v>0.60299999999999998</v>
      </c>
      <c r="C33" s="82">
        <v>0.626</v>
      </c>
      <c r="D33" s="82">
        <v>0.65100000000000002</v>
      </c>
      <c r="E33" s="82">
        <v>0.67700000000000005</v>
      </c>
      <c r="F33" s="82">
        <v>0.70599999999999996</v>
      </c>
      <c r="G33" s="82">
        <v>0.73599999999999999</v>
      </c>
      <c r="H33" s="82">
        <v>0.76800000000000002</v>
      </c>
      <c r="I33" s="82">
        <v>0.80300000000000005</v>
      </c>
      <c r="J33" s="82">
        <v>0.84099999999999997</v>
      </c>
      <c r="K33" s="82">
        <v>0.88200000000000001</v>
      </c>
      <c r="L33" s="82">
        <v>0.92700000000000005</v>
      </c>
      <c r="M33" s="82">
        <v>0.97499999999999998</v>
      </c>
      <c r="N33" s="82"/>
    </row>
    <row r="34" spans="1:14" x14ac:dyDescent="0.25">
      <c r="A34" s="80">
        <v>7</v>
      </c>
      <c r="B34" s="82">
        <v>0.60399999999999998</v>
      </c>
      <c r="C34" s="82">
        <v>0.628</v>
      </c>
      <c r="D34" s="82">
        <v>0.65300000000000002</v>
      </c>
      <c r="E34" s="82">
        <v>0.67900000000000005</v>
      </c>
      <c r="F34" s="82">
        <v>0.70799999999999996</v>
      </c>
      <c r="G34" s="82">
        <v>0.73799999999999999</v>
      </c>
      <c r="H34" s="82">
        <v>0.77100000000000002</v>
      </c>
      <c r="I34" s="82">
        <v>0.80700000000000005</v>
      </c>
      <c r="J34" s="82">
        <v>0.84499999999999997</v>
      </c>
      <c r="K34" s="82">
        <v>0.88600000000000001</v>
      </c>
      <c r="L34" s="82">
        <v>0.93</v>
      </c>
      <c r="M34" s="82">
        <v>0.97899999999999998</v>
      </c>
      <c r="N34" s="82"/>
    </row>
    <row r="35" spans="1:14" x14ac:dyDescent="0.25">
      <c r="A35" s="80">
        <v>8</v>
      </c>
      <c r="B35" s="82">
        <v>0.60599999999999998</v>
      </c>
      <c r="C35" s="82">
        <v>0.63</v>
      </c>
      <c r="D35" s="82">
        <v>0.65500000000000003</v>
      </c>
      <c r="E35" s="82">
        <v>0.68200000000000005</v>
      </c>
      <c r="F35" s="82">
        <v>0.71</v>
      </c>
      <c r="G35" s="82">
        <v>0.74099999999999999</v>
      </c>
      <c r="H35" s="82">
        <v>0.77400000000000002</v>
      </c>
      <c r="I35" s="82">
        <v>0.81</v>
      </c>
      <c r="J35" s="82">
        <v>0.84799999999999998</v>
      </c>
      <c r="K35" s="82">
        <v>0.88900000000000001</v>
      </c>
      <c r="L35" s="82">
        <v>0.93400000000000005</v>
      </c>
      <c r="M35" s="82">
        <v>0.98299999999999998</v>
      </c>
      <c r="N35" s="82"/>
    </row>
    <row r="36" spans="1:14" x14ac:dyDescent="0.25">
      <c r="A36" s="80">
        <v>9</v>
      </c>
      <c r="B36" s="82">
        <v>0.60799999999999998</v>
      </c>
      <c r="C36" s="82">
        <v>0.63200000000000001</v>
      </c>
      <c r="D36" s="82">
        <v>0.65700000000000003</v>
      </c>
      <c r="E36" s="82">
        <v>0.68400000000000005</v>
      </c>
      <c r="F36" s="82">
        <v>0.71299999999999997</v>
      </c>
      <c r="G36" s="82">
        <v>0.74399999999999999</v>
      </c>
      <c r="H36" s="82">
        <v>0.77700000000000002</v>
      </c>
      <c r="I36" s="82">
        <v>0.81299999999999994</v>
      </c>
      <c r="J36" s="82">
        <v>0.85099999999999998</v>
      </c>
      <c r="K36" s="82">
        <v>0.89300000000000002</v>
      </c>
      <c r="L36" s="82">
        <v>0.93799999999999994</v>
      </c>
      <c r="M36" s="82">
        <v>0.98699999999999999</v>
      </c>
      <c r="N36" s="82"/>
    </row>
    <row r="37" spans="1:14" x14ac:dyDescent="0.25">
      <c r="A37" s="80">
        <v>10</v>
      </c>
      <c r="B37" s="82">
        <v>0.61</v>
      </c>
      <c r="C37" s="82">
        <v>0.63400000000000001</v>
      </c>
      <c r="D37" s="82">
        <v>0.65900000000000003</v>
      </c>
      <c r="E37" s="82">
        <v>0.68600000000000005</v>
      </c>
      <c r="F37" s="82">
        <v>0.71499999999999997</v>
      </c>
      <c r="G37" s="82">
        <v>0.746</v>
      </c>
      <c r="H37" s="82">
        <v>0.78</v>
      </c>
      <c r="I37" s="82">
        <v>0.81599999999999995</v>
      </c>
      <c r="J37" s="82">
        <v>0.85399999999999998</v>
      </c>
      <c r="K37" s="82">
        <v>0.89600000000000002</v>
      </c>
      <c r="L37" s="82">
        <v>0.94199999999999995</v>
      </c>
      <c r="M37" s="82">
        <v>0.99199999999999999</v>
      </c>
      <c r="N37" s="82"/>
    </row>
    <row r="38" spans="1:14" x14ac:dyDescent="0.25">
      <c r="A38" s="80">
        <v>11</v>
      </c>
      <c r="B38" s="82">
        <v>0.61199999999999999</v>
      </c>
      <c r="C38" s="82">
        <v>0.63600000000000001</v>
      </c>
      <c r="D38" s="82">
        <v>0.66100000000000003</v>
      </c>
      <c r="E38" s="82">
        <v>0.68899999999999995</v>
      </c>
      <c r="F38" s="82">
        <v>0.71799999999999997</v>
      </c>
      <c r="G38" s="82">
        <v>0.749</v>
      </c>
      <c r="H38" s="82">
        <v>0.78200000000000003</v>
      </c>
      <c r="I38" s="82">
        <v>0.81899999999999995</v>
      </c>
      <c r="J38" s="82">
        <v>0.85799999999999998</v>
      </c>
      <c r="K38" s="82">
        <v>0.9</v>
      </c>
      <c r="L38" s="82">
        <v>0.94599999999999995</v>
      </c>
      <c r="M38" s="82">
        <v>0.996</v>
      </c>
      <c r="N38" s="82"/>
    </row>
    <row r="44" spans="1:14" ht="39.65" customHeight="1" x14ac:dyDescent="0.25"/>
    <row r="46" spans="1:14" ht="27.65" customHeight="1" x14ac:dyDescent="0.25"/>
  </sheetData>
  <sheetProtection algorithmName="SHA-512" hashValue="KBXoDeIwcL5Lzd0fdRVfu8m+e/9oAjHcmFjq+ANU+u21Ezk4xJ/TPNO5i99wj5iIAf2mUsW2QrQTyTsb0nqv/Q==" saltValue="2prc77XwIl3uqg0feeyrTQ==" spinCount="100000" sheet="1" objects="1" scenarios="1"/>
  <conditionalFormatting sqref="A6">
    <cfRule type="expression" dxfId="757" priority="29" stopIfTrue="1">
      <formula>MOD(ROW(),2)=0</formula>
    </cfRule>
    <cfRule type="expression" dxfId="756" priority="30" stopIfTrue="1">
      <formula>MOD(ROW(),2)&lt;&gt;0</formula>
    </cfRule>
  </conditionalFormatting>
  <conditionalFormatting sqref="B6:N6 C7:N20 D21:N21">
    <cfRule type="expression" dxfId="755" priority="31" stopIfTrue="1">
      <formula>MOD(ROW(),2)=0</formula>
    </cfRule>
    <cfRule type="expression" dxfId="754" priority="32" stopIfTrue="1">
      <formula>MOD(ROW(),2)&lt;&gt;0</formula>
    </cfRule>
  </conditionalFormatting>
  <conditionalFormatting sqref="A26:A38">
    <cfRule type="expression" dxfId="753" priority="13" stopIfTrue="1">
      <formula>MOD(ROW(),2)=0</formula>
    </cfRule>
    <cfRule type="expression" dxfId="752" priority="14" stopIfTrue="1">
      <formula>MOD(ROW(),2)&lt;&gt;0</formula>
    </cfRule>
  </conditionalFormatting>
  <conditionalFormatting sqref="B26:N38">
    <cfRule type="expression" dxfId="751" priority="15" stopIfTrue="1">
      <formula>MOD(ROW(),2)=0</formula>
    </cfRule>
    <cfRule type="expression" dxfId="750" priority="16" stopIfTrue="1">
      <formula>MOD(ROW(),2)&lt;&gt;0</formula>
    </cfRule>
  </conditionalFormatting>
  <conditionalFormatting sqref="A7:A16 A19:A20">
    <cfRule type="expression" dxfId="749" priority="9" stopIfTrue="1">
      <formula>MOD(ROW(),2)=0</formula>
    </cfRule>
    <cfRule type="expression" dxfId="748" priority="10" stopIfTrue="1">
      <formula>MOD(ROW(),2)&lt;&gt;0</formula>
    </cfRule>
  </conditionalFormatting>
  <conditionalFormatting sqref="B6:N21">
    <cfRule type="expression" dxfId="747" priority="11" stopIfTrue="1">
      <formula>MOD(ROW(),2)=0</formula>
    </cfRule>
    <cfRule type="expression" dxfId="746" priority="12" stopIfTrue="1">
      <formula>MOD(ROW(),2)&lt;&gt;0</formula>
    </cfRule>
  </conditionalFormatting>
  <conditionalFormatting sqref="A17:A18">
    <cfRule type="expression" dxfId="745" priority="5" stopIfTrue="1">
      <formula>MOD(ROW(),2)=0</formula>
    </cfRule>
    <cfRule type="expression" dxfId="744" priority="6" stopIfTrue="1">
      <formula>MOD(ROW(),2)&lt;&gt;0</formula>
    </cfRule>
  </conditionalFormatting>
  <conditionalFormatting sqref="B17:B18">
    <cfRule type="expression" dxfId="743" priority="7" stopIfTrue="1">
      <formula>MOD(ROW(),2)=0</formula>
    </cfRule>
    <cfRule type="expression" dxfId="742" priority="8" stopIfTrue="1">
      <formula>MOD(ROW(),2)&lt;&gt;0</formula>
    </cfRule>
  </conditionalFormatting>
  <conditionalFormatting sqref="A21">
    <cfRule type="expression" dxfId="741" priority="1" stopIfTrue="1">
      <formula>MOD(ROW(),2)=0</formula>
    </cfRule>
    <cfRule type="expression" dxfId="740" priority="2" stopIfTrue="1">
      <formula>MOD(ROW(),2)&lt;&gt;0</formula>
    </cfRule>
  </conditionalFormatting>
  <conditionalFormatting sqref="B21:C21">
    <cfRule type="expression" dxfId="739" priority="3" stopIfTrue="1">
      <formula>MOD(ROW(),2)=0</formula>
    </cfRule>
    <cfRule type="expression" dxfId="73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5510A9-383E-46AF-8F27-98D2C23FFF2D}">
  <sheetPr codeName="Sheet105"/>
  <dimension ref="A1:O46"/>
  <sheetViews>
    <sheetView showGridLines="0" zoomScale="85" zoomScaleNormal="85" workbookViewId="0">
      <selection activeCell="A4" sqref="A4"/>
    </sheetView>
  </sheetViews>
  <sheetFormatPr defaultColWidth="10" defaultRowHeight="12.5" x14ac:dyDescent="0.25"/>
  <cols>
    <col min="1" max="1" width="31.54296875" style="27" customWidth="1"/>
    <col min="2" max="15" width="22.54296875" style="27" customWidth="1"/>
    <col min="16" max="16384" width="10" style="27"/>
  </cols>
  <sheetData>
    <row r="1" spans="1:15" ht="20" x14ac:dyDescent="0.4">
      <c r="A1" s="39" t="s">
        <v>0</v>
      </c>
      <c r="B1" s="40"/>
      <c r="C1" s="40"/>
      <c r="D1" s="40"/>
      <c r="E1" s="40"/>
      <c r="F1" s="40"/>
      <c r="G1" s="40"/>
      <c r="H1" s="40"/>
      <c r="I1" s="40"/>
    </row>
    <row r="2" spans="1:15" ht="15.5" x14ac:dyDescent="0.35">
      <c r="A2" s="41" t="str">
        <f>IF(title="&gt; Enter workbook title here","Enter workbook title in Cover sheet",title)</f>
        <v>JPS - Consolidated Factor Spreadsheet</v>
      </c>
      <c r="B2" s="42"/>
      <c r="C2" s="42"/>
      <c r="D2" s="42"/>
      <c r="E2" s="42"/>
      <c r="F2" s="42"/>
      <c r="G2" s="42"/>
      <c r="H2" s="42"/>
      <c r="I2" s="42"/>
    </row>
    <row r="3" spans="1:15" ht="15.5" x14ac:dyDescent="0.35">
      <c r="A3" s="43" t="str">
        <f>TABLE_FACTOR_TYPE_1&amp;" - x-"&amp;TABLE_SERIES_NUMBER_1</f>
        <v>ERF - x-424</v>
      </c>
      <c r="B3" s="42"/>
      <c r="C3" s="42"/>
      <c r="D3" s="42"/>
      <c r="E3" s="42"/>
      <c r="F3" s="42"/>
      <c r="G3" s="42"/>
      <c r="H3" s="42"/>
      <c r="I3" s="42"/>
    </row>
    <row r="4" spans="1:15" x14ac:dyDescent="0.25">
      <c r="A4" s="44"/>
    </row>
    <row r="6" spans="1:15" ht="13" x14ac:dyDescent="0.3">
      <c r="A6" s="73" t="s">
        <v>577</v>
      </c>
      <c r="B6" s="112" t="s">
        <v>578</v>
      </c>
      <c r="C6" s="112"/>
      <c r="D6" s="112"/>
      <c r="E6" s="112"/>
      <c r="F6" s="112"/>
      <c r="G6" s="112"/>
      <c r="H6" s="112"/>
      <c r="I6" s="112"/>
      <c r="J6" s="112"/>
      <c r="K6" s="112"/>
      <c r="L6" s="112"/>
      <c r="M6" s="112"/>
      <c r="N6" s="112"/>
      <c r="O6" s="112"/>
    </row>
    <row r="7" spans="1:15" x14ac:dyDescent="0.25">
      <c r="A7" s="74" t="s">
        <v>672</v>
      </c>
      <c r="B7" s="112" t="s">
        <v>77</v>
      </c>
      <c r="C7" s="112"/>
      <c r="D7" s="112"/>
      <c r="E7" s="112"/>
      <c r="F7" s="112"/>
      <c r="G7" s="112"/>
      <c r="H7" s="112"/>
      <c r="I7" s="112"/>
      <c r="J7" s="112"/>
      <c r="K7" s="112"/>
      <c r="L7" s="112"/>
      <c r="M7" s="112"/>
      <c r="N7" s="112"/>
      <c r="O7" s="112"/>
    </row>
    <row r="8" spans="1:15" x14ac:dyDescent="0.25">
      <c r="A8" s="74" t="s">
        <v>279</v>
      </c>
      <c r="B8" s="112" t="s">
        <v>334</v>
      </c>
      <c r="C8" s="112"/>
      <c r="D8" s="112"/>
      <c r="E8" s="112"/>
      <c r="F8" s="112"/>
      <c r="G8" s="112"/>
      <c r="H8" s="112"/>
      <c r="I8" s="112"/>
      <c r="J8" s="112"/>
      <c r="K8" s="112"/>
      <c r="L8" s="112"/>
      <c r="M8" s="112"/>
      <c r="N8" s="112"/>
      <c r="O8" s="112"/>
    </row>
    <row r="9" spans="1:15" x14ac:dyDescent="0.25">
      <c r="A9" s="74" t="s">
        <v>280</v>
      </c>
      <c r="B9" s="112" t="s">
        <v>377</v>
      </c>
      <c r="C9" s="112"/>
      <c r="D9" s="112"/>
      <c r="E9" s="112"/>
      <c r="F9" s="112"/>
      <c r="G9" s="112"/>
      <c r="H9" s="112"/>
      <c r="I9" s="112"/>
      <c r="J9" s="112"/>
      <c r="K9" s="112"/>
      <c r="L9" s="112"/>
      <c r="M9" s="112"/>
      <c r="N9" s="112"/>
      <c r="O9" s="112"/>
    </row>
    <row r="10" spans="1:15" x14ac:dyDescent="0.25">
      <c r="A10" s="74" t="s">
        <v>6</v>
      </c>
      <c r="B10" s="112" t="s">
        <v>450</v>
      </c>
      <c r="C10" s="112"/>
      <c r="D10" s="112"/>
      <c r="E10" s="112"/>
      <c r="F10" s="112"/>
      <c r="G10" s="112"/>
      <c r="H10" s="112"/>
      <c r="I10" s="112"/>
      <c r="J10" s="112"/>
      <c r="K10" s="112"/>
      <c r="L10" s="112"/>
      <c r="M10" s="112"/>
      <c r="N10" s="112"/>
      <c r="O10" s="112"/>
    </row>
    <row r="11" spans="1:15" x14ac:dyDescent="0.25">
      <c r="A11" s="74" t="s">
        <v>281</v>
      </c>
      <c r="B11" s="112" t="s">
        <v>295</v>
      </c>
      <c r="C11" s="112"/>
      <c r="D11" s="112"/>
      <c r="E11" s="112"/>
      <c r="F11" s="112"/>
      <c r="G11" s="112"/>
      <c r="H11" s="112"/>
      <c r="I11" s="112"/>
      <c r="J11" s="112"/>
      <c r="K11" s="112"/>
      <c r="L11" s="112"/>
      <c r="M11" s="112"/>
      <c r="N11" s="112"/>
      <c r="O11" s="112"/>
    </row>
    <row r="12" spans="1:15" x14ac:dyDescent="0.25">
      <c r="A12" s="74" t="s">
        <v>282</v>
      </c>
      <c r="B12" s="112" t="s">
        <v>379</v>
      </c>
      <c r="C12" s="112"/>
      <c r="D12" s="112"/>
      <c r="E12" s="112"/>
      <c r="F12" s="112"/>
      <c r="G12" s="112"/>
      <c r="H12" s="112"/>
      <c r="I12" s="112"/>
      <c r="J12" s="112"/>
      <c r="K12" s="112"/>
      <c r="L12" s="112"/>
      <c r="M12" s="112"/>
      <c r="N12" s="112"/>
      <c r="O12" s="112"/>
    </row>
    <row r="13" spans="1:15" x14ac:dyDescent="0.25">
      <c r="A13" s="74" t="s">
        <v>585</v>
      </c>
      <c r="B13" s="112">
        <v>0</v>
      </c>
      <c r="C13" s="112"/>
      <c r="D13" s="112"/>
      <c r="E13" s="112"/>
      <c r="F13" s="112"/>
      <c r="G13" s="112"/>
      <c r="H13" s="112"/>
      <c r="I13" s="112"/>
      <c r="J13" s="112"/>
      <c r="K13" s="112"/>
      <c r="L13" s="112"/>
      <c r="M13" s="112"/>
      <c r="N13" s="112"/>
      <c r="O13" s="112"/>
    </row>
    <row r="14" spans="1:15" x14ac:dyDescent="0.25">
      <c r="A14" s="74" t="s">
        <v>284</v>
      </c>
      <c r="B14" s="112">
        <v>424</v>
      </c>
      <c r="C14" s="112"/>
      <c r="D14" s="112"/>
      <c r="E14" s="112"/>
      <c r="F14" s="112"/>
      <c r="G14" s="112"/>
      <c r="H14" s="112"/>
      <c r="I14" s="112"/>
      <c r="J14" s="112"/>
      <c r="K14" s="112"/>
      <c r="L14" s="112"/>
      <c r="M14" s="112"/>
      <c r="N14" s="112"/>
      <c r="O14" s="112"/>
    </row>
    <row r="15" spans="1:15" x14ac:dyDescent="0.25">
      <c r="A15" s="74" t="s">
        <v>588</v>
      </c>
      <c r="B15" s="112" t="s">
        <v>451</v>
      </c>
      <c r="C15" s="112"/>
      <c r="D15" s="112"/>
      <c r="E15" s="112"/>
      <c r="F15" s="112"/>
      <c r="G15" s="112"/>
      <c r="H15" s="112"/>
      <c r="I15" s="112"/>
      <c r="J15" s="112"/>
      <c r="K15" s="112"/>
      <c r="L15" s="112"/>
      <c r="M15" s="112"/>
      <c r="N15" s="112"/>
      <c r="O15" s="112"/>
    </row>
    <row r="16" spans="1:15" x14ac:dyDescent="0.25">
      <c r="A16" s="74" t="s">
        <v>286</v>
      </c>
      <c r="B16" s="112" t="s">
        <v>452</v>
      </c>
      <c r="C16" s="112"/>
      <c r="D16" s="112"/>
      <c r="E16" s="112"/>
      <c r="F16" s="112"/>
      <c r="G16" s="112"/>
      <c r="H16" s="112"/>
      <c r="I16" s="112"/>
      <c r="J16" s="112"/>
      <c r="K16" s="112"/>
      <c r="L16" s="112"/>
      <c r="M16" s="112"/>
      <c r="N16" s="112"/>
      <c r="O16" s="112"/>
    </row>
    <row r="17" spans="1:15" x14ac:dyDescent="0.25">
      <c r="A17" s="74" t="s">
        <v>687</v>
      </c>
      <c r="B17" s="112"/>
      <c r="C17" s="112"/>
      <c r="D17" s="112"/>
      <c r="E17" s="112"/>
      <c r="F17" s="112"/>
      <c r="G17" s="112"/>
      <c r="H17" s="112"/>
      <c r="I17" s="112"/>
      <c r="J17" s="112"/>
      <c r="K17" s="112"/>
      <c r="L17" s="112"/>
      <c r="M17" s="112"/>
      <c r="N17" s="112"/>
      <c r="O17" s="112"/>
    </row>
    <row r="18" spans="1:15" x14ac:dyDescent="0.25">
      <c r="A18" s="74" t="s">
        <v>288</v>
      </c>
      <c r="B18" s="140">
        <v>45106</v>
      </c>
      <c r="C18" s="112"/>
      <c r="D18" s="112"/>
      <c r="E18" s="112"/>
      <c r="F18" s="112"/>
      <c r="G18" s="112"/>
      <c r="H18" s="112"/>
      <c r="I18" s="112"/>
      <c r="J18" s="112"/>
      <c r="K18" s="112"/>
      <c r="L18" s="112"/>
      <c r="M18" s="112"/>
      <c r="N18" s="112"/>
      <c r="O18" s="112"/>
    </row>
    <row r="19" spans="1:15" x14ac:dyDescent="0.25">
      <c r="A19" s="74" t="s">
        <v>289</v>
      </c>
      <c r="B19" s="140">
        <v>45231</v>
      </c>
      <c r="C19" s="112"/>
      <c r="D19" s="112"/>
      <c r="E19" s="112"/>
      <c r="F19" s="112"/>
      <c r="G19" s="112"/>
      <c r="H19" s="112"/>
      <c r="I19" s="112"/>
      <c r="J19" s="112"/>
      <c r="K19" s="112"/>
      <c r="L19" s="112"/>
      <c r="M19" s="112"/>
      <c r="N19" s="112"/>
      <c r="O19" s="112"/>
    </row>
    <row r="20" spans="1:15" x14ac:dyDescent="0.25">
      <c r="A20" s="74" t="s">
        <v>290</v>
      </c>
      <c r="B20" s="112" t="s">
        <v>299</v>
      </c>
      <c r="C20" s="112"/>
      <c r="D20" s="112"/>
      <c r="E20" s="112"/>
      <c r="F20" s="112"/>
      <c r="G20" s="112"/>
      <c r="H20" s="112"/>
      <c r="I20" s="112"/>
      <c r="J20" s="112"/>
      <c r="K20" s="112"/>
      <c r="L20" s="112"/>
      <c r="M20" s="112"/>
      <c r="N20" s="112"/>
      <c r="O20" s="112"/>
    </row>
    <row r="21" spans="1:15" x14ac:dyDescent="0.25">
      <c r="A21" s="74" t="s">
        <v>291</v>
      </c>
      <c r="B21" s="112" t="s">
        <v>300</v>
      </c>
      <c r="C21" s="112"/>
      <c r="D21" s="112"/>
      <c r="E21" s="112"/>
      <c r="F21" s="112"/>
      <c r="G21" s="112"/>
      <c r="H21" s="112"/>
      <c r="I21" s="112"/>
      <c r="J21" s="112"/>
      <c r="K21" s="112"/>
      <c r="L21" s="112"/>
      <c r="M21" s="112"/>
      <c r="N21" s="112"/>
      <c r="O21" s="112"/>
    </row>
    <row r="23" spans="1:15" x14ac:dyDescent="0.25">
      <c r="B23" s="83" t="str">
        <f>HYPERLINK("#'Factor List'!A1","Back to Factor List")</f>
        <v>Back to Factor List</v>
      </c>
    </row>
    <row r="24" spans="1:15" x14ac:dyDescent="0.25">
      <c r="B24" s="83" t="str">
        <f>HYPERLINK("#'Assumptions'!A1","Assumptions")</f>
        <v>Assumptions</v>
      </c>
    </row>
    <row r="26" spans="1:15" ht="13" x14ac:dyDescent="0.25">
      <c r="A26" s="79" t="s">
        <v>673</v>
      </c>
      <c r="B26" s="79">
        <v>54</v>
      </c>
      <c r="C26" s="79">
        <v>55</v>
      </c>
      <c r="D26" s="79">
        <v>56</v>
      </c>
      <c r="E26" s="79">
        <v>57</v>
      </c>
      <c r="F26" s="79">
        <v>58</v>
      </c>
      <c r="G26" s="79">
        <v>59</v>
      </c>
      <c r="H26" s="79">
        <v>60</v>
      </c>
      <c r="I26" s="79">
        <v>61</v>
      </c>
      <c r="J26" s="79">
        <v>62</v>
      </c>
      <c r="K26" s="79">
        <v>63</v>
      </c>
      <c r="L26" s="79">
        <v>64</v>
      </c>
      <c r="M26" s="79">
        <v>65</v>
      </c>
      <c r="N26" s="79">
        <v>66</v>
      </c>
      <c r="O26" s="79">
        <v>67</v>
      </c>
    </row>
    <row r="27" spans="1:15" x14ac:dyDescent="0.25">
      <c r="A27" s="80">
        <v>0</v>
      </c>
      <c r="B27" s="82">
        <v>0.56100000000000005</v>
      </c>
      <c r="C27" s="82">
        <v>0.58299999999999996</v>
      </c>
      <c r="D27" s="82">
        <v>0.60599999999999998</v>
      </c>
      <c r="E27" s="82">
        <v>0.63</v>
      </c>
      <c r="F27" s="82">
        <v>0.65600000000000003</v>
      </c>
      <c r="G27" s="82">
        <v>0.68300000000000005</v>
      </c>
      <c r="H27" s="82">
        <v>0.71299999999999997</v>
      </c>
      <c r="I27" s="82">
        <v>0.745</v>
      </c>
      <c r="J27" s="82">
        <v>0.77900000000000003</v>
      </c>
      <c r="K27" s="82">
        <v>0.81699999999999995</v>
      </c>
      <c r="L27" s="82">
        <v>0.85699999999999998</v>
      </c>
      <c r="M27" s="82">
        <v>0.9</v>
      </c>
      <c r="N27" s="82">
        <v>0.94799999999999995</v>
      </c>
      <c r="O27" s="82">
        <v>1</v>
      </c>
    </row>
    <row r="28" spans="1:15" x14ac:dyDescent="0.25">
      <c r="A28" s="80">
        <v>1</v>
      </c>
      <c r="B28" s="82">
        <v>0.56299999999999994</v>
      </c>
      <c r="C28" s="82">
        <v>0.58499999999999996</v>
      </c>
      <c r="D28" s="82">
        <v>0.60799999999999998</v>
      </c>
      <c r="E28" s="82">
        <v>0.63200000000000001</v>
      </c>
      <c r="F28" s="82">
        <v>0.65800000000000003</v>
      </c>
      <c r="G28" s="82">
        <v>0.68600000000000005</v>
      </c>
      <c r="H28" s="82">
        <v>0.71599999999999997</v>
      </c>
      <c r="I28" s="82">
        <v>0.748</v>
      </c>
      <c r="J28" s="82">
        <v>0.78200000000000003</v>
      </c>
      <c r="K28" s="82">
        <v>0.82</v>
      </c>
      <c r="L28" s="82">
        <v>0.86</v>
      </c>
      <c r="M28" s="82">
        <v>0.90400000000000003</v>
      </c>
      <c r="N28" s="82">
        <v>0.95199999999999996</v>
      </c>
      <c r="O28" s="82"/>
    </row>
    <row r="29" spans="1:15" x14ac:dyDescent="0.25">
      <c r="A29" s="80">
        <v>2</v>
      </c>
      <c r="B29" s="82">
        <v>0.56499999999999995</v>
      </c>
      <c r="C29" s="82">
        <v>0.58699999999999997</v>
      </c>
      <c r="D29" s="82">
        <v>0.61</v>
      </c>
      <c r="E29" s="82">
        <v>0.63400000000000001</v>
      </c>
      <c r="F29" s="82">
        <v>0.66</v>
      </c>
      <c r="G29" s="82">
        <v>0.68799999999999994</v>
      </c>
      <c r="H29" s="82">
        <v>0.71799999999999997</v>
      </c>
      <c r="I29" s="82">
        <v>0.751</v>
      </c>
      <c r="J29" s="82">
        <v>0.78600000000000003</v>
      </c>
      <c r="K29" s="82">
        <v>0.82299999999999995</v>
      </c>
      <c r="L29" s="82">
        <v>0.86399999999999999</v>
      </c>
      <c r="M29" s="82">
        <v>0.90800000000000003</v>
      </c>
      <c r="N29" s="82">
        <v>0.95699999999999996</v>
      </c>
      <c r="O29" s="82"/>
    </row>
    <row r="30" spans="1:15" x14ac:dyDescent="0.25">
      <c r="A30" s="80">
        <v>3</v>
      </c>
      <c r="B30" s="82">
        <v>0.56699999999999995</v>
      </c>
      <c r="C30" s="82">
        <v>0.58899999999999997</v>
      </c>
      <c r="D30" s="82">
        <v>0.61199999999999999</v>
      </c>
      <c r="E30" s="82">
        <v>0.63600000000000001</v>
      </c>
      <c r="F30" s="82">
        <v>0.66300000000000003</v>
      </c>
      <c r="G30" s="82">
        <v>0.69099999999999995</v>
      </c>
      <c r="H30" s="82">
        <v>0.72099999999999997</v>
      </c>
      <c r="I30" s="82">
        <v>0.754</v>
      </c>
      <c r="J30" s="82">
        <v>0.78900000000000003</v>
      </c>
      <c r="K30" s="82">
        <v>0.82699999999999996</v>
      </c>
      <c r="L30" s="82">
        <v>0.86799999999999999</v>
      </c>
      <c r="M30" s="82">
        <v>0.91200000000000003</v>
      </c>
      <c r="N30" s="82">
        <v>0.96099999999999997</v>
      </c>
      <c r="O30" s="82"/>
    </row>
    <row r="31" spans="1:15" x14ac:dyDescent="0.25">
      <c r="A31" s="80">
        <v>4</v>
      </c>
      <c r="B31" s="82">
        <v>0.56899999999999995</v>
      </c>
      <c r="C31" s="82">
        <v>0.59</v>
      </c>
      <c r="D31" s="82">
        <v>0.61399999999999999</v>
      </c>
      <c r="E31" s="82">
        <v>0.63800000000000001</v>
      </c>
      <c r="F31" s="82">
        <v>0.66500000000000004</v>
      </c>
      <c r="G31" s="82">
        <v>0.69299999999999995</v>
      </c>
      <c r="H31" s="82">
        <v>0.72399999999999998</v>
      </c>
      <c r="I31" s="82">
        <v>0.75600000000000001</v>
      </c>
      <c r="J31" s="82">
        <v>0.79200000000000004</v>
      </c>
      <c r="K31" s="82">
        <v>0.83</v>
      </c>
      <c r="L31" s="82">
        <v>0.871</v>
      </c>
      <c r="M31" s="82">
        <v>0.91600000000000004</v>
      </c>
      <c r="N31" s="82">
        <v>0.96499999999999997</v>
      </c>
      <c r="O31" s="82"/>
    </row>
    <row r="32" spans="1:15" x14ac:dyDescent="0.25">
      <c r="A32" s="80">
        <v>5</v>
      </c>
      <c r="B32" s="82">
        <v>0.56999999999999995</v>
      </c>
      <c r="C32" s="82">
        <v>0.59199999999999997</v>
      </c>
      <c r="D32" s="82">
        <v>0.61599999999999999</v>
      </c>
      <c r="E32" s="82">
        <v>0.64100000000000001</v>
      </c>
      <c r="F32" s="82">
        <v>0.66700000000000004</v>
      </c>
      <c r="G32" s="82">
        <v>0.69599999999999995</v>
      </c>
      <c r="H32" s="82">
        <v>0.72599999999999998</v>
      </c>
      <c r="I32" s="82">
        <v>0.75900000000000001</v>
      </c>
      <c r="J32" s="82">
        <v>0.79500000000000004</v>
      </c>
      <c r="K32" s="82">
        <v>0.83299999999999996</v>
      </c>
      <c r="L32" s="82">
        <v>0.875</v>
      </c>
      <c r="M32" s="82">
        <v>0.92</v>
      </c>
      <c r="N32" s="82">
        <v>0.97</v>
      </c>
      <c r="O32" s="82"/>
    </row>
    <row r="33" spans="1:15" x14ac:dyDescent="0.25">
      <c r="A33" s="80">
        <v>6</v>
      </c>
      <c r="B33" s="82">
        <v>0.57199999999999995</v>
      </c>
      <c r="C33" s="82">
        <v>0.59399999999999997</v>
      </c>
      <c r="D33" s="82">
        <v>0.61799999999999999</v>
      </c>
      <c r="E33" s="82">
        <v>0.64300000000000002</v>
      </c>
      <c r="F33" s="82">
        <v>0.67</v>
      </c>
      <c r="G33" s="82">
        <v>0.69799999999999995</v>
      </c>
      <c r="H33" s="82">
        <v>0.72899999999999998</v>
      </c>
      <c r="I33" s="82">
        <v>0.76200000000000001</v>
      </c>
      <c r="J33" s="82">
        <v>0.79800000000000004</v>
      </c>
      <c r="K33" s="82">
        <v>0.83699999999999997</v>
      </c>
      <c r="L33" s="82">
        <v>0.879</v>
      </c>
      <c r="M33" s="82">
        <v>0.92400000000000004</v>
      </c>
      <c r="N33" s="82">
        <v>0.97399999999999998</v>
      </c>
      <c r="O33" s="82"/>
    </row>
    <row r="34" spans="1:15" x14ac:dyDescent="0.25">
      <c r="A34" s="80">
        <v>7</v>
      </c>
      <c r="B34" s="82">
        <v>0.57399999999999995</v>
      </c>
      <c r="C34" s="82">
        <v>0.59599999999999997</v>
      </c>
      <c r="D34" s="82">
        <v>0.62</v>
      </c>
      <c r="E34" s="82">
        <v>0.64500000000000002</v>
      </c>
      <c r="F34" s="82">
        <v>0.67200000000000004</v>
      </c>
      <c r="G34" s="82">
        <v>0.70099999999999996</v>
      </c>
      <c r="H34" s="82">
        <v>0.73199999999999998</v>
      </c>
      <c r="I34" s="82">
        <v>0.76500000000000001</v>
      </c>
      <c r="J34" s="82">
        <v>0.80100000000000005</v>
      </c>
      <c r="K34" s="82">
        <v>0.84</v>
      </c>
      <c r="L34" s="82">
        <v>0.88200000000000001</v>
      </c>
      <c r="M34" s="82">
        <v>0.92800000000000005</v>
      </c>
      <c r="N34" s="82">
        <v>0.97799999999999998</v>
      </c>
      <c r="O34" s="82"/>
    </row>
    <row r="35" spans="1:15" x14ac:dyDescent="0.25">
      <c r="A35" s="80">
        <v>8</v>
      </c>
      <c r="B35" s="82">
        <v>0.57599999999999996</v>
      </c>
      <c r="C35" s="82">
        <v>0.59799999999999998</v>
      </c>
      <c r="D35" s="82">
        <v>0.622</v>
      </c>
      <c r="E35" s="82">
        <v>0.64700000000000002</v>
      </c>
      <c r="F35" s="82">
        <v>0.67400000000000004</v>
      </c>
      <c r="G35" s="82">
        <v>0.70299999999999996</v>
      </c>
      <c r="H35" s="82">
        <v>0.73399999999999999</v>
      </c>
      <c r="I35" s="82">
        <v>0.76800000000000002</v>
      </c>
      <c r="J35" s="82">
        <v>0.80400000000000005</v>
      </c>
      <c r="K35" s="82">
        <v>0.84299999999999997</v>
      </c>
      <c r="L35" s="82">
        <v>0.88600000000000001</v>
      </c>
      <c r="M35" s="82">
        <v>0.93200000000000005</v>
      </c>
      <c r="N35" s="82">
        <v>0.98299999999999998</v>
      </c>
      <c r="O35" s="82"/>
    </row>
    <row r="36" spans="1:15" x14ac:dyDescent="0.25">
      <c r="A36" s="80">
        <v>9</v>
      </c>
      <c r="B36" s="82">
        <v>0.57799999999999996</v>
      </c>
      <c r="C36" s="82">
        <v>0.6</v>
      </c>
      <c r="D36" s="82">
        <v>0.624</v>
      </c>
      <c r="E36" s="82">
        <v>0.64900000000000002</v>
      </c>
      <c r="F36" s="82">
        <v>0.67600000000000005</v>
      </c>
      <c r="G36" s="82">
        <v>0.70599999999999996</v>
      </c>
      <c r="H36" s="82">
        <v>0.73699999999999999</v>
      </c>
      <c r="I36" s="82">
        <v>0.77100000000000002</v>
      </c>
      <c r="J36" s="82">
        <v>0.80700000000000005</v>
      </c>
      <c r="K36" s="82">
        <v>0.84699999999999998</v>
      </c>
      <c r="L36" s="82">
        <v>0.89</v>
      </c>
      <c r="M36" s="82">
        <v>0.93600000000000005</v>
      </c>
      <c r="N36" s="82">
        <v>0.98699999999999999</v>
      </c>
      <c r="O36" s="82"/>
    </row>
    <row r="37" spans="1:15" x14ac:dyDescent="0.25">
      <c r="A37" s="80">
        <v>10</v>
      </c>
      <c r="B37" s="82">
        <v>0.57899999999999996</v>
      </c>
      <c r="C37" s="82">
        <v>0.60199999999999998</v>
      </c>
      <c r="D37" s="82">
        <v>0.626</v>
      </c>
      <c r="E37" s="82">
        <v>0.65100000000000002</v>
      </c>
      <c r="F37" s="82">
        <v>0.67900000000000005</v>
      </c>
      <c r="G37" s="82">
        <v>0.70799999999999996</v>
      </c>
      <c r="H37" s="82">
        <v>0.74</v>
      </c>
      <c r="I37" s="82">
        <v>0.77400000000000002</v>
      </c>
      <c r="J37" s="82">
        <v>0.81</v>
      </c>
      <c r="K37" s="82">
        <v>0.85</v>
      </c>
      <c r="L37" s="82">
        <v>0.89300000000000002</v>
      </c>
      <c r="M37" s="82">
        <v>0.94</v>
      </c>
      <c r="N37" s="82">
        <v>0.99099999999999999</v>
      </c>
      <c r="O37" s="82"/>
    </row>
    <row r="38" spans="1:15" x14ac:dyDescent="0.25">
      <c r="A38" s="80">
        <v>11</v>
      </c>
      <c r="B38" s="82">
        <v>0.58099999999999996</v>
      </c>
      <c r="C38" s="82">
        <v>0.60399999999999998</v>
      </c>
      <c r="D38" s="82">
        <v>0.628</v>
      </c>
      <c r="E38" s="82">
        <v>0.65400000000000003</v>
      </c>
      <c r="F38" s="82">
        <v>0.68100000000000005</v>
      </c>
      <c r="G38" s="82">
        <v>0.71099999999999997</v>
      </c>
      <c r="H38" s="82">
        <v>0.74199999999999999</v>
      </c>
      <c r="I38" s="82">
        <v>0.77700000000000002</v>
      </c>
      <c r="J38" s="82">
        <v>0.81299999999999994</v>
      </c>
      <c r="K38" s="82">
        <v>0.85299999999999998</v>
      </c>
      <c r="L38" s="82">
        <v>0.89700000000000002</v>
      </c>
      <c r="M38" s="82">
        <v>0.94399999999999995</v>
      </c>
      <c r="N38" s="82">
        <v>0.996</v>
      </c>
      <c r="O38" s="82"/>
    </row>
    <row r="44" spans="1:15" ht="39.65" customHeight="1" x14ac:dyDescent="0.25"/>
    <row r="46" spans="1:15" ht="27.65" customHeight="1" x14ac:dyDescent="0.25"/>
  </sheetData>
  <sheetProtection algorithmName="SHA-512" hashValue="RVX0XM0iKbuosM+W4sZ9LxSk05+PUTg2GOdYF9RndOjYCWhl827G0SXZnhGzURhLfsBq9W+PFIC93bFRAeWicw==" saltValue="e4MBupzm/JLqbx0OGuX6yg==" spinCount="100000" sheet="1" objects="1" scenarios="1"/>
  <conditionalFormatting sqref="A6">
    <cfRule type="expression" dxfId="737" priority="29" stopIfTrue="1">
      <formula>MOD(ROW(),2)=0</formula>
    </cfRule>
    <cfRule type="expression" dxfId="736" priority="30" stopIfTrue="1">
      <formula>MOD(ROW(),2)&lt;&gt;0</formula>
    </cfRule>
  </conditionalFormatting>
  <conditionalFormatting sqref="B6:O6 C7:O20 D21:O21">
    <cfRule type="expression" dxfId="735" priority="31" stopIfTrue="1">
      <formula>MOD(ROW(),2)=0</formula>
    </cfRule>
    <cfRule type="expression" dxfId="734" priority="32" stopIfTrue="1">
      <formula>MOD(ROW(),2)&lt;&gt;0</formula>
    </cfRule>
  </conditionalFormatting>
  <conditionalFormatting sqref="A26:A38">
    <cfRule type="expression" dxfId="733" priority="13" stopIfTrue="1">
      <formula>MOD(ROW(),2)=0</formula>
    </cfRule>
    <cfRule type="expression" dxfId="732" priority="14" stopIfTrue="1">
      <formula>MOD(ROW(),2)&lt;&gt;0</formula>
    </cfRule>
  </conditionalFormatting>
  <conditionalFormatting sqref="B26:O38">
    <cfRule type="expression" dxfId="731" priority="15" stopIfTrue="1">
      <formula>MOD(ROW(),2)=0</formula>
    </cfRule>
    <cfRule type="expression" dxfId="730" priority="16" stopIfTrue="1">
      <formula>MOD(ROW(),2)&lt;&gt;0</formula>
    </cfRule>
  </conditionalFormatting>
  <conditionalFormatting sqref="A7:A16 A19:A20">
    <cfRule type="expression" dxfId="729" priority="9" stopIfTrue="1">
      <formula>MOD(ROW(),2)=0</formula>
    </cfRule>
    <cfRule type="expression" dxfId="728" priority="10" stopIfTrue="1">
      <formula>MOD(ROW(),2)&lt;&gt;0</formula>
    </cfRule>
  </conditionalFormatting>
  <conditionalFormatting sqref="B6:O21">
    <cfRule type="expression" dxfId="727" priority="11" stopIfTrue="1">
      <formula>MOD(ROW(),2)=0</formula>
    </cfRule>
    <cfRule type="expression" dxfId="726" priority="12" stopIfTrue="1">
      <formula>MOD(ROW(),2)&lt;&gt;0</formula>
    </cfRule>
  </conditionalFormatting>
  <conditionalFormatting sqref="A17:A18">
    <cfRule type="expression" dxfId="725" priority="5" stopIfTrue="1">
      <formula>MOD(ROW(),2)=0</formula>
    </cfRule>
    <cfRule type="expression" dxfId="724" priority="6" stopIfTrue="1">
      <formula>MOD(ROW(),2)&lt;&gt;0</formula>
    </cfRule>
  </conditionalFormatting>
  <conditionalFormatting sqref="B17:B18">
    <cfRule type="expression" dxfId="723" priority="7" stopIfTrue="1">
      <formula>MOD(ROW(),2)=0</formula>
    </cfRule>
    <cfRule type="expression" dxfId="722" priority="8" stopIfTrue="1">
      <formula>MOD(ROW(),2)&lt;&gt;0</formula>
    </cfRule>
  </conditionalFormatting>
  <conditionalFormatting sqref="A21">
    <cfRule type="expression" dxfId="721" priority="1" stopIfTrue="1">
      <formula>MOD(ROW(),2)=0</formula>
    </cfRule>
    <cfRule type="expression" dxfId="720" priority="2" stopIfTrue="1">
      <formula>MOD(ROW(),2)&lt;&gt;0</formula>
    </cfRule>
  </conditionalFormatting>
  <conditionalFormatting sqref="B21:C21">
    <cfRule type="expression" dxfId="719" priority="3" stopIfTrue="1">
      <formula>MOD(ROW(),2)=0</formula>
    </cfRule>
    <cfRule type="expression" dxfId="71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1177A-96A5-4E16-A887-835BB80625BB}">
  <sheetPr codeName="Sheet106"/>
  <dimension ref="A1:P46"/>
  <sheetViews>
    <sheetView showGridLines="0" zoomScale="85" zoomScaleNormal="85" workbookViewId="0">
      <selection activeCell="A4" sqref="A4"/>
    </sheetView>
  </sheetViews>
  <sheetFormatPr defaultColWidth="10" defaultRowHeight="12.5" x14ac:dyDescent="0.25"/>
  <cols>
    <col min="1" max="1" width="31.54296875" style="27" customWidth="1"/>
    <col min="2" max="16" width="22.54296875" style="27" customWidth="1"/>
    <col min="17" max="16384" width="10" style="27"/>
  </cols>
  <sheetData>
    <row r="1" spans="1:16" ht="20" x14ac:dyDescent="0.4">
      <c r="A1" s="39" t="s">
        <v>0</v>
      </c>
      <c r="B1" s="40"/>
      <c r="C1" s="40"/>
      <c r="D1" s="40"/>
      <c r="E1" s="40"/>
      <c r="F1" s="40"/>
      <c r="G1" s="40"/>
      <c r="H1" s="40"/>
      <c r="I1" s="40"/>
    </row>
    <row r="2" spans="1:16" ht="15.5" x14ac:dyDescent="0.35">
      <c r="A2" s="41" t="str">
        <f>IF(title="&gt; Enter workbook title here","Enter workbook title in Cover sheet",title)</f>
        <v>JPS - Consolidated Factor Spreadsheet</v>
      </c>
      <c r="B2" s="42"/>
      <c r="C2" s="42"/>
      <c r="D2" s="42"/>
      <c r="E2" s="42"/>
      <c r="F2" s="42"/>
      <c r="G2" s="42"/>
      <c r="H2" s="42"/>
      <c r="I2" s="42"/>
    </row>
    <row r="3" spans="1:16" ht="15.5" x14ac:dyDescent="0.35">
      <c r="A3" s="43" t="str">
        <f>TABLE_FACTOR_TYPE_1&amp;" - x-"&amp;TABLE_SERIES_NUMBER_1</f>
        <v>ERF - x-425</v>
      </c>
      <c r="B3" s="42"/>
      <c r="C3" s="42"/>
      <c r="D3" s="42"/>
      <c r="E3" s="42"/>
      <c r="F3" s="42"/>
      <c r="G3" s="42"/>
      <c r="H3" s="42"/>
      <c r="I3" s="42"/>
    </row>
    <row r="4" spans="1:16" x14ac:dyDescent="0.25">
      <c r="A4" s="44"/>
    </row>
    <row r="6" spans="1:16" ht="13" x14ac:dyDescent="0.3">
      <c r="A6" s="73" t="s">
        <v>577</v>
      </c>
      <c r="B6" s="112" t="s">
        <v>578</v>
      </c>
      <c r="C6" s="112"/>
      <c r="D6" s="112"/>
      <c r="E6" s="112"/>
      <c r="F6" s="112"/>
      <c r="G6" s="112"/>
      <c r="H6" s="112"/>
      <c r="I6" s="112"/>
      <c r="J6" s="112"/>
      <c r="K6" s="112"/>
      <c r="L6" s="112"/>
      <c r="M6" s="112"/>
      <c r="N6" s="112"/>
      <c r="O6" s="112"/>
      <c r="P6" s="112"/>
    </row>
    <row r="7" spans="1:16" x14ac:dyDescent="0.25">
      <c r="A7" s="74" t="s">
        <v>672</v>
      </c>
      <c r="B7" s="112" t="s">
        <v>77</v>
      </c>
      <c r="C7" s="112"/>
      <c r="D7" s="112"/>
      <c r="E7" s="112"/>
      <c r="F7" s="112"/>
      <c r="G7" s="112"/>
      <c r="H7" s="112"/>
      <c r="I7" s="112"/>
      <c r="J7" s="112"/>
      <c r="K7" s="112"/>
      <c r="L7" s="112"/>
      <c r="M7" s="112"/>
      <c r="N7" s="112"/>
      <c r="O7" s="112"/>
      <c r="P7" s="112"/>
    </row>
    <row r="8" spans="1:16" x14ac:dyDescent="0.25">
      <c r="A8" s="74" t="s">
        <v>279</v>
      </c>
      <c r="B8" s="112" t="s">
        <v>334</v>
      </c>
      <c r="C8" s="112"/>
      <c r="D8" s="112"/>
      <c r="E8" s="112"/>
      <c r="F8" s="112"/>
      <c r="G8" s="112"/>
      <c r="H8" s="112"/>
      <c r="I8" s="112"/>
      <c r="J8" s="112"/>
      <c r="K8" s="112"/>
      <c r="L8" s="112"/>
      <c r="M8" s="112"/>
      <c r="N8" s="112"/>
      <c r="O8" s="112"/>
      <c r="P8" s="112"/>
    </row>
    <row r="9" spans="1:16" x14ac:dyDescent="0.25">
      <c r="A9" s="74" t="s">
        <v>280</v>
      </c>
      <c r="B9" s="112" t="s">
        <v>377</v>
      </c>
      <c r="C9" s="112"/>
      <c r="D9" s="112"/>
      <c r="E9" s="112"/>
      <c r="F9" s="112"/>
      <c r="G9" s="112"/>
      <c r="H9" s="112"/>
      <c r="I9" s="112"/>
      <c r="J9" s="112"/>
      <c r="K9" s="112"/>
      <c r="L9" s="112"/>
      <c r="M9" s="112"/>
      <c r="N9" s="112"/>
      <c r="O9" s="112"/>
      <c r="P9" s="112"/>
    </row>
    <row r="10" spans="1:16" x14ac:dyDescent="0.25">
      <c r="A10" s="74" t="s">
        <v>6</v>
      </c>
      <c r="B10" s="112" t="s">
        <v>453</v>
      </c>
      <c r="C10" s="112"/>
      <c r="D10" s="112"/>
      <c r="E10" s="112"/>
      <c r="F10" s="112"/>
      <c r="G10" s="112"/>
      <c r="H10" s="112"/>
      <c r="I10" s="112"/>
      <c r="J10" s="112"/>
      <c r="K10" s="112"/>
      <c r="L10" s="112"/>
      <c r="M10" s="112"/>
      <c r="N10" s="112"/>
      <c r="O10" s="112"/>
      <c r="P10" s="112"/>
    </row>
    <row r="11" spans="1:16" x14ac:dyDescent="0.25">
      <c r="A11" s="74" t="s">
        <v>281</v>
      </c>
      <c r="B11" s="112" t="s">
        <v>295</v>
      </c>
      <c r="C11" s="112"/>
      <c r="D11" s="112"/>
      <c r="E11" s="112"/>
      <c r="F11" s="112"/>
      <c r="G11" s="112"/>
      <c r="H11" s="112"/>
      <c r="I11" s="112"/>
      <c r="J11" s="112"/>
      <c r="K11" s="112"/>
      <c r="L11" s="112"/>
      <c r="M11" s="112"/>
      <c r="N11" s="112"/>
      <c r="O11" s="112"/>
      <c r="P11" s="112"/>
    </row>
    <row r="12" spans="1:16" x14ac:dyDescent="0.25">
      <c r="A12" s="74" t="s">
        <v>282</v>
      </c>
      <c r="B12" s="112" t="s">
        <v>379</v>
      </c>
      <c r="C12" s="112"/>
      <c r="D12" s="112"/>
      <c r="E12" s="112"/>
      <c r="F12" s="112"/>
      <c r="G12" s="112"/>
      <c r="H12" s="112"/>
      <c r="I12" s="112"/>
      <c r="J12" s="112"/>
      <c r="K12" s="112"/>
      <c r="L12" s="112"/>
      <c r="M12" s="112"/>
      <c r="N12" s="112"/>
      <c r="O12" s="112"/>
      <c r="P12" s="112"/>
    </row>
    <row r="13" spans="1:16" x14ac:dyDescent="0.25">
      <c r="A13" s="74" t="s">
        <v>585</v>
      </c>
      <c r="B13" s="112">
        <v>0</v>
      </c>
      <c r="C13" s="112"/>
      <c r="D13" s="112"/>
      <c r="E13" s="112"/>
      <c r="F13" s="112"/>
      <c r="G13" s="112"/>
      <c r="H13" s="112"/>
      <c r="I13" s="112"/>
      <c r="J13" s="112"/>
      <c r="K13" s="112"/>
      <c r="L13" s="112"/>
      <c r="M13" s="112"/>
      <c r="N13" s="112"/>
      <c r="O13" s="112"/>
      <c r="P13" s="112"/>
    </row>
    <row r="14" spans="1:16" x14ac:dyDescent="0.25">
      <c r="A14" s="74" t="s">
        <v>284</v>
      </c>
      <c r="B14" s="112">
        <v>425</v>
      </c>
      <c r="C14" s="112"/>
      <c r="D14" s="112"/>
      <c r="E14" s="112"/>
      <c r="F14" s="112"/>
      <c r="G14" s="112"/>
      <c r="H14" s="112"/>
      <c r="I14" s="112"/>
      <c r="J14" s="112"/>
      <c r="K14" s="112"/>
      <c r="L14" s="112"/>
      <c r="M14" s="112"/>
      <c r="N14" s="112"/>
      <c r="O14" s="112"/>
      <c r="P14" s="112"/>
    </row>
    <row r="15" spans="1:16" x14ac:dyDescent="0.25">
      <c r="A15" s="74" t="s">
        <v>588</v>
      </c>
      <c r="B15" s="112" t="s">
        <v>454</v>
      </c>
      <c r="C15" s="112"/>
      <c r="D15" s="112"/>
      <c r="E15" s="112"/>
      <c r="F15" s="112"/>
      <c r="G15" s="112"/>
      <c r="H15" s="112"/>
      <c r="I15" s="112"/>
      <c r="J15" s="112"/>
      <c r="K15" s="112"/>
      <c r="L15" s="112"/>
      <c r="M15" s="112"/>
      <c r="N15" s="112"/>
      <c r="O15" s="112"/>
      <c r="P15" s="112"/>
    </row>
    <row r="16" spans="1:16" x14ac:dyDescent="0.25">
      <c r="A16" s="74" t="s">
        <v>286</v>
      </c>
      <c r="B16" s="112" t="s">
        <v>455</v>
      </c>
      <c r="C16" s="112"/>
      <c r="D16" s="112"/>
      <c r="E16" s="112"/>
      <c r="F16" s="112"/>
      <c r="G16" s="112"/>
      <c r="H16" s="112"/>
      <c r="I16" s="112"/>
      <c r="J16" s="112"/>
      <c r="K16" s="112"/>
      <c r="L16" s="112"/>
      <c r="M16" s="112"/>
      <c r="N16" s="112"/>
      <c r="O16" s="112"/>
      <c r="P16" s="112"/>
    </row>
    <row r="17" spans="1:16" x14ac:dyDescent="0.25">
      <c r="A17" s="74" t="s">
        <v>687</v>
      </c>
      <c r="B17" s="112"/>
      <c r="C17" s="112"/>
      <c r="D17" s="112"/>
      <c r="E17" s="112"/>
      <c r="F17" s="112"/>
      <c r="G17" s="112"/>
      <c r="H17" s="112"/>
      <c r="I17" s="112"/>
      <c r="J17" s="112"/>
      <c r="K17" s="112"/>
      <c r="L17" s="112"/>
      <c r="M17" s="112"/>
      <c r="N17" s="112"/>
      <c r="O17" s="112"/>
      <c r="P17" s="112"/>
    </row>
    <row r="18" spans="1:16" x14ac:dyDescent="0.25">
      <c r="A18" s="74" t="s">
        <v>288</v>
      </c>
      <c r="B18" s="140">
        <v>45106</v>
      </c>
      <c r="C18" s="112"/>
      <c r="D18" s="112"/>
      <c r="E18" s="112"/>
      <c r="F18" s="112"/>
      <c r="G18" s="112"/>
      <c r="H18" s="112"/>
      <c r="I18" s="112"/>
      <c r="J18" s="112"/>
      <c r="K18" s="112"/>
      <c r="L18" s="112"/>
      <c r="M18" s="112"/>
      <c r="N18" s="112"/>
      <c r="O18" s="112"/>
      <c r="P18" s="112"/>
    </row>
    <row r="19" spans="1:16" x14ac:dyDescent="0.25">
      <c r="A19" s="74" t="s">
        <v>289</v>
      </c>
      <c r="B19" s="140">
        <v>45231</v>
      </c>
      <c r="C19" s="112"/>
      <c r="D19" s="112"/>
      <c r="E19" s="112"/>
      <c r="F19" s="112"/>
      <c r="G19" s="112"/>
      <c r="H19" s="112"/>
      <c r="I19" s="112"/>
      <c r="J19" s="112"/>
      <c r="K19" s="112"/>
      <c r="L19" s="112"/>
      <c r="M19" s="112"/>
      <c r="N19" s="112"/>
      <c r="O19" s="112"/>
      <c r="P19" s="112"/>
    </row>
    <row r="20" spans="1:16" x14ac:dyDescent="0.25">
      <c r="A20" s="74" t="s">
        <v>290</v>
      </c>
      <c r="B20" s="112" t="s">
        <v>299</v>
      </c>
      <c r="C20" s="112"/>
      <c r="D20" s="112"/>
      <c r="E20" s="112"/>
      <c r="F20" s="112"/>
      <c r="G20" s="112"/>
      <c r="H20" s="112"/>
      <c r="I20" s="112"/>
      <c r="J20" s="112"/>
      <c r="K20" s="112"/>
      <c r="L20" s="112"/>
      <c r="M20" s="112"/>
      <c r="N20" s="112"/>
      <c r="O20" s="112"/>
      <c r="P20" s="112"/>
    </row>
    <row r="21" spans="1:16" x14ac:dyDescent="0.25">
      <c r="A21" s="74" t="s">
        <v>291</v>
      </c>
      <c r="B21" s="112" t="s">
        <v>300</v>
      </c>
      <c r="C21" s="112"/>
      <c r="D21" s="112"/>
      <c r="E21" s="112"/>
      <c r="F21" s="112"/>
      <c r="G21" s="112"/>
      <c r="H21" s="112"/>
      <c r="I21" s="112"/>
      <c r="J21" s="112"/>
      <c r="K21" s="112"/>
      <c r="L21" s="112"/>
      <c r="M21" s="112"/>
      <c r="N21" s="112"/>
      <c r="O21" s="112"/>
      <c r="P21" s="112"/>
    </row>
    <row r="23" spans="1:16" x14ac:dyDescent="0.25">
      <c r="B23" s="83" t="str">
        <f>HYPERLINK("#'Factor List'!A1","Back to Factor List")</f>
        <v>Back to Factor List</v>
      </c>
    </row>
    <row r="24" spans="1:16" x14ac:dyDescent="0.25">
      <c r="B24" s="83" t="str">
        <f>HYPERLINK("#'Assumptions'!A1","Assumptions")</f>
        <v>Assumptions</v>
      </c>
    </row>
    <row r="26" spans="1:16" ht="13" x14ac:dyDescent="0.25">
      <c r="A26" s="79" t="s">
        <v>673</v>
      </c>
      <c r="B26" s="79">
        <v>54</v>
      </c>
      <c r="C26" s="79">
        <v>55</v>
      </c>
      <c r="D26" s="79">
        <v>56</v>
      </c>
      <c r="E26" s="79">
        <v>57</v>
      </c>
      <c r="F26" s="79">
        <v>58</v>
      </c>
      <c r="G26" s="79">
        <v>59</v>
      </c>
      <c r="H26" s="79">
        <v>60</v>
      </c>
      <c r="I26" s="79">
        <v>61</v>
      </c>
      <c r="J26" s="79">
        <v>62</v>
      </c>
      <c r="K26" s="79">
        <v>63</v>
      </c>
      <c r="L26" s="79">
        <v>64</v>
      </c>
      <c r="M26" s="79">
        <v>65</v>
      </c>
      <c r="N26" s="79">
        <v>66</v>
      </c>
      <c r="O26" s="79">
        <v>67</v>
      </c>
      <c r="P26" s="79">
        <v>68</v>
      </c>
    </row>
    <row r="27" spans="1:16" x14ac:dyDescent="0.25">
      <c r="A27" s="80">
        <v>0</v>
      </c>
      <c r="B27" s="82">
        <v>0.53200000000000003</v>
      </c>
      <c r="C27" s="82">
        <v>0.55200000000000005</v>
      </c>
      <c r="D27" s="82">
        <v>0.57399999999999995</v>
      </c>
      <c r="E27" s="82">
        <v>0.59699999999999998</v>
      </c>
      <c r="F27" s="82">
        <v>0.621</v>
      </c>
      <c r="G27" s="82">
        <v>0.64700000000000002</v>
      </c>
      <c r="H27" s="82">
        <v>0.67500000000000004</v>
      </c>
      <c r="I27" s="82">
        <v>0.70599999999999996</v>
      </c>
      <c r="J27" s="82">
        <v>0.73799999999999999</v>
      </c>
      <c r="K27" s="82">
        <v>0.77300000000000002</v>
      </c>
      <c r="L27" s="82">
        <v>0.81100000000000005</v>
      </c>
      <c r="M27" s="82">
        <v>0.85199999999999998</v>
      </c>
      <c r="N27" s="82">
        <v>0.89700000000000002</v>
      </c>
      <c r="O27" s="82">
        <v>0.94599999999999995</v>
      </c>
      <c r="P27" s="82">
        <v>1</v>
      </c>
    </row>
    <row r="28" spans="1:16" x14ac:dyDescent="0.25">
      <c r="A28" s="80">
        <v>1</v>
      </c>
      <c r="B28" s="82">
        <v>0.53400000000000003</v>
      </c>
      <c r="C28" s="82">
        <v>0.55400000000000005</v>
      </c>
      <c r="D28" s="82">
        <v>0.57599999999999996</v>
      </c>
      <c r="E28" s="82">
        <v>0.59899999999999998</v>
      </c>
      <c r="F28" s="82">
        <v>0.623</v>
      </c>
      <c r="G28" s="82">
        <v>0.65</v>
      </c>
      <c r="H28" s="82">
        <v>0.67800000000000005</v>
      </c>
      <c r="I28" s="82">
        <v>0.70799999999999996</v>
      </c>
      <c r="J28" s="82">
        <v>0.74099999999999999</v>
      </c>
      <c r="K28" s="82">
        <v>0.77600000000000002</v>
      </c>
      <c r="L28" s="82">
        <v>0.81399999999999995</v>
      </c>
      <c r="M28" s="82">
        <v>0.85599999999999998</v>
      </c>
      <c r="N28" s="82">
        <v>0.90100000000000002</v>
      </c>
      <c r="O28" s="82">
        <v>0.95099999999999996</v>
      </c>
      <c r="P28" s="82"/>
    </row>
    <row r="29" spans="1:16" x14ac:dyDescent="0.25">
      <c r="A29" s="80">
        <v>2</v>
      </c>
      <c r="B29" s="82">
        <v>0.53600000000000003</v>
      </c>
      <c r="C29" s="82">
        <v>0.55600000000000005</v>
      </c>
      <c r="D29" s="82">
        <v>0.57799999999999996</v>
      </c>
      <c r="E29" s="82">
        <v>0.60099999999999998</v>
      </c>
      <c r="F29" s="82">
        <v>0.626</v>
      </c>
      <c r="G29" s="82">
        <v>0.65200000000000002</v>
      </c>
      <c r="H29" s="82">
        <v>0.68</v>
      </c>
      <c r="I29" s="82">
        <v>0.71099999999999997</v>
      </c>
      <c r="J29" s="82">
        <v>0.74399999999999999</v>
      </c>
      <c r="K29" s="82">
        <v>0.77900000000000003</v>
      </c>
      <c r="L29" s="82">
        <v>0.81799999999999995</v>
      </c>
      <c r="M29" s="82">
        <v>0.86</v>
      </c>
      <c r="N29" s="82">
        <v>0.90500000000000003</v>
      </c>
      <c r="O29" s="82">
        <v>0.95499999999999996</v>
      </c>
      <c r="P29" s="82"/>
    </row>
    <row r="30" spans="1:16" x14ac:dyDescent="0.25">
      <c r="A30" s="80">
        <v>3</v>
      </c>
      <c r="B30" s="82">
        <v>0.53700000000000003</v>
      </c>
      <c r="C30" s="82">
        <v>0.55800000000000005</v>
      </c>
      <c r="D30" s="82">
        <v>0.57999999999999996</v>
      </c>
      <c r="E30" s="82">
        <v>0.60299999999999998</v>
      </c>
      <c r="F30" s="82">
        <v>0.628</v>
      </c>
      <c r="G30" s="82">
        <v>0.65400000000000003</v>
      </c>
      <c r="H30" s="82">
        <v>0.68300000000000005</v>
      </c>
      <c r="I30" s="82">
        <v>0.71399999999999997</v>
      </c>
      <c r="J30" s="82">
        <v>0.747</v>
      </c>
      <c r="K30" s="82">
        <v>0.78300000000000003</v>
      </c>
      <c r="L30" s="82">
        <v>0.82099999999999995</v>
      </c>
      <c r="M30" s="82">
        <v>0.86299999999999999</v>
      </c>
      <c r="N30" s="82">
        <v>0.90900000000000003</v>
      </c>
      <c r="O30" s="82">
        <v>0.96</v>
      </c>
      <c r="P30" s="82"/>
    </row>
    <row r="31" spans="1:16" x14ac:dyDescent="0.25">
      <c r="A31" s="80">
        <v>4</v>
      </c>
      <c r="B31" s="82">
        <v>0.53900000000000003</v>
      </c>
      <c r="C31" s="82">
        <v>0.56000000000000005</v>
      </c>
      <c r="D31" s="82">
        <v>0.58199999999999996</v>
      </c>
      <c r="E31" s="82">
        <v>0.60499999999999998</v>
      </c>
      <c r="F31" s="82">
        <v>0.63</v>
      </c>
      <c r="G31" s="82">
        <v>0.65700000000000003</v>
      </c>
      <c r="H31" s="82">
        <v>0.68500000000000005</v>
      </c>
      <c r="I31" s="82">
        <v>0.71599999999999997</v>
      </c>
      <c r="J31" s="82">
        <v>0.75</v>
      </c>
      <c r="K31" s="82">
        <v>0.78600000000000003</v>
      </c>
      <c r="L31" s="82">
        <v>0.82499999999999996</v>
      </c>
      <c r="M31" s="82">
        <v>0.86699999999999999</v>
      </c>
      <c r="N31" s="82">
        <v>0.91400000000000003</v>
      </c>
      <c r="O31" s="82">
        <v>0.96399999999999997</v>
      </c>
      <c r="P31" s="82"/>
    </row>
    <row r="32" spans="1:16" x14ac:dyDescent="0.25">
      <c r="A32" s="80">
        <v>5</v>
      </c>
      <c r="B32" s="82">
        <v>0.54100000000000004</v>
      </c>
      <c r="C32" s="82">
        <v>0.56100000000000005</v>
      </c>
      <c r="D32" s="82">
        <v>0.58299999999999996</v>
      </c>
      <c r="E32" s="82">
        <v>0.60699999999999998</v>
      </c>
      <c r="F32" s="82">
        <v>0.63200000000000001</v>
      </c>
      <c r="G32" s="82">
        <v>0.65900000000000003</v>
      </c>
      <c r="H32" s="82">
        <v>0.68799999999999994</v>
      </c>
      <c r="I32" s="82">
        <v>0.71899999999999997</v>
      </c>
      <c r="J32" s="82">
        <v>0.753</v>
      </c>
      <c r="K32" s="82">
        <v>0.78900000000000003</v>
      </c>
      <c r="L32" s="82">
        <v>0.82799999999999996</v>
      </c>
      <c r="M32" s="82">
        <v>0.871</v>
      </c>
      <c r="N32" s="82">
        <v>0.91800000000000004</v>
      </c>
      <c r="O32" s="82">
        <v>0.96899999999999997</v>
      </c>
      <c r="P32" s="82"/>
    </row>
    <row r="33" spans="1:16" x14ac:dyDescent="0.25">
      <c r="A33" s="80">
        <v>6</v>
      </c>
      <c r="B33" s="82">
        <v>0.54200000000000004</v>
      </c>
      <c r="C33" s="82">
        <v>0.56299999999999994</v>
      </c>
      <c r="D33" s="82">
        <v>0.58499999999999996</v>
      </c>
      <c r="E33" s="82">
        <v>0.60899999999999999</v>
      </c>
      <c r="F33" s="82">
        <v>0.63400000000000001</v>
      </c>
      <c r="G33" s="82">
        <v>0.66100000000000003</v>
      </c>
      <c r="H33" s="82">
        <v>0.69</v>
      </c>
      <c r="I33" s="82">
        <v>0.72199999999999998</v>
      </c>
      <c r="J33" s="82">
        <v>0.75600000000000001</v>
      </c>
      <c r="K33" s="82">
        <v>0.79200000000000004</v>
      </c>
      <c r="L33" s="82">
        <v>0.83199999999999996</v>
      </c>
      <c r="M33" s="82">
        <v>0.875</v>
      </c>
      <c r="N33" s="82">
        <v>0.92200000000000004</v>
      </c>
      <c r="O33" s="82">
        <v>0.97299999999999998</v>
      </c>
      <c r="P33" s="82"/>
    </row>
    <row r="34" spans="1:16" x14ac:dyDescent="0.25">
      <c r="A34" s="80">
        <v>7</v>
      </c>
      <c r="B34" s="82">
        <v>0.54400000000000004</v>
      </c>
      <c r="C34" s="82">
        <v>0.56499999999999995</v>
      </c>
      <c r="D34" s="82">
        <v>0.58699999999999997</v>
      </c>
      <c r="E34" s="82">
        <v>0.61099999999999999</v>
      </c>
      <c r="F34" s="82">
        <v>0.63600000000000001</v>
      </c>
      <c r="G34" s="82">
        <v>0.66400000000000003</v>
      </c>
      <c r="H34" s="82">
        <v>0.69299999999999995</v>
      </c>
      <c r="I34" s="82">
        <v>0.72399999999999998</v>
      </c>
      <c r="J34" s="82">
        <v>0.75800000000000001</v>
      </c>
      <c r="K34" s="82">
        <v>0.79500000000000004</v>
      </c>
      <c r="L34" s="82">
        <v>0.83499999999999996</v>
      </c>
      <c r="M34" s="82">
        <v>0.878</v>
      </c>
      <c r="N34" s="82">
        <v>0.92600000000000005</v>
      </c>
      <c r="O34" s="82">
        <v>0.97799999999999998</v>
      </c>
      <c r="P34" s="82"/>
    </row>
    <row r="35" spans="1:16" x14ac:dyDescent="0.25">
      <c r="A35" s="80">
        <v>8</v>
      </c>
      <c r="B35" s="82">
        <v>0.54600000000000004</v>
      </c>
      <c r="C35" s="82">
        <v>0.56699999999999995</v>
      </c>
      <c r="D35" s="82">
        <v>0.58899999999999997</v>
      </c>
      <c r="E35" s="82">
        <v>0.61299999999999999</v>
      </c>
      <c r="F35" s="82">
        <v>0.63900000000000001</v>
      </c>
      <c r="G35" s="82">
        <v>0.66600000000000004</v>
      </c>
      <c r="H35" s="82">
        <v>0.69499999999999995</v>
      </c>
      <c r="I35" s="82">
        <v>0.72699999999999998</v>
      </c>
      <c r="J35" s="82">
        <v>0.76100000000000001</v>
      </c>
      <c r="K35" s="82">
        <v>0.79800000000000004</v>
      </c>
      <c r="L35" s="82">
        <v>0.83899999999999997</v>
      </c>
      <c r="M35" s="82">
        <v>0.88200000000000001</v>
      </c>
      <c r="N35" s="82">
        <v>0.93</v>
      </c>
      <c r="O35" s="82">
        <v>0.98199999999999998</v>
      </c>
      <c r="P35" s="82"/>
    </row>
    <row r="36" spans="1:16" x14ac:dyDescent="0.25">
      <c r="A36" s="80">
        <v>9</v>
      </c>
      <c r="B36" s="82">
        <v>0.54700000000000004</v>
      </c>
      <c r="C36" s="82">
        <v>0.56899999999999995</v>
      </c>
      <c r="D36" s="82">
        <v>0.59099999999999997</v>
      </c>
      <c r="E36" s="82">
        <v>0.61499999999999999</v>
      </c>
      <c r="F36" s="82">
        <v>0.64100000000000001</v>
      </c>
      <c r="G36" s="82">
        <v>0.66800000000000004</v>
      </c>
      <c r="H36" s="82">
        <v>0.69799999999999995</v>
      </c>
      <c r="I36" s="82">
        <v>0.73</v>
      </c>
      <c r="J36" s="82">
        <v>0.76400000000000001</v>
      </c>
      <c r="K36" s="82">
        <v>0.80200000000000005</v>
      </c>
      <c r="L36" s="82">
        <v>0.84199999999999997</v>
      </c>
      <c r="M36" s="82">
        <v>0.88600000000000001</v>
      </c>
      <c r="N36" s="82">
        <v>0.93400000000000005</v>
      </c>
      <c r="O36" s="82">
        <v>0.98699999999999999</v>
      </c>
      <c r="P36" s="82"/>
    </row>
    <row r="37" spans="1:16" x14ac:dyDescent="0.25">
      <c r="A37" s="80">
        <v>10</v>
      </c>
      <c r="B37" s="82">
        <v>0.54900000000000004</v>
      </c>
      <c r="C37" s="82">
        <v>0.56999999999999995</v>
      </c>
      <c r="D37" s="82">
        <v>0.59299999999999997</v>
      </c>
      <c r="E37" s="82">
        <v>0.61699999999999999</v>
      </c>
      <c r="F37" s="82">
        <v>0.64300000000000002</v>
      </c>
      <c r="G37" s="82">
        <v>0.67100000000000004</v>
      </c>
      <c r="H37" s="82">
        <v>0.70099999999999996</v>
      </c>
      <c r="I37" s="82">
        <v>0.73299999999999998</v>
      </c>
      <c r="J37" s="82">
        <v>0.76700000000000002</v>
      </c>
      <c r="K37" s="82">
        <v>0.80500000000000005</v>
      </c>
      <c r="L37" s="82">
        <v>0.84499999999999997</v>
      </c>
      <c r="M37" s="82">
        <v>0.89</v>
      </c>
      <c r="N37" s="82">
        <v>0.93799999999999994</v>
      </c>
      <c r="O37" s="82">
        <v>0.99099999999999999</v>
      </c>
      <c r="P37" s="82"/>
    </row>
    <row r="38" spans="1:16" x14ac:dyDescent="0.25">
      <c r="A38" s="80">
        <v>11</v>
      </c>
      <c r="B38" s="82">
        <v>0.55100000000000005</v>
      </c>
      <c r="C38" s="82">
        <v>0.57199999999999995</v>
      </c>
      <c r="D38" s="82">
        <v>0.59499999999999997</v>
      </c>
      <c r="E38" s="82">
        <v>0.61899999999999999</v>
      </c>
      <c r="F38" s="82">
        <v>0.64500000000000002</v>
      </c>
      <c r="G38" s="82">
        <v>0.67300000000000004</v>
      </c>
      <c r="H38" s="82">
        <v>0.70299999999999996</v>
      </c>
      <c r="I38" s="82">
        <v>0.73499999999999999</v>
      </c>
      <c r="J38" s="82">
        <v>0.77</v>
      </c>
      <c r="K38" s="82">
        <v>0.80800000000000005</v>
      </c>
      <c r="L38" s="82">
        <v>0.84899999999999998</v>
      </c>
      <c r="M38" s="82">
        <v>0.89300000000000002</v>
      </c>
      <c r="N38" s="82">
        <v>0.94199999999999995</v>
      </c>
      <c r="O38" s="82">
        <v>0.996</v>
      </c>
      <c r="P38" s="82"/>
    </row>
    <row r="44" spans="1:16" ht="39.65" customHeight="1" x14ac:dyDescent="0.25"/>
    <row r="46" spans="1:16" ht="27.65" customHeight="1" x14ac:dyDescent="0.25"/>
  </sheetData>
  <sheetProtection algorithmName="SHA-512" hashValue="iJD1hZutQMoHWLdDT81R3a3zmzT/B+vau2crKizbv1Z/dWQD76rIjxZuWfDCl/GnA3zMKfCkP6EI6h8hNsAAGQ==" saltValue="OBkPOHD3PfWXGzyLqyVA8Q==" spinCount="100000" sheet="1" objects="1" scenarios="1"/>
  <conditionalFormatting sqref="A6">
    <cfRule type="expression" dxfId="717" priority="29" stopIfTrue="1">
      <formula>MOD(ROW(),2)=0</formula>
    </cfRule>
    <cfRule type="expression" dxfId="716" priority="30" stopIfTrue="1">
      <formula>MOD(ROW(),2)&lt;&gt;0</formula>
    </cfRule>
  </conditionalFormatting>
  <conditionalFormatting sqref="B6:P6 C7:P20 D21:P21">
    <cfRule type="expression" dxfId="715" priority="31" stopIfTrue="1">
      <formula>MOD(ROW(),2)=0</formula>
    </cfRule>
    <cfRule type="expression" dxfId="714" priority="32" stopIfTrue="1">
      <formula>MOD(ROW(),2)&lt;&gt;0</formula>
    </cfRule>
  </conditionalFormatting>
  <conditionalFormatting sqref="A26:A38">
    <cfRule type="expression" dxfId="713" priority="13" stopIfTrue="1">
      <formula>MOD(ROW(),2)=0</formula>
    </cfRule>
    <cfRule type="expression" dxfId="712" priority="14" stopIfTrue="1">
      <formula>MOD(ROW(),2)&lt;&gt;0</formula>
    </cfRule>
  </conditionalFormatting>
  <conditionalFormatting sqref="B26:P38">
    <cfRule type="expression" dxfId="711" priority="15" stopIfTrue="1">
      <formula>MOD(ROW(),2)=0</formula>
    </cfRule>
    <cfRule type="expression" dxfId="710" priority="16" stopIfTrue="1">
      <formula>MOD(ROW(),2)&lt;&gt;0</formula>
    </cfRule>
  </conditionalFormatting>
  <conditionalFormatting sqref="A7:A16 A19:A20">
    <cfRule type="expression" dxfId="709" priority="9" stopIfTrue="1">
      <formula>MOD(ROW(),2)=0</formula>
    </cfRule>
    <cfRule type="expression" dxfId="708" priority="10" stopIfTrue="1">
      <formula>MOD(ROW(),2)&lt;&gt;0</formula>
    </cfRule>
  </conditionalFormatting>
  <conditionalFormatting sqref="B6:P21">
    <cfRule type="expression" dxfId="707" priority="11" stopIfTrue="1">
      <formula>MOD(ROW(),2)=0</formula>
    </cfRule>
    <cfRule type="expression" dxfId="706" priority="12" stopIfTrue="1">
      <formula>MOD(ROW(),2)&lt;&gt;0</formula>
    </cfRule>
  </conditionalFormatting>
  <conditionalFormatting sqref="A17:A18">
    <cfRule type="expression" dxfId="705" priority="5" stopIfTrue="1">
      <formula>MOD(ROW(),2)=0</formula>
    </cfRule>
    <cfRule type="expression" dxfId="704" priority="6" stopIfTrue="1">
      <formula>MOD(ROW(),2)&lt;&gt;0</formula>
    </cfRule>
  </conditionalFormatting>
  <conditionalFormatting sqref="B17:B18">
    <cfRule type="expression" dxfId="703" priority="7" stopIfTrue="1">
      <formula>MOD(ROW(),2)=0</formula>
    </cfRule>
    <cfRule type="expression" dxfId="702" priority="8" stopIfTrue="1">
      <formula>MOD(ROW(),2)&lt;&gt;0</formula>
    </cfRule>
  </conditionalFormatting>
  <conditionalFormatting sqref="A21">
    <cfRule type="expression" dxfId="701" priority="1" stopIfTrue="1">
      <formula>MOD(ROW(),2)=0</formula>
    </cfRule>
    <cfRule type="expression" dxfId="700" priority="2" stopIfTrue="1">
      <formula>MOD(ROW(),2)&lt;&gt;0</formula>
    </cfRule>
  </conditionalFormatting>
  <conditionalFormatting sqref="B21:C21">
    <cfRule type="expression" dxfId="699" priority="3" stopIfTrue="1">
      <formula>MOD(ROW(),2)=0</formula>
    </cfRule>
    <cfRule type="expression" dxfId="69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CCD3-918F-440C-A804-B532218EBCE6}">
  <sheetPr codeName="Sheet107"/>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x-426</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ht="12.65" customHeight="1" x14ac:dyDescent="0.25">
      <c r="A10" s="74" t="s">
        <v>6</v>
      </c>
      <c r="B10" s="112" t="s">
        <v>456</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ht="12.65" customHeight="1"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426</v>
      </c>
      <c r="C14" s="112"/>
      <c r="D14" s="112"/>
      <c r="E14" s="112"/>
      <c r="F14" s="112"/>
      <c r="G14" s="112"/>
      <c r="H14" s="112"/>
      <c r="I14" s="112"/>
      <c r="J14" s="112"/>
      <c r="K14" s="112"/>
      <c r="L14" s="112"/>
      <c r="M14" s="112"/>
    </row>
    <row r="15" spans="1:13" x14ac:dyDescent="0.25">
      <c r="A15" s="74" t="s">
        <v>588</v>
      </c>
      <c r="B15" s="112" t="s">
        <v>457</v>
      </c>
      <c r="C15" s="112"/>
      <c r="D15" s="112"/>
      <c r="E15" s="112"/>
      <c r="F15" s="112"/>
      <c r="G15" s="112"/>
      <c r="H15" s="112"/>
      <c r="I15" s="112"/>
      <c r="J15" s="112"/>
      <c r="K15" s="112"/>
      <c r="L15" s="112"/>
      <c r="M15" s="112"/>
    </row>
    <row r="16" spans="1:13" x14ac:dyDescent="0.25">
      <c r="A16" s="74" t="s">
        <v>286</v>
      </c>
      <c r="B16" s="112" t="s">
        <v>458</v>
      </c>
      <c r="C16" s="112"/>
      <c r="D16" s="112"/>
      <c r="E16" s="112"/>
      <c r="F16" s="112"/>
      <c r="G16" s="112"/>
      <c r="H16" s="112"/>
      <c r="I16" s="112"/>
      <c r="J16" s="112"/>
      <c r="K16" s="112"/>
      <c r="L16" s="112"/>
      <c r="M16" s="112"/>
    </row>
    <row r="17" spans="1:13" ht="12.65" customHeight="1"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ht="12.65" customHeight="1" x14ac:dyDescent="0.25">
      <c r="A20" s="74" t="s">
        <v>290</v>
      </c>
      <c r="B20" s="112" t="s">
        <v>299</v>
      </c>
      <c r="C20" s="112"/>
      <c r="D20" s="112"/>
      <c r="E20" s="112"/>
      <c r="F20" s="112"/>
      <c r="G20" s="112"/>
      <c r="H20" s="112"/>
      <c r="I20" s="112"/>
      <c r="J20" s="112"/>
      <c r="K20" s="112"/>
      <c r="L20" s="112"/>
      <c r="M20" s="112"/>
    </row>
    <row r="21" spans="1:13" ht="12.65" customHeight="1"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v>
      </c>
      <c r="F27" s="82">
        <v>1.016</v>
      </c>
      <c r="G27" s="82">
        <v>1.02</v>
      </c>
      <c r="H27" s="82">
        <v>1.024</v>
      </c>
      <c r="I27" s="82">
        <v>1.028</v>
      </c>
      <c r="J27" s="82">
        <v>1.032</v>
      </c>
      <c r="K27" s="82">
        <v>1.036</v>
      </c>
      <c r="L27" s="82">
        <v>1.0409999999999999</v>
      </c>
      <c r="M27" s="82">
        <v>1.0449999999999999</v>
      </c>
    </row>
    <row r="28" spans="1:13" x14ac:dyDescent="0.25">
      <c r="A28" s="80">
        <v>1</v>
      </c>
      <c r="B28" s="82">
        <v>1.0489999999999999</v>
      </c>
      <c r="C28" s="82">
        <v>1.0529999999999999</v>
      </c>
      <c r="D28" s="82">
        <v>1.0569999999999999</v>
      </c>
      <c r="E28" s="82">
        <v>1.0620000000000001</v>
      </c>
      <c r="F28" s="82">
        <v>1.0660000000000001</v>
      </c>
      <c r="G28" s="82">
        <v>1.071</v>
      </c>
      <c r="H28" s="82">
        <v>1.075</v>
      </c>
      <c r="I28" s="82">
        <v>1.079</v>
      </c>
      <c r="J28" s="82">
        <v>1.0840000000000001</v>
      </c>
      <c r="K28" s="82">
        <v>1.0880000000000001</v>
      </c>
      <c r="L28" s="82">
        <v>1.093</v>
      </c>
      <c r="M28" s="82">
        <v>1.097</v>
      </c>
    </row>
    <row r="29" spans="1:13" x14ac:dyDescent="0.25">
      <c r="A29" s="80">
        <v>2</v>
      </c>
      <c r="B29" s="82">
        <v>1.101</v>
      </c>
      <c r="C29" s="82">
        <v>1.1060000000000001</v>
      </c>
      <c r="D29" s="82">
        <v>1.111</v>
      </c>
      <c r="E29" s="82">
        <v>1.1160000000000001</v>
      </c>
      <c r="F29" s="82">
        <v>1.121</v>
      </c>
      <c r="G29" s="82">
        <v>1.125</v>
      </c>
      <c r="H29" s="82">
        <v>1.1299999999999999</v>
      </c>
      <c r="I29" s="82">
        <v>1.135</v>
      </c>
      <c r="J29" s="82">
        <v>1.1399999999999999</v>
      </c>
      <c r="K29" s="82">
        <v>1.1439999999999999</v>
      </c>
      <c r="L29" s="82">
        <v>1.149</v>
      </c>
      <c r="M29" s="82">
        <v>1.1539999999999999</v>
      </c>
    </row>
    <row r="30" spans="1:13" x14ac:dyDescent="0.25">
      <c r="A30" s="80">
        <v>3</v>
      </c>
      <c r="B30" s="82">
        <v>1.159</v>
      </c>
      <c r="C30" s="82">
        <v>1.1639999999999999</v>
      </c>
      <c r="D30" s="82">
        <v>1.169</v>
      </c>
      <c r="E30" s="82">
        <v>1.1739999999999999</v>
      </c>
      <c r="F30" s="82">
        <v>1.18</v>
      </c>
      <c r="G30" s="82">
        <v>1.1850000000000001</v>
      </c>
      <c r="H30" s="82">
        <v>1.19</v>
      </c>
      <c r="I30" s="82">
        <v>1.1950000000000001</v>
      </c>
      <c r="J30" s="82">
        <v>1.2010000000000001</v>
      </c>
      <c r="K30" s="82">
        <v>1.206</v>
      </c>
      <c r="L30" s="82">
        <v>1.2110000000000001</v>
      </c>
      <c r="M30" s="82">
        <v>1.216</v>
      </c>
    </row>
    <row r="31" spans="1:13" x14ac:dyDescent="0.25">
      <c r="A31" s="80">
        <v>4</v>
      </c>
      <c r="B31" s="82">
        <v>1.2210000000000001</v>
      </c>
      <c r="C31" s="82">
        <v>1.2270000000000001</v>
      </c>
      <c r="D31" s="82">
        <v>1.2330000000000001</v>
      </c>
      <c r="E31" s="82">
        <v>1.2390000000000001</v>
      </c>
      <c r="F31" s="82">
        <v>1.244</v>
      </c>
      <c r="G31" s="82">
        <v>1.25</v>
      </c>
      <c r="H31" s="82">
        <v>1.256</v>
      </c>
      <c r="I31" s="82">
        <v>1.262</v>
      </c>
      <c r="J31" s="82">
        <v>1.268</v>
      </c>
      <c r="K31" s="82">
        <v>1.2729999999999999</v>
      </c>
      <c r="L31" s="82">
        <v>1.2789999999999999</v>
      </c>
      <c r="M31" s="82">
        <v>1.2849999999999999</v>
      </c>
    </row>
    <row r="32" spans="1:13" x14ac:dyDescent="0.25">
      <c r="A32" s="80">
        <v>5</v>
      </c>
      <c r="B32" s="82">
        <v>1.2909999999999999</v>
      </c>
      <c r="C32" s="82">
        <v>1.2969999999999999</v>
      </c>
      <c r="D32" s="82">
        <v>1.3029999999999999</v>
      </c>
      <c r="E32" s="82">
        <v>1.3089999999999999</v>
      </c>
      <c r="F32" s="82">
        <v>1.3160000000000001</v>
      </c>
      <c r="G32" s="82">
        <v>1.3220000000000001</v>
      </c>
      <c r="H32" s="82">
        <v>1.3280000000000001</v>
      </c>
      <c r="I32" s="82">
        <v>1.3340000000000001</v>
      </c>
      <c r="J32" s="82">
        <v>1.341</v>
      </c>
      <c r="K32" s="82">
        <v>1.347</v>
      </c>
      <c r="L32" s="82">
        <v>1.353</v>
      </c>
      <c r="M32" s="82">
        <v>1.359</v>
      </c>
    </row>
    <row r="33" spans="1:13" x14ac:dyDescent="0.25">
      <c r="A33" s="80">
        <v>6</v>
      </c>
      <c r="B33" s="82">
        <v>1.3660000000000001</v>
      </c>
      <c r="C33" s="82">
        <v>1.3720000000000001</v>
      </c>
      <c r="D33" s="82">
        <v>1.379</v>
      </c>
      <c r="E33" s="82">
        <v>1.3859999999999999</v>
      </c>
      <c r="F33" s="82">
        <v>1.393</v>
      </c>
      <c r="G33" s="82">
        <v>1.4</v>
      </c>
      <c r="H33" s="82">
        <v>1.407</v>
      </c>
      <c r="I33" s="82">
        <v>1.4139999999999999</v>
      </c>
      <c r="J33" s="82">
        <v>1.42</v>
      </c>
      <c r="K33" s="82">
        <v>1.427</v>
      </c>
      <c r="L33" s="82">
        <v>1.4339999999999999</v>
      </c>
      <c r="M33" s="82">
        <v>1.4410000000000001</v>
      </c>
    </row>
    <row r="34" spans="1:13" x14ac:dyDescent="0.25">
      <c r="A34" s="80">
        <v>7</v>
      </c>
      <c r="B34" s="82">
        <v>1.448</v>
      </c>
      <c r="C34" s="82">
        <v>1.4550000000000001</v>
      </c>
      <c r="D34" s="82">
        <v>1.4630000000000001</v>
      </c>
      <c r="E34" s="82">
        <v>1.47</v>
      </c>
      <c r="F34" s="82">
        <v>1.478</v>
      </c>
      <c r="G34" s="82">
        <v>1.4850000000000001</v>
      </c>
      <c r="H34" s="82">
        <v>1.4930000000000001</v>
      </c>
      <c r="I34" s="82">
        <v>1.5</v>
      </c>
      <c r="J34" s="82">
        <v>1.508</v>
      </c>
      <c r="K34" s="82">
        <v>1.5149999999999999</v>
      </c>
      <c r="L34" s="82">
        <v>1.5229999999999999</v>
      </c>
      <c r="M34" s="82">
        <v>1.53</v>
      </c>
    </row>
    <row r="35" spans="1:13" x14ac:dyDescent="0.25">
      <c r="A35" s="80">
        <v>8</v>
      </c>
      <c r="B35" s="82">
        <v>1.538</v>
      </c>
      <c r="C35" s="82">
        <v>1.546</v>
      </c>
      <c r="D35" s="82">
        <v>1.554</v>
      </c>
      <c r="E35" s="82">
        <v>1.5620000000000001</v>
      </c>
      <c r="F35" s="82">
        <v>1.571</v>
      </c>
      <c r="G35" s="82">
        <v>1.579</v>
      </c>
      <c r="H35" s="82">
        <v>1.587</v>
      </c>
      <c r="I35" s="82">
        <v>1.595</v>
      </c>
      <c r="J35" s="82">
        <v>1.6040000000000001</v>
      </c>
      <c r="K35" s="82">
        <v>1.6120000000000001</v>
      </c>
      <c r="L35" s="82">
        <v>1.62</v>
      </c>
      <c r="M35" s="82">
        <v>1.6279999999999999</v>
      </c>
    </row>
    <row r="36" spans="1:13" x14ac:dyDescent="0.25">
      <c r="A36" s="80">
        <v>9</v>
      </c>
      <c r="B36" s="82">
        <v>1.637</v>
      </c>
      <c r="C36" s="82">
        <v>1.6459999999999999</v>
      </c>
      <c r="D36" s="82">
        <v>1.6559999999999999</v>
      </c>
      <c r="E36" s="82">
        <v>1.665</v>
      </c>
      <c r="F36" s="82">
        <v>1.675</v>
      </c>
      <c r="G36" s="82">
        <v>1.6839999999999999</v>
      </c>
      <c r="H36" s="82">
        <v>1.694</v>
      </c>
      <c r="I36" s="82">
        <v>1.7030000000000001</v>
      </c>
      <c r="J36" s="82">
        <v>1.7130000000000001</v>
      </c>
      <c r="K36" s="82">
        <v>1.722</v>
      </c>
      <c r="L36" s="82">
        <v>1.732</v>
      </c>
      <c r="M36" s="82">
        <v>1.7410000000000001</v>
      </c>
    </row>
    <row r="37" spans="1:13" x14ac:dyDescent="0.25">
      <c r="A37" s="80">
        <v>10</v>
      </c>
      <c r="B37" s="82">
        <v>1.7509999999999999</v>
      </c>
      <c r="C37" s="82"/>
      <c r="D37" s="82"/>
      <c r="E37" s="82"/>
      <c r="F37" s="82"/>
      <c r="G37" s="82"/>
      <c r="H37" s="82"/>
      <c r="I37" s="82"/>
      <c r="J37" s="82"/>
      <c r="K37" s="82"/>
      <c r="L37" s="82"/>
      <c r="M37" s="82"/>
    </row>
    <row r="44" spans="1:13" ht="39.65" customHeight="1" x14ac:dyDescent="0.25"/>
    <row r="46" spans="1:13" ht="27.65" customHeight="1" x14ac:dyDescent="0.25"/>
  </sheetData>
  <sheetProtection algorithmName="SHA-512" hashValue="knAfbAhMp1NYaEg0tI8bRUqu1Eo2gRLvS+r5aTzBlsztqhzyWDGJp2eED/Nct9pGtxqdJi8Gz5ncQZUmzYMUJg==" saltValue="cqM/sxhE0rcxhC+YMlwCQw==" spinCount="100000" sheet="1" objects="1" scenarios="1"/>
  <conditionalFormatting sqref="A6">
    <cfRule type="expression" dxfId="697" priority="37" stopIfTrue="1">
      <formula>MOD(ROW(),2)=0</formula>
    </cfRule>
    <cfRule type="expression" dxfId="696" priority="38" stopIfTrue="1">
      <formula>MOD(ROW(),2)&lt;&gt;0</formula>
    </cfRule>
  </conditionalFormatting>
  <conditionalFormatting sqref="B6:M6">
    <cfRule type="expression" dxfId="695" priority="39" stopIfTrue="1">
      <formula>MOD(ROW(),2)=0</formula>
    </cfRule>
    <cfRule type="expression" dxfId="694" priority="40" stopIfTrue="1">
      <formula>MOD(ROW(),2)&lt;&gt;0</formula>
    </cfRule>
  </conditionalFormatting>
  <conditionalFormatting sqref="A26:A37">
    <cfRule type="expression" dxfId="693" priority="21" stopIfTrue="1">
      <formula>MOD(ROW(),2)=0</formula>
    </cfRule>
    <cfRule type="expression" dxfId="692" priority="22" stopIfTrue="1">
      <formula>MOD(ROW(),2)&lt;&gt;0</formula>
    </cfRule>
  </conditionalFormatting>
  <conditionalFormatting sqref="B26:M37">
    <cfRule type="expression" dxfId="691" priority="23" stopIfTrue="1">
      <formula>MOD(ROW(),2)=0</formula>
    </cfRule>
    <cfRule type="expression" dxfId="690" priority="24" stopIfTrue="1">
      <formula>MOD(ROW(),2)&lt;&gt;0</formula>
    </cfRule>
  </conditionalFormatting>
  <conditionalFormatting sqref="A7:A16">
    <cfRule type="expression" dxfId="689" priority="19" stopIfTrue="1">
      <formula>MOD(ROW(),2)=0</formula>
    </cfRule>
    <cfRule type="expression" dxfId="688" priority="20" stopIfTrue="1">
      <formula>MOD(ROW(),2)&lt;&gt;0</formula>
    </cfRule>
  </conditionalFormatting>
  <conditionalFormatting sqref="A19:A20">
    <cfRule type="expression" dxfId="687" priority="17" stopIfTrue="1">
      <formula>MOD(ROW(),2)=0</formula>
    </cfRule>
    <cfRule type="expression" dxfId="686" priority="18" stopIfTrue="1">
      <formula>MOD(ROW(),2)&lt;&gt;0</formula>
    </cfRule>
  </conditionalFormatting>
  <conditionalFormatting sqref="A17:A18">
    <cfRule type="expression" dxfId="685" priority="15" stopIfTrue="1">
      <formula>MOD(ROW(),2)=0</formula>
    </cfRule>
    <cfRule type="expression" dxfId="684" priority="16" stopIfTrue="1">
      <formula>MOD(ROW(),2)&lt;&gt;0</formula>
    </cfRule>
  </conditionalFormatting>
  <conditionalFormatting sqref="B6:M21">
    <cfRule type="expression" dxfId="683" priority="13" stopIfTrue="1">
      <formula>MOD(ROW(),2)=0</formula>
    </cfRule>
    <cfRule type="expression" dxfId="682" priority="14" stopIfTrue="1">
      <formula>MOD(ROW(),2)&lt;&gt;0</formula>
    </cfRule>
  </conditionalFormatting>
  <conditionalFormatting sqref="B19:B20">
    <cfRule type="expression" dxfId="681" priority="11" stopIfTrue="1">
      <formula>MOD(ROW(),2)=0</formula>
    </cfRule>
    <cfRule type="expression" dxfId="680" priority="12" stopIfTrue="1">
      <formula>MOD(ROW(),2)&lt;&gt;0</formula>
    </cfRule>
  </conditionalFormatting>
  <conditionalFormatting sqref="B18">
    <cfRule type="expression" dxfId="679" priority="9" stopIfTrue="1">
      <formula>MOD(ROW(),2)=0</formula>
    </cfRule>
    <cfRule type="expression" dxfId="678" priority="10" stopIfTrue="1">
      <formula>MOD(ROW(),2)&lt;&gt;0</formula>
    </cfRule>
  </conditionalFormatting>
  <conditionalFormatting sqref="B17">
    <cfRule type="expression" dxfId="677" priority="7" stopIfTrue="1">
      <formula>MOD(ROW(),2)=0</formula>
    </cfRule>
    <cfRule type="expression" dxfId="676" priority="8" stopIfTrue="1">
      <formula>MOD(ROW(),2)&lt;&gt;0</formula>
    </cfRule>
  </conditionalFormatting>
  <conditionalFormatting sqref="C14:M14">
    <cfRule type="expression" dxfId="675" priority="5" stopIfTrue="1">
      <formula>MOD(ROW(),2)=0</formula>
    </cfRule>
    <cfRule type="expression" dxfId="674" priority="6" stopIfTrue="1">
      <formula>MOD(ROW(),2)&lt;&gt;0</formula>
    </cfRule>
  </conditionalFormatting>
  <conditionalFormatting sqref="A21">
    <cfRule type="expression" dxfId="673" priority="1" stopIfTrue="1">
      <formula>MOD(ROW(),2)=0</formula>
    </cfRule>
    <cfRule type="expression" dxfId="672" priority="2" stopIfTrue="1">
      <formula>MOD(ROW(),2)&lt;&gt;0</formula>
    </cfRule>
  </conditionalFormatting>
  <conditionalFormatting sqref="B21:C21">
    <cfRule type="expression" dxfId="671" priority="3" stopIfTrue="1">
      <formula>MOD(ROW(),2)=0</formula>
    </cfRule>
    <cfRule type="expression" dxfId="6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6">
    <tabColor theme="3" tint="0.39997558519241921"/>
  </sheetPr>
  <dimension ref="A1:W999"/>
  <sheetViews>
    <sheetView showGridLines="0" tabSelected="1" zoomScale="85" zoomScaleNormal="85" workbookViewId="0">
      <selection activeCell="D16" sqref="D16"/>
    </sheetView>
  </sheetViews>
  <sheetFormatPr defaultRowHeight="30" customHeight="1" x14ac:dyDescent="0.25"/>
  <cols>
    <col min="1" max="4" width="17.26953125" customWidth="1"/>
    <col min="5" max="5" width="50.7265625" style="26" customWidth="1"/>
    <col min="6" max="6" width="17.26953125" customWidth="1"/>
    <col min="7" max="7" width="50.7265625" style="26" customWidth="1"/>
    <col min="8" max="10" width="17.26953125" customWidth="1"/>
    <col min="11" max="11" width="30.7265625" customWidth="1"/>
    <col min="12" max="12" width="31.36328125" style="26" customWidth="1"/>
    <col min="13" max="16" width="17.26953125" customWidth="1"/>
    <col min="17" max="17" width="8.7265625" hidden="1" customWidth="1"/>
    <col min="18" max="18" width="19.453125" bestFit="1" customWidth="1"/>
  </cols>
  <sheetData>
    <row r="1" spans="1:23" ht="30" customHeight="1" x14ac:dyDescent="0.4">
      <c r="A1" s="4" t="s">
        <v>0</v>
      </c>
      <c r="B1" s="10"/>
      <c r="C1" s="10"/>
      <c r="D1" s="10"/>
      <c r="E1" s="84"/>
      <c r="F1" s="10"/>
      <c r="G1" s="84"/>
      <c r="H1" s="10"/>
      <c r="I1" s="10"/>
      <c r="J1" s="10"/>
      <c r="K1" s="10"/>
      <c r="L1" s="84"/>
      <c r="M1" s="10"/>
      <c r="N1" s="10"/>
      <c r="O1" s="72"/>
    </row>
    <row r="2" spans="1:23" ht="19.399999999999999" customHeight="1" x14ac:dyDescent="0.35">
      <c r="A2" s="5" t="str">
        <f>IF(title="&gt; Enter workbook title here","Enter workbook title in Cover sheet",title)</f>
        <v>JPS - Consolidated Factor Spreadsheet</v>
      </c>
      <c r="B2" s="9"/>
      <c r="C2" s="9"/>
      <c r="D2" s="9"/>
      <c r="E2" s="85"/>
      <c r="F2" s="9"/>
      <c r="G2" s="85"/>
      <c r="H2" s="9"/>
      <c r="I2" s="9"/>
      <c r="J2" s="9"/>
      <c r="K2" s="9"/>
      <c r="L2" s="85"/>
      <c r="M2" s="9"/>
      <c r="N2" s="9"/>
      <c r="O2" s="9"/>
    </row>
    <row r="3" spans="1:23" ht="16.899999999999999" customHeight="1" x14ac:dyDescent="0.35">
      <c r="A3" s="6" t="s">
        <v>11</v>
      </c>
      <c r="B3" s="9"/>
      <c r="C3" s="9"/>
      <c r="D3" s="9"/>
      <c r="E3" s="85"/>
      <c r="F3" s="9"/>
      <c r="G3" s="85"/>
      <c r="H3" s="9"/>
      <c r="I3" s="9"/>
      <c r="J3" s="9"/>
      <c r="K3" s="9"/>
      <c r="L3" s="85"/>
      <c r="M3" s="9"/>
      <c r="N3" s="9"/>
      <c r="O3" s="9"/>
    </row>
    <row r="4" spans="1:23" ht="30" customHeight="1" x14ac:dyDescent="0.25">
      <c r="A4" s="7"/>
    </row>
    <row r="5" spans="1:23" ht="30" customHeight="1" x14ac:dyDescent="0.25">
      <c r="E5"/>
      <c r="G5"/>
      <c r="L5"/>
    </row>
    <row r="6" spans="1:23" s="26" customFormat="1" ht="30" customHeight="1" x14ac:dyDescent="0.25">
      <c r="A6"/>
      <c r="B6"/>
      <c r="C6"/>
      <c r="D6"/>
      <c r="E6"/>
      <c r="F6"/>
      <c r="G6"/>
      <c r="H6"/>
      <c r="I6"/>
      <c r="J6"/>
      <c r="K6"/>
      <c r="L6"/>
      <c r="M6"/>
      <c r="N6"/>
      <c r="O6"/>
      <c r="P6"/>
      <c r="Q6"/>
      <c r="R6"/>
      <c r="S6"/>
      <c r="T6"/>
      <c r="U6"/>
      <c r="V6"/>
      <c r="W6"/>
    </row>
    <row r="7" spans="1:23" ht="52" x14ac:dyDescent="0.3">
      <c r="A7" s="98" t="s">
        <v>277</v>
      </c>
      <c r="B7" s="98" t="s">
        <v>278</v>
      </c>
      <c r="C7" s="98" t="s">
        <v>279</v>
      </c>
      <c r="D7" s="98" t="s">
        <v>280</v>
      </c>
      <c r="E7" s="98" t="s">
        <v>6</v>
      </c>
      <c r="F7" s="98" t="s">
        <v>281</v>
      </c>
      <c r="G7" s="98" t="s">
        <v>282</v>
      </c>
      <c r="H7" s="98" t="s">
        <v>283</v>
      </c>
      <c r="I7" s="98" t="s">
        <v>284</v>
      </c>
      <c r="J7" s="98" t="s">
        <v>285</v>
      </c>
      <c r="K7" s="98" t="s">
        <v>286</v>
      </c>
      <c r="L7" s="98" t="s">
        <v>287</v>
      </c>
      <c r="M7" s="98" t="s">
        <v>288</v>
      </c>
      <c r="N7" s="98" t="s">
        <v>289</v>
      </c>
      <c r="O7" s="98" t="s">
        <v>290</v>
      </c>
      <c r="P7" s="98" t="s">
        <v>291</v>
      </c>
    </row>
    <row r="8" spans="1:23" ht="25" x14ac:dyDescent="0.25">
      <c r="A8" s="141" t="str">
        <f ca="1">HYPERLINK(MID(CELL("filename",A1),FIND("[",CELL("filename",A1)),FIND("]",CELL("filename",A1)) - FIND("[",CELL("filename",A1)) + 1) &amp; "'x-201'!TABLE_CLIENT_1","x-201 1")</f>
        <v>x-201 1</v>
      </c>
      <c r="B8" s="142" t="s">
        <v>77</v>
      </c>
      <c r="C8" s="142" t="s">
        <v>292</v>
      </c>
      <c r="D8" s="142" t="s">
        <v>293</v>
      </c>
      <c r="E8" s="142" t="s">
        <v>294</v>
      </c>
      <c r="F8" s="142" t="s">
        <v>295</v>
      </c>
      <c r="G8" s="142" t="s">
        <v>296</v>
      </c>
      <c r="H8" s="142">
        <v>1</v>
      </c>
      <c r="I8" s="138">
        <v>201</v>
      </c>
      <c r="J8" t="s">
        <v>297</v>
      </c>
      <c r="K8" s="143" t="s">
        <v>298</v>
      </c>
      <c r="L8" s="143"/>
      <c r="M8" s="144">
        <v>45071</v>
      </c>
      <c r="N8" s="144">
        <v>45014</v>
      </c>
      <c r="O8" s="142" t="s">
        <v>299</v>
      </c>
      <c r="P8" s="144" t="s">
        <v>300</v>
      </c>
    </row>
    <row r="9" spans="1:23" ht="25" x14ac:dyDescent="0.25">
      <c r="A9" s="141" t="str">
        <f ca="1">HYPERLINK(MID(CELL("filename",A1),FIND("[",CELL("filename",A1)),FIND("]",CELL("filename",A1)) - FIND("[",CELL("filename",A1)) + 1) &amp; "'x-202'!TABLE_CLIENT_1","x-202 1")</f>
        <v>x-202 1</v>
      </c>
      <c r="B9" s="142" t="s">
        <v>77</v>
      </c>
      <c r="C9" s="142" t="s">
        <v>76</v>
      </c>
      <c r="D9" s="142" t="s">
        <v>293</v>
      </c>
      <c r="E9" s="142" t="s">
        <v>301</v>
      </c>
      <c r="F9" s="142" t="s">
        <v>295</v>
      </c>
      <c r="G9" s="142" t="s">
        <v>296</v>
      </c>
      <c r="H9" s="142">
        <v>0</v>
      </c>
      <c r="I9" s="138">
        <v>202</v>
      </c>
      <c r="J9" t="s">
        <v>302</v>
      </c>
      <c r="K9" s="143" t="s">
        <v>298</v>
      </c>
      <c r="L9" s="143"/>
      <c r="M9" s="144">
        <v>45071</v>
      </c>
      <c r="N9" s="144">
        <v>45014</v>
      </c>
      <c r="O9" s="142" t="s">
        <v>299</v>
      </c>
      <c r="P9" s="144" t="s">
        <v>300</v>
      </c>
    </row>
    <row r="10" spans="1:23" ht="25" x14ac:dyDescent="0.25">
      <c r="A10" s="141" t="str">
        <f ca="1">HYPERLINK(MID(CELL("filename",A1),FIND("[",CELL("filename",A1)),FIND("]",CELL("filename",A1)) - FIND("[",CELL("filename",A1)) + 1) &amp; "'x-203'!TABLE_CLIENT_1","x-203 1")</f>
        <v>x-203 1</v>
      </c>
      <c r="B10" s="142" t="s">
        <v>77</v>
      </c>
      <c r="C10" s="142" t="s">
        <v>76</v>
      </c>
      <c r="D10" s="142" t="s">
        <v>293</v>
      </c>
      <c r="E10" s="142" t="s">
        <v>303</v>
      </c>
      <c r="F10" s="142" t="s">
        <v>295</v>
      </c>
      <c r="G10" s="142" t="s">
        <v>296</v>
      </c>
      <c r="H10" s="142">
        <v>0</v>
      </c>
      <c r="I10" s="138">
        <v>203</v>
      </c>
      <c r="J10" t="s">
        <v>304</v>
      </c>
      <c r="K10" s="143" t="s">
        <v>305</v>
      </c>
      <c r="L10" s="143"/>
      <c r="M10" s="144">
        <v>45071</v>
      </c>
      <c r="N10" s="144">
        <v>45014</v>
      </c>
      <c r="O10" s="142" t="s">
        <v>299</v>
      </c>
      <c r="P10" s="144" t="s">
        <v>300</v>
      </c>
    </row>
    <row r="11" spans="1:23" ht="25" x14ac:dyDescent="0.25">
      <c r="A11" s="141" t="str">
        <f ca="1">HYPERLINK(MID(CELL("filename",A1),FIND("[",CELL("filename",A1)),FIND("]",CELL("filename",A1)) - FIND("[",CELL("filename",A1)) + 1) &amp; "'x-204'!TABLE_CLIENT_1","x-204 1")</f>
        <v>x-204 1</v>
      </c>
      <c r="B11" s="142" t="s">
        <v>77</v>
      </c>
      <c r="C11" s="142" t="s">
        <v>76</v>
      </c>
      <c r="D11" s="142" t="s">
        <v>293</v>
      </c>
      <c r="E11" s="142" t="s">
        <v>306</v>
      </c>
      <c r="F11" s="142" t="s">
        <v>295</v>
      </c>
      <c r="G11" s="142" t="s">
        <v>296</v>
      </c>
      <c r="H11" s="142">
        <v>0</v>
      </c>
      <c r="I11" s="138">
        <v>204</v>
      </c>
      <c r="J11" t="s">
        <v>307</v>
      </c>
      <c r="K11" s="143" t="s">
        <v>308</v>
      </c>
      <c r="L11" s="143"/>
      <c r="M11" s="144">
        <v>45071</v>
      </c>
      <c r="N11" s="144">
        <v>45014</v>
      </c>
      <c r="O11" s="142" t="s">
        <v>299</v>
      </c>
      <c r="P11" s="144" t="s">
        <v>300</v>
      </c>
    </row>
    <row r="12" spans="1:23" ht="25" x14ac:dyDescent="0.25">
      <c r="A12" s="141" t="str">
        <f ca="1">HYPERLINK(MID(CELL("filename",A1),FIND("[",CELL("filename",A1)),FIND("]",CELL("filename",A1)) - FIND("[",CELL("filename",A1)) + 1) &amp; "'x-205'!TABLE_CLIENT_1","x-205 1")</f>
        <v>x-205 1</v>
      </c>
      <c r="B12" s="142" t="s">
        <v>77</v>
      </c>
      <c r="C12" s="142" t="s">
        <v>76</v>
      </c>
      <c r="D12" s="142" t="s">
        <v>293</v>
      </c>
      <c r="E12" s="142" t="s">
        <v>309</v>
      </c>
      <c r="F12" s="142" t="s">
        <v>295</v>
      </c>
      <c r="G12" s="142" t="s">
        <v>296</v>
      </c>
      <c r="H12" s="142">
        <v>0</v>
      </c>
      <c r="I12" s="138">
        <v>205</v>
      </c>
      <c r="J12" t="s">
        <v>310</v>
      </c>
      <c r="K12" s="143" t="s">
        <v>311</v>
      </c>
      <c r="L12" s="143"/>
      <c r="M12" s="144">
        <v>45071</v>
      </c>
      <c r="N12" s="144">
        <v>45014</v>
      </c>
      <c r="O12" s="142" t="s">
        <v>299</v>
      </c>
      <c r="P12" s="144" t="s">
        <v>300</v>
      </c>
    </row>
    <row r="13" spans="1:23" ht="25" x14ac:dyDescent="0.25">
      <c r="A13" s="141" t="str">
        <f ca="1">HYPERLINK(MID(CELL("filename",A1),FIND("[",CELL("filename",A1)),FIND("]",CELL("filename",A1)) - FIND("[",CELL("filename",A1)) + 1) &amp; "'x-206'!TABLE_CLIENT_1","x-206 1")</f>
        <v>x-206 1</v>
      </c>
      <c r="B13" s="142" t="s">
        <v>77</v>
      </c>
      <c r="C13" s="142" t="s">
        <v>76</v>
      </c>
      <c r="D13" s="142" t="s">
        <v>312</v>
      </c>
      <c r="E13" s="142" t="s">
        <v>313</v>
      </c>
      <c r="F13" s="142" t="s">
        <v>295</v>
      </c>
      <c r="G13" s="142" t="s">
        <v>314</v>
      </c>
      <c r="H13" s="142">
        <v>0</v>
      </c>
      <c r="I13" s="138">
        <v>206</v>
      </c>
      <c r="J13" t="s">
        <v>315</v>
      </c>
      <c r="K13" s="143" t="s">
        <v>316</v>
      </c>
      <c r="L13" s="143"/>
      <c r="M13" s="144">
        <v>45106</v>
      </c>
      <c r="N13" s="144">
        <v>45014</v>
      </c>
      <c r="O13" s="142" t="s">
        <v>299</v>
      </c>
      <c r="P13" s="144" t="s">
        <v>300</v>
      </c>
    </row>
    <row r="14" spans="1:23" ht="25" x14ac:dyDescent="0.25">
      <c r="A14" s="141" t="str">
        <f ca="1">HYPERLINK(MID(CELL("filename",A1),FIND("[",CELL("filename",A1)),FIND("]",CELL("filename",A1)) - FIND("[",CELL("filename",A1)) + 1) &amp; "'x-207'!TABLE_CLIENT_1","x-207 1")</f>
        <v>x-207 1</v>
      </c>
      <c r="B14" s="142" t="s">
        <v>77</v>
      </c>
      <c r="C14" s="142" t="s">
        <v>76</v>
      </c>
      <c r="D14" s="142" t="s">
        <v>312</v>
      </c>
      <c r="E14" s="142" t="s">
        <v>317</v>
      </c>
      <c r="F14" s="142" t="s">
        <v>295</v>
      </c>
      <c r="G14" s="142" t="s">
        <v>314</v>
      </c>
      <c r="H14" s="142">
        <v>0</v>
      </c>
      <c r="I14" s="138">
        <v>207</v>
      </c>
      <c r="J14" t="s">
        <v>318</v>
      </c>
      <c r="K14" s="143" t="s">
        <v>319</v>
      </c>
      <c r="L14" s="143"/>
      <c r="M14" s="144">
        <v>45106</v>
      </c>
      <c r="N14" s="144">
        <v>45014</v>
      </c>
      <c r="O14" s="142" t="s">
        <v>299</v>
      </c>
      <c r="P14" s="144" t="s">
        <v>300</v>
      </c>
    </row>
    <row r="15" spans="1:23" ht="25" x14ac:dyDescent="0.25">
      <c r="A15" s="141" t="str">
        <f ca="1">HYPERLINK(MID(CELL("filename",A1),FIND("[",CELL("filename",A1)),FIND("]",CELL("filename",A1)) - FIND("[",CELL("filename",A1)) + 1) &amp; "'x-208'!TABLE_CLIENT_1","x-208 1")</f>
        <v>x-208 1</v>
      </c>
      <c r="B15" s="142" t="s">
        <v>77</v>
      </c>
      <c r="C15" s="142" t="s">
        <v>76</v>
      </c>
      <c r="D15" s="142" t="s">
        <v>312</v>
      </c>
      <c r="E15" s="142" t="s">
        <v>320</v>
      </c>
      <c r="F15" s="142" t="s">
        <v>295</v>
      </c>
      <c r="G15" s="142" t="s">
        <v>314</v>
      </c>
      <c r="H15" s="142">
        <v>0</v>
      </c>
      <c r="I15" s="138">
        <v>208</v>
      </c>
      <c r="J15" t="s">
        <v>321</v>
      </c>
      <c r="K15" s="143" t="s">
        <v>322</v>
      </c>
      <c r="L15" s="143"/>
      <c r="M15" s="144">
        <v>45106</v>
      </c>
      <c r="N15" s="144">
        <v>45014</v>
      </c>
      <c r="O15" s="142" t="s">
        <v>299</v>
      </c>
      <c r="P15" s="144" t="s">
        <v>300</v>
      </c>
    </row>
    <row r="16" spans="1:23" ht="25" x14ac:dyDescent="0.25">
      <c r="A16" s="141" t="str">
        <f ca="1">HYPERLINK(MID(CELL("filename",A1),FIND("[",CELL("filename",A1)),FIND("]",CELL("filename",A1)) - FIND("[",CELL("filename",A1)) + 1) &amp; "'x-209'!TABLE_CLIENT_1","x-209 1")</f>
        <v>x-209 1</v>
      </c>
      <c r="B16" s="142" t="s">
        <v>77</v>
      </c>
      <c r="C16" s="142" t="s">
        <v>76</v>
      </c>
      <c r="D16" s="142" t="s">
        <v>312</v>
      </c>
      <c r="E16" s="142" t="s">
        <v>323</v>
      </c>
      <c r="F16" s="142" t="s">
        <v>295</v>
      </c>
      <c r="G16" s="142" t="s">
        <v>314</v>
      </c>
      <c r="H16" s="142">
        <v>0</v>
      </c>
      <c r="I16" s="138">
        <v>209</v>
      </c>
      <c r="J16" t="s">
        <v>324</v>
      </c>
      <c r="K16" s="143" t="s">
        <v>325</v>
      </c>
      <c r="L16" s="143"/>
      <c r="M16" s="144">
        <v>45106</v>
      </c>
      <c r="N16" s="144">
        <v>45014</v>
      </c>
      <c r="O16" s="142" t="s">
        <v>299</v>
      </c>
      <c r="P16" s="144" t="s">
        <v>300</v>
      </c>
    </row>
    <row r="17" spans="1:16" ht="25" x14ac:dyDescent="0.25">
      <c r="A17" s="141" t="str">
        <f ca="1">HYPERLINK(MID(CELL("filename",A1),FIND("[",CELL("filename",A1)),FIND("]",CELL("filename",A1)) - FIND("[",CELL("filename",A1)) + 1) &amp; "'x-210'!TABLE_CLIENT_1","x-210 1")</f>
        <v>x-210 1</v>
      </c>
      <c r="B17" s="142" t="s">
        <v>77</v>
      </c>
      <c r="C17" s="142" t="s">
        <v>76</v>
      </c>
      <c r="D17" s="142" t="s">
        <v>293</v>
      </c>
      <c r="E17" s="142" t="s">
        <v>326</v>
      </c>
      <c r="F17" s="142" t="s">
        <v>295</v>
      </c>
      <c r="G17" s="142" t="s">
        <v>327</v>
      </c>
      <c r="H17" s="142">
        <v>0</v>
      </c>
      <c r="I17" s="138">
        <v>210</v>
      </c>
      <c r="J17" t="s">
        <v>328</v>
      </c>
      <c r="K17" s="143" t="s">
        <v>329</v>
      </c>
      <c r="L17" s="143"/>
      <c r="M17" s="144">
        <v>45071</v>
      </c>
      <c r="N17" s="144">
        <v>45014</v>
      </c>
      <c r="O17" s="142" t="s">
        <v>299</v>
      </c>
      <c r="P17" s="144" t="s">
        <v>300</v>
      </c>
    </row>
    <row r="18" spans="1:16" ht="25" x14ac:dyDescent="0.25">
      <c r="A18" s="141" t="str">
        <f ca="1">HYPERLINK(MID(CELL("filename",A1),FIND("[",CELL("filename",A1)),FIND("]",CELL("filename",A1)) - FIND("[",CELL("filename",A1)) + 1) &amp; "'x-211'!TABLE_CLIENT_1","x-211 1")</f>
        <v>x-211 1</v>
      </c>
      <c r="B18" s="142" t="s">
        <v>77</v>
      </c>
      <c r="C18" s="142" t="s">
        <v>76</v>
      </c>
      <c r="D18" s="142" t="s">
        <v>312</v>
      </c>
      <c r="E18" s="142" t="s">
        <v>330</v>
      </c>
      <c r="F18" s="142" t="s">
        <v>295</v>
      </c>
      <c r="G18" s="142" t="s">
        <v>331</v>
      </c>
      <c r="H18" s="142">
        <v>0</v>
      </c>
      <c r="I18" s="138">
        <v>211</v>
      </c>
      <c r="J18" t="s">
        <v>332</v>
      </c>
      <c r="K18" s="143" t="s">
        <v>333</v>
      </c>
      <c r="L18" s="143"/>
      <c r="M18" s="144">
        <v>45106</v>
      </c>
      <c r="N18" s="144">
        <v>45014</v>
      </c>
      <c r="O18" s="142" t="s">
        <v>299</v>
      </c>
      <c r="P18" s="144" t="s">
        <v>300</v>
      </c>
    </row>
    <row r="19" spans="1:16" ht="25" x14ac:dyDescent="0.25">
      <c r="A19" s="141" t="str">
        <f ca="1">HYPERLINK(MID(CELL("filename",A1),FIND("[",CELL("filename",A1)),FIND("]",CELL("filename",A1)) - FIND("[",CELL("filename",A1)) + 1) &amp; "'x-212'!TABLE_CLIENT_1","x-212 1")</f>
        <v>x-212 1</v>
      </c>
      <c r="B19" s="142" t="s">
        <v>77</v>
      </c>
      <c r="C19" s="142" t="s">
        <v>334</v>
      </c>
      <c r="D19" s="142" t="s">
        <v>293</v>
      </c>
      <c r="E19" s="142" t="s">
        <v>335</v>
      </c>
      <c r="F19" s="142" t="s">
        <v>295</v>
      </c>
      <c r="G19" s="142" t="s">
        <v>296</v>
      </c>
      <c r="H19" s="142">
        <v>0</v>
      </c>
      <c r="I19" s="138">
        <v>212</v>
      </c>
      <c r="J19" t="s">
        <v>336</v>
      </c>
      <c r="K19" s="143" t="s">
        <v>337</v>
      </c>
      <c r="L19" s="143"/>
      <c r="M19" s="144">
        <v>45071</v>
      </c>
      <c r="N19" s="144">
        <v>45014</v>
      </c>
      <c r="O19" s="142" t="s">
        <v>299</v>
      </c>
      <c r="P19" s="144" t="s">
        <v>300</v>
      </c>
    </row>
    <row r="20" spans="1:16" ht="25" x14ac:dyDescent="0.25">
      <c r="A20" s="141" t="str">
        <f ca="1">HYPERLINK(MID(CELL("filename",A1),FIND("[",CELL("filename",A1)),FIND("]",CELL("filename",A1)) - FIND("[",CELL("filename",A1)) + 1) &amp; "'x-213'!TABLE_CLIENT_1","x-213 1")</f>
        <v>x-213 1</v>
      </c>
      <c r="B20" s="142" t="s">
        <v>77</v>
      </c>
      <c r="C20" s="142" t="s">
        <v>334</v>
      </c>
      <c r="D20" s="142" t="s">
        <v>293</v>
      </c>
      <c r="E20" s="142" t="s">
        <v>338</v>
      </c>
      <c r="F20" s="142" t="s">
        <v>295</v>
      </c>
      <c r="G20" s="142" t="s">
        <v>296</v>
      </c>
      <c r="H20" s="142">
        <v>0</v>
      </c>
      <c r="I20" s="138">
        <v>213</v>
      </c>
      <c r="J20" t="s">
        <v>339</v>
      </c>
      <c r="K20" s="143" t="s">
        <v>340</v>
      </c>
      <c r="L20" s="143"/>
      <c r="M20" s="144">
        <v>45071</v>
      </c>
      <c r="N20" s="144">
        <v>45014</v>
      </c>
      <c r="O20" s="142" t="s">
        <v>299</v>
      </c>
      <c r="P20" s="144" t="s">
        <v>300</v>
      </c>
    </row>
    <row r="21" spans="1:16" ht="25" x14ac:dyDescent="0.25">
      <c r="A21" s="141" t="str">
        <f ca="1">HYPERLINK(MID(CELL("filename",A1),FIND("[",CELL("filename",A1)),FIND("]",CELL("filename",A1)) - FIND("[",CELL("filename",A1)) + 1) &amp; "'x-214'!TABLE_CLIENT_1","x-214 1")</f>
        <v>x-214 1</v>
      </c>
      <c r="B21" s="142" t="s">
        <v>77</v>
      </c>
      <c r="C21" s="142" t="s">
        <v>334</v>
      </c>
      <c r="D21" s="142" t="s">
        <v>293</v>
      </c>
      <c r="E21" s="142" t="s">
        <v>341</v>
      </c>
      <c r="F21" s="142" t="s">
        <v>295</v>
      </c>
      <c r="G21" s="142" t="s">
        <v>296</v>
      </c>
      <c r="H21" s="142">
        <v>0</v>
      </c>
      <c r="I21" s="138">
        <v>214</v>
      </c>
      <c r="J21" t="s">
        <v>342</v>
      </c>
      <c r="K21" s="143" t="s">
        <v>343</v>
      </c>
      <c r="L21" s="143"/>
      <c r="M21" s="144">
        <v>45071</v>
      </c>
      <c r="N21" s="144">
        <v>45014</v>
      </c>
      <c r="O21" s="142" t="s">
        <v>299</v>
      </c>
      <c r="P21" s="144" t="s">
        <v>300</v>
      </c>
    </row>
    <row r="22" spans="1:16" ht="25" x14ac:dyDescent="0.25">
      <c r="A22" s="141" t="str">
        <f ca="1">HYPERLINK(MID(CELL("filename",A1),FIND("[",CELL("filename",A1)),FIND("]",CELL("filename",A1)) - FIND("[",CELL("filename",A1)) + 1) &amp; "'x-215'!TABLE_CLIENT_1","x-215 1")</f>
        <v>x-215 1</v>
      </c>
      <c r="B22" s="142" t="s">
        <v>77</v>
      </c>
      <c r="C22" s="142" t="s">
        <v>334</v>
      </c>
      <c r="D22" s="142" t="s">
        <v>293</v>
      </c>
      <c r="E22" s="142" t="s">
        <v>344</v>
      </c>
      <c r="F22" s="142" t="s">
        <v>295</v>
      </c>
      <c r="G22" s="142" t="s">
        <v>296</v>
      </c>
      <c r="H22" s="142">
        <v>0</v>
      </c>
      <c r="I22" s="138">
        <v>215</v>
      </c>
      <c r="J22" t="s">
        <v>345</v>
      </c>
      <c r="K22" s="143" t="s">
        <v>346</v>
      </c>
      <c r="L22" s="143"/>
      <c r="M22" s="144">
        <v>45071</v>
      </c>
      <c r="N22" s="144">
        <v>45014</v>
      </c>
      <c r="O22" s="142" t="s">
        <v>299</v>
      </c>
      <c r="P22" s="144" t="s">
        <v>300</v>
      </c>
    </row>
    <row r="23" spans="1:16" ht="25" x14ac:dyDescent="0.25">
      <c r="A23" s="141" t="str">
        <f ca="1">HYPERLINK(MID(CELL("filename",A1),FIND("[",CELL("filename",A1)),FIND("]",CELL("filename",A1)) - FIND("[",CELL("filename",A1)) + 1) &amp; "'x-216'!TABLE_CLIENT_1","x-216 1")</f>
        <v>x-216 1</v>
      </c>
      <c r="B23" s="142" t="s">
        <v>347</v>
      </c>
      <c r="C23" s="142" t="s">
        <v>334</v>
      </c>
      <c r="D23" s="142" t="s">
        <v>293</v>
      </c>
      <c r="E23" s="142" t="s">
        <v>348</v>
      </c>
      <c r="F23" s="142" t="s">
        <v>295</v>
      </c>
      <c r="G23" s="142" t="s">
        <v>327</v>
      </c>
      <c r="H23" s="142">
        <v>0</v>
      </c>
      <c r="I23" s="138">
        <v>216</v>
      </c>
      <c r="J23" t="s">
        <v>349</v>
      </c>
      <c r="K23" s="143" t="s">
        <v>350</v>
      </c>
      <c r="L23" s="143"/>
      <c r="M23" s="144">
        <v>45071</v>
      </c>
      <c r="N23" s="144">
        <v>45014</v>
      </c>
      <c r="O23" s="142" t="s">
        <v>299</v>
      </c>
      <c r="P23" s="144" t="s">
        <v>300</v>
      </c>
    </row>
    <row r="24" spans="1:16" ht="37.5" x14ac:dyDescent="0.25">
      <c r="A24" s="141" t="str">
        <f ca="1">HYPERLINK(MID(CELL("filename",A1),FIND("[",CELL("filename",A1)),FIND("]",CELL("filename",A1)) - FIND("[",CELL("filename",A1)) + 1) &amp; "'x-301'!TABLE_CLIENT_1","x-301 1")</f>
        <v>x-301 1</v>
      </c>
      <c r="B24" s="142" t="s">
        <v>77</v>
      </c>
      <c r="C24" s="142" t="s">
        <v>292</v>
      </c>
      <c r="D24" s="142" t="s">
        <v>351</v>
      </c>
      <c r="E24" s="142" t="s">
        <v>352</v>
      </c>
      <c r="F24" s="142" t="s">
        <v>295</v>
      </c>
      <c r="G24" s="142" t="s">
        <v>296</v>
      </c>
      <c r="H24" s="142">
        <v>1</v>
      </c>
      <c r="I24" s="138">
        <v>301</v>
      </c>
      <c r="J24" t="s">
        <v>353</v>
      </c>
      <c r="K24" s="143" t="s">
        <v>305</v>
      </c>
      <c r="L24" s="143"/>
      <c r="M24" s="144">
        <v>45071</v>
      </c>
      <c r="N24" s="144">
        <v>45014</v>
      </c>
      <c r="O24" s="142" t="s">
        <v>299</v>
      </c>
      <c r="P24" s="144" t="s">
        <v>300</v>
      </c>
    </row>
    <row r="25" spans="1:16" ht="25" x14ac:dyDescent="0.25">
      <c r="A25" s="141" t="str">
        <f ca="1">HYPERLINK(MID(CELL("filename",A1),FIND("[",CELL("filename",A1)),FIND("]",CELL("filename",A1)) - FIND("[",CELL("filename",A1)) + 1) &amp; "'x-302'!TABLE_CLIENT_1","x-302 1")</f>
        <v>x-302 1</v>
      </c>
      <c r="B25" s="142" t="s">
        <v>77</v>
      </c>
      <c r="C25" s="142" t="s">
        <v>76</v>
      </c>
      <c r="D25" s="142" t="s">
        <v>351</v>
      </c>
      <c r="E25" s="142" t="s">
        <v>354</v>
      </c>
      <c r="F25" s="142" t="s">
        <v>295</v>
      </c>
      <c r="G25" s="142" t="s">
        <v>314</v>
      </c>
      <c r="H25" s="142">
        <v>0</v>
      </c>
      <c r="I25" s="138">
        <v>302</v>
      </c>
      <c r="J25" t="s">
        <v>355</v>
      </c>
      <c r="K25" s="143" t="s">
        <v>356</v>
      </c>
      <c r="L25" s="143"/>
      <c r="M25" s="144">
        <v>45071</v>
      </c>
      <c r="N25" s="144">
        <v>45014</v>
      </c>
      <c r="O25" s="142" t="s">
        <v>299</v>
      </c>
      <c r="P25" s="144" t="s">
        <v>300</v>
      </c>
    </row>
    <row r="26" spans="1:16" ht="37.5" x14ac:dyDescent="0.25">
      <c r="A26" s="141" t="str">
        <f ca="1">HYPERLINK(MID(CELL("filename",A1),FIND("[",CELL("filename",A1)),FIND("]",CELL("filename",A1)) - FIND("[",CELL("filename",A1)) + 1) &amp; "'x-303'!TABLE_CLIENT_1","x-303 1")</f>
        <v>x-303 1</v>
      </c>
      <c r="B26" s="142" t="s">
        <v>77</v>
      </c>
      <c r="C26" s="142" t="s">
        <v>292</v>
      </c>
      <c r="D26" s="142" t="s">
        <v>357</v>
      </c>
      <c r="E26" s="142" t="s">
        <v>358</v>
      </c>
      <c r="F26" s="142" t="s">
        <v>295</v>
      </c>
      <c r="G26" s="142" t="s">
        <v>296</v>
      </c>
      <c r="H26" s="142">
        <v>1</v>
      </c>
      <c r="I26" s="138">
        <v>303</v>
      </c>
      <c r="J26" t="s">
        <v>359</v>
      </c>
      <c r="K26" s="143" t="s">
        <v>308</v>
      </c>
      <c r="L26" s="143"/>
      <c r="M26" s="144">
        <v>45071</v>
      </c>
      <c r="N26" s="144">
        <v>45014</v>
      </c>
      <c r="O26" s="142" t="s">
        <v>299</v>
      </c>
      <c r="P26" s="144" t="s">
        <v>300</v>
      </c>
    </row>
    <row r="27" spans="1:16" ht="37.5" x14ac:dyDescent="0.25">
      <c r="A27" s="141" t="str">
        <f ca="1">HYPERLINK(MID(CELL("filename",A1),FIND("[",CELL("filename",A1)),FIND("]",CELL("filename",A1)) - FIND("[",CELL("filename",A1)) + 1) &amp; "'x-304'!TABLE_CLIENT_1","x-304 1")</f>
        <v>x-304 1</v>
      </c>
      <c r="B27" s="142" t="s">
        <v>77</v>
      </c>
      <c r="C27" s="142" t="s">
        <v>292</v>
      </c>
      <c r="D27" s="142" t="s">
        <v>357</v>
      </c>
      <c r="E27" s="142" t="s">
        <v>360</v>
      </c>
      <c r="F27" s="142" t="s">
        <v>295</v>
      </c>
      <c r="G27" s="142" t="s">
        <v>296</v>
      </c>
      <c r="H27" s="142">
        <v>1</v>
      </c>
      <c r="I27" s="138">
        <v>304</v>
      </c>
      <c r="J27" t="s">
        <v>361</v>
      </c>
      <c r="K27" s="143" t="s">
        <v>311</v>
      </c>
      <c r="L27" s="143"/>
      <c r="M27" s="144">
        <v>45071</v>
      </c>
      <c r="N27" s="144">
        <v>45014</v>
      </c>
      <c r="O27" s="142" t="s">
        <v>299</v>
      </c>
      <c r="P27" s="144" t="s">
        <v>300</v>
      </c>
    </row>
    <row r="28" spans="1:16" ht="37.5" x14ac:dyDescent="0.25">
      <c r="A28" s="141" t="str">
        <f ca="1">HYPERLINK(MID(CELL("filename",A1),FIND("[",CELL("filename",A1)),FIND("]",CELL("filename",A1)) - FIND("[",CELL("filename",A1)) + 1) &amp; "'x-305'!TABLE_CLIENT_1","x-305 1")</f>
        <v>x-305 1</v>
      </c>
      <c r="B28" s="142" t="s">
        <v>77</v>
      </c>
      <c r="C28" s="142" t="s">
        <v>76</v>
      </c>
      <c r="D28" s="142" t="s">
        <v>357</v>
      </c>
      <c r="E28" s="142" t="s">
        <v>362</v>
      </c>
      <c r="F28" s="142" t="s">
        <v>295</v>
      </c>
      <c r="G28" s="142" t="s">
        <v>314</v>
      </c>
      <c r="H28" s="142">
        <v>0</v>
      </c>
      <c r="I28" s="138">
        <v>305</v>
      </c>
      <c r="J28" t="s">
        <v>363</v>
      </c>
      <c r="K28" s="143" t="s">
        <v>364</v>
      </c>
      <c r="L28" s="143"/>
      <c r="M28" s="144">
        <v>45071</v>
      </c>
      <c r="N28" s="144">
        <v>45014</v>
      </c>
      <c r="O28" s="142" t="s">
        <v>299</v>
      </c>
      <c r="P28" s="144" t="s">
        <v>300</v>
      </c>
    </row>
    <row r="29" spans="1:16" ht="37.5" x14ac:dyDescent="0.25">
      <c r="A29" s="141" t="str">
        <f ca="1">HYPERLINK(MID(CELL("filename",A1),FIND("[",CELL("filename",A1)),FIND("]",CELL("filename",A1)) - FIND("[",CELL("filename",A1)) + 1) &amp; "'x-306'!TABLE_CLIENT_1","x-306 1")</f>
        <v>x-306 1</v>
      </c>
      <c r="B29" s="142" t="s">
        <v>77</v>
      </c>
      <c r="C29" s="142" t="s">
        <v>76</v>
      </c>
      <c r="D29" s="142" t="s">
        <v>357</v>
      </c>
      <c r="E29" s="142" t="s">
        <v>365</v>
      </c>
      <c r="F29" s="142" t="s">
        <v>295</v>
      </c>
      <c r="G29" s="142" t="s">
        <v>314</v>
      </c>
      <c r="H29" s="142">
        <v>0</v>
      </c>
      <c r="I29" s="138">
        <v>306</v>
      </c>
      <c r="J29" t="s">
        <v>366</v>
      </c>
      <c r="K29" s="143" t="s">
        <v>367</v>
      </c>
      <c r="L29" s="143"/>
      <c r="M29" s="144">
        <v>45071</v>
      </c>
      <c r="N29" s="144">
        <v>45014</v>
      </c>
      <c r="O29" s="142" t="s">
        <v>299</v>
      </c>
      <c r="P29" s="144" t="s">
        <v>300</v>
      </c>
    </row>
    <row r="30" spans="1:16" ht="25" x14ac:dyDescent="0.25">
      <c r="A30" s="141" t="str">
        <f ca="1">HYPERLINK(MID(CELL("filename",A1),FIND("[",CELL("filename",A1)),FIND("]",CELL("filename",A1)) - FIND("[",CELL("filename",A1)) + 1) &amp; "'x-307'!TABLE_CLIENT_1","x-307 1")</f>
        <v>x-307 1</v>
      </c>
      <c r="B30" s="142" t="s">
        <v>77</v>
      </c>
      <c r="C30" s="142" t="s">
        <v>334</v>
      </c>
      <c r="D30" s="142" t="s">
        <v>351</v>
      </c>
      <c r="E30" s="142" t="s">
        <v>368</v>
      </c>
      <c r="F30" s="142" t="s">
        <v>295</v>
      </c>
      <c r="G30" s="142" t="s">
        <v>296</v>
      </c>
      <c r="H30" s="142">
        <v>0</v>
      </c>
      <c r="I30" s="138">
        <v>307</v>
      </c>
      <c r="J30" t="s">
        <v>369</v>
      </c>
      <c r="K30" s="143" t="s">
        <v>370</v>
      </c>
      <c r="L30" s="143"/>
      <c r="M30" s="144">
        <v>45071</v>
      </c>
      <c r="N30" s="144">
        <v>45014</v>
      </c>
      <c r="O30" s="142" t="s">
        <v>299</v>
      </c>
      <c r="P30" s="144" t="s">
        <v>300</v>
      </c>
    </row>
    <row r="31" spans="1:16" ht="25" x14ac:dyDescent="0.25">
      <c r="A31" s="141" t="str">
        <f ca="1">HYPERLINK(MID(CELL("filename",A1),FIND("[",CELL("filename",A1)),FIND("]",CELL("filename",A1)) - FIND("[",CELL("filename",A1)) + 1) &amp; "'x-308'!TABLE_CLIENT_1","x-308 1")</f>
        <v>x-308 1</v>
      </c>
      <c r="B31" s="142" t="s">
        <v>77</v>
      </c>
      <c r="C31" s="142" t="s">
        <v>334</v>
      </c>
      <c r="D31" s="142" t="s">
        <v>357</v>
      </c>
      <c r="E31" s="142" t="s">
        <v>371</v>
      </c>
      <c r="F31" s="142" t="s">
        <v>295</v>
      </c>
      <c r="G31" s="142" t="s">
        <v>296</v>
      </c>
      <c r="H31" s="142">
        <v>0</v>
      </c>
      <c r="I31" s="138">
        <v>308</v>
      </c>
      <c r="J31" t="s">
        <v>372</v>
      </c>
      <c r="K31" s="143" t="s">
        <v>373</v>
      </c>
      <c r="L31" s="143"/>
      <c r="M31" s="144">
        <v>45071</v>
      </c>
      <c r="N31" s="144">
        <v>45014</v>
      </c>
      <c r="O31" s="142" t="s">
        <v>299</v>
      </c>
      <c r="P31" s="144" t="s">
        <v>300</v>
      </c>
    </row>
    <row r="32" spans="1:16" ht="25" x14ac:dyDescent="0.25">
      <c r="A32" s="141" t="str">
        <f ca="1">HYPERLINK(MID(CELL("filename",A1),FIND("[",CELL("filename",A1)),FIND("]",CELL("filename",A1)) - FIND("[",CELL("filename",A1)) + 1) &amp; "'x-309'!TABLE_CLIENT_1","x-309 1")</f>
        <v>x-309 1</v>
      </c>
      <c r="B32" s="142" t="s">
        <v>77</v>
      </c>
      <c r="C32" s="142" t="s">
        <v>334</v>
      </c>
      <c r="D32" s="142" t="s">
        <v>357</v>
      </c>
      <c r="E32" s="142" t="s">
        <v>374</v>
      </c>
      <c r="F32" s="142" t="s">
        <v>295</v>
      </c>
      <c r="G32" s="142" t="s">
        <v>296</v>
      </c>
      <c r="H32" s="142">
        <v>0</v>
      </c>
      <c r="I32" s="138">
        <v>309</v>
      </c>
      <c r="J32" t="s">
        <v>375</v>
      </c>
      <c r="K32" s="143" t="s">
        <v>376</v>
      </c>
      <c r="L32" s="143"/>
      <c r="M32" s="144">
        <v>45071</v>
      </c>
      <c r="N32" s="144">
        <v>45014</v>
      </c>
      <c r="O32" s="142" t="s">
        <v>299</v>
      </c>
      <c r="P32" s="144" t="s">
        <v>300</v>
      </c>
    </row>
    <row r="33" spans="1:16" ht="25" x14ac:dyDescent="0.25">
      <c r="A33" s="141" t="str">
        <f ca="1">HYPERLINK(MID(CELL("filename",A1),FIND("[",CELL("filename",A1)),FIND("]",CELL("filename",A1)) - FIND("[",CELL("filename",A1)) + 1) &amp; "'x-401'!TABLE_CLIENT_1","x-401 1")</f>
        <v>x-401 1</v>
      </c>
      <c r="B33" s="142" t="s">
        <v>77</v>
      </c>
      <c r="C33" s="142" t="s">
        <v>76</v>
      </c>
      <c r="D33" s="142" t="s">
        <v>377</v>
      </c>
      <c r="E33" s="142" t="s">
        <v>378</v>
      </c>
      <c r="F33" s="142" t="s">
        <v>295</v>
      </c>
      <c r="G33" s="142" t="s">
        <v>379</v>
      </c>
      <c r="H33" s="142">
        <v>0</v>
      </c>
      <c r="I33" s="138">
        <v>401</v>
      </c>
      <c r="J33" t="s">
        <v>380</v>
      </c>
      <c r="K33" s="143" t="s">
        <v>381</v>
      </c>
      <c r="L33" s="143"/>
      <c r="M33" s="144">
        <v>45106</v>
      </c>
      <c r="N33" s="144">
        <v>45231</v>
      </c>
      <c r="O33" s="142" t="s">
        <v>299</v>
      </c>
      <c r="P33" s="144" t="s">
        <v>300</v>
      </c>
    </row>
    <row r="34" spans="1:16" ht="25" x14ac:dyDescent="0.25">
      <c r="A34" s="141" t="str">
        <f ca="1">HYPERLINK(MID(CELL("filename",A1),FIND("[",CELL("filename",A1)),FIND("]",CELL("filename",A1)) - FIND("[",CELL("filename",A1)) + 1) &amp; "'x-402'!TABLE_CLIENT_1","x-402 1")</f>
        <v>x-402 1</v>
      </c>
      <c r="B34" s="142" t="s">
        <v>77</v>
      </c>
      <c r="C34" s="142" t="s">
        <v>76</v>
      </c>
      <c r="D34" s="142" t="s">
        <v>377</v>
      </c>
      <c r="E34" s="142" t="s">
        <v>382</v>
      </c>
      <c r="F34" s="142" t="s">
        <v>295</v>
      </c>
      <c r="G34" s="142" t="s">
        <v>379</v>
      </c>
      <c r="H34" s="142">
        <v>0</v>
      </c>
      <c r="I34" s="138">
        <v>402</v>
      </c>
      <c r="J34" t="s">
        <v>383</v>
      </c>
      <c r="K34" s="143" t="s">
        <v>384</v>
      </c>
      <c r="L34" s="143"/>
      <c r="M34" s="144">
        <v>45106</v>
      </c>
      <c r="N34" s="144">
        <v>45231</v>
      </c>
      <c r="O34" s="142" t="s">
        <v>299</v>
      </c>
      <c r="P34" s="144" t="s">
        <v>300</v>
      </c>
    </row>
    <row r="35" spans="1:16" ht="25" x14ac:dyDescent="0.25">
      <c r="A35" s="141" t="str">
        <f ca="1">HYPERLINK(MID(CELL("filename",A1),FIND("[",CELL("filename",A1)),FIND("]",CELL("filename",A1)) - FIND("[",CELL("filename",A1)) + 1) &amp; "'x-403'!TABLE_CLIENT_1","x-403 1")</f>
        <v>x-403 1</v>
      </c>
      <c r="B35" s="142" t="s">
        <v>77</v>
      </c>
      <c r="C35" s="142" t="s">
        <v>76</v>
      </c>
      <c r="D35" s="142" t="s">
        <v>377</v>
      </c>
      <c r="E35" s="142" t="s">
        <v>385</v>
      </c>
      <c r="F35" s="142" t="s">
        <v>295</v>
      </c>
      <c r="G35" s="142" t="s">
        <v>379</v>
      </c>
      <c r="H35" s="142">
        <v>0</v>
      </c>
      <c r="I35" s="138">
        <v>403</v>
      </c>
      <c r="J35" t="s">
        <v>386</v>
      </c>
      <c r="K35" s="143" t="s">
        <v>387</v>
      </c>
      <c r="L35" s="143"/>
      <c r="M35" s="144">
        <v>45106</v>
      </c>
      <c r="N35" s="144">
        <v>45231</v>
      </c>
      <c r="O35" s="142" t="s">
        <v>299</v>
      </c>
      <c r="P35" s="144" t="s">
        <v>300</v>
      </c>
    </row>
    <row r="36" spans="1:16" ht="30" customHeight="1" x14ac:dyDescent="0.25">
      <c r="A36" s="141" t="str">
        <f ca="1">HYPERLINK(MID(CELL("filename",A1),FIND("[",CELL("filename",A1)),FIND("]",CELL("filename",A1)) - FIND("[",CELL("filename",A1)) + 1) &amp; "'x-404'!TABLE_CLIENT_1","x-404 1")</f>
        <v>x-404 1</v>
      </c>
      <c r="B36" s="142" t="s">
        <v>77</v>
      </c>
      <c r="C36" s="142" t="s">
        <v>76</v>
      </c>
      <c r="D36" s="142" t="s">
        <v>377</v>
      </c>
      <c r="E36" s="142" t="s">
        <v>388</v>
      </c>
      <c r="F36" s="142" t="s">
        <v>295</v>
      </c>
      <c r="G36" s="142" t="s">
        <v>379</v>
      </c>
      <c r="H36" s="142">
        <v>0</v>
      </c>
      <c r="I36" s="138">
        <v>404</v>
      </c>
      <c r="J36" t="s">
        <v>389</v>
      </c>
      <c r="K36" s="143" t="s">
        <v>390</v>
      </c>
      <c r="L36" s="143"/>
      <c r="M36" s="144">
        <v>45106</v>
      </c>
      <c r="N36" s="144">
        <v>45231</v>
      </c>
      <c r="O36" s="142" t="s">
        <v>299</v>
      </c>
      <c r="P36" s="144" t="s">
        <v>300</v>
      </c>
    </row>
    <row r="37" spans="1:16" ht="30" customHeight="1" x14ac:dyDescent="0.25">
      <c r="A37" s="141" t="str">
        <f ca="1">HYPERLINK(MID(CELL("filename",A1),FIND("[",CELL("filename",A1)),FIND("]",CELL("filename",A1)) - FIND("[",CELL("filename",A1)) + 1) &amp; "'x-405'!TABLE_CLIENT_1","x-405 1")</f>
        <v>x-405 1</v>
      </c>
      <c r="B37" s="142" t="s">
        <v>77</v>
      </c>
      <c r="C37" s="142" t="s">
        <v>292</v>
      </c>
      <c r="D37" s="142" t="s">
        <v>377</v>
      </c>
      <c r="E37" s="142" t="s">
        <v>391</v>
      </c>
      <c r="F37" s="142" t="s">
        <v>295</v>
      </c>
      <c r="G37" s="142" t="s">
        <v>392</v>
      </c>
      <c r="H37" s="142">
        <v>1</v>
      </c>
      <c r="I37" s="138">
        <v>405</v>
      </c>
      <c r="J37" t="s">
        <v>393</v>
      </c>
      <c r="K37" s="143" t="s">
        <v>394</v>
      </c>
      <c r="L37" s="143"/>
      <c r="M37" s="144">
        <v>45106</v>
      </c>
      <c r="N37" s="144"/>
      <c r="O37" s="142" t="s">
        <v>395</v>
      </c>
      <c r="P37" s="144" t="s">
        <v>300</v>
      </c>
    </row>
    <row r="38" spans="1:16" ht="30" customHeight="1" x14ac:dyDescent="0.25">
      <c r="A38" s="141" t="str">
        <f ca="1">HYPERLINK(MID(CELL("filename",A1),FIND("[",CELL("filename",A1)),FIND("]",CELL("filename",A1)) - FIND("[",CELL("filename",A1)) + 1) &amp; "'x-406'!TABLE_CLIENT_1","x-406 1")</f>
        <v>x-406 1</v>
      </c>
      <c r="B38" s="142" t="s">
        <v>77</v>
      </c>
      <c r="C38" s="142" t="s">
        <v>76</v>
      </c>
      <c r="D38" s="142" t="s">
        <v>396</v>
      </c>
      <c r="E38" s="142" t="s">
        <v>397</v>
      </c>
      <c r="F38" s="142" t="s">
        <v>295</v>
      </c>
      <c r="G38" s="142" t="s">
        <v>398</v>
      </c>
      <c r="H38" s="142">
        <v>0</v>
      </c>
      <c r="I38" s="138">
        <v>406</v>
      </c>
      <c r="J38" t="s">
        <v>399</v>
      </c>
      <c r="K38" s="143" t="s">
        <v>400</v>
      </c>
      <c r="L38" s="143"/>
      <c r="M38" s="144">
        <v>45106</v>
      </c>
      <c r="N38" s="144">
        <v>45231</v>
      </c>
      <c r="O38" s="142" t="s">
        <v>299</v>
      </c>
      <c r="P38" s="144" t="s">
        <v>300</v>
      </c>
    </row>
    <row r="39" spans="1:16" ht="30" customHeight="1" x14ac:dyDescent="0.25">
      <c r="A39" s="141" t="str">
        <f ca="1">HYPERLINK(MID(CELL("filename",A1),FIND("[",CELL("filename",A1)),FIND("]",CELL("filename",A1)) - FIND("[",CELL("filename",A1)) + 1) &amp; "'x-407'!TABLE_CLIENT_1","x-407 1")</f>
        <v>x-407 1</v>
      </c>
      <c r="B39" s="142" t="s">
        <v>77</v>
      </c>
      <c r="C39" s="142" t="s">
        <v>76</v>
      </c>
      <c r="D39" s="142" t="s">
        <v>396</v>
      </c>
      <c r="E39" s="142" t="s">
        <v>401</v>
      </c>
      <c r="F39" s="142" t="s">
        <v>295</v>
      </c>
      <c r="G39" s="142" t="s">
        <v>398</v>
      </c>
      <c r="H39" s="142">
        <v>0</v>
      </c>
      <c r="I39" s="138">
        <v>407</v>
      </c>
      <c r="J39" t="s">
        <v>402</v>
      </c>
      <c r="K39" s="143" t="s">
        <v>403</v>
      </c>
      <c r="L39" s="143"/>
      <c r="M39" s="144">
        <v>45106</v>
      </c>
      <c r="N39" s="144">
        <v>45231</v>
      </c>
      <c r="O39" s="142" t="s">
        <v>299</v>
      </c>
      <c r="P39" s="144" t="s">
        <v>300</v>
      </c>
    </row>
    <row r="40" spans="1:16" ht="30" customHeight="1" x14ac:dyDescent="0.25">
      <c r="A40" s="141" t="str">
        <f ca="1">HYPERLINK(MID(CELL("filename",A1),FIND("[",CELL("filename",A1)),FIND("]",CELL("filename",A1)) - FIND("[",CELL("filename",A1)) + 1) &amp; "'x-408'!TABLE_CLIENT_1","x-408 1")</f>
        <v>x-408 1</v>
      </c>
      <c r="B40" s="142" t="s">
        <v>77</v>
      </c>
      <c r="C40" s="142" t="s">
        <v>76</v>
      </c>
      <c r="D40" s="142" t="s">
        <v>396</v>
      </c>
      <c r="E40" s="142" t="s">
        <v>404</v>
      </c>
      <c r="F40" s="142" t="s">
        <v>295</v>
      </c>
      <c r="G40" s="142" t="s">
        <v>398</v>
      </c>
      <c r="H40" s="142">
        <v>0</v>
      </c>
      <c r="I40" s="138">
        <v>408</v>
      </c>
      <c r="J40" t="s">
        <v>405</v>
      </c>
      <c r="K40" s="143" t="s">
        <v>406</v>
      </c>
      <c r="L40" s="143"/>
      <c r="M40" s="144">
        <v>45106</v>
      </c>
      <c r="N40" s="144">
        <v>45231</v>
      </c>
      <c r="O40" s="142" t="s">
        <v>299</v>
      </c>
      <c r="P40" s="144" t="s">
        <v>300</v>
      </c>
    </row>
    <row r="41" spans="1:16" ht="30" customHeight="1" x14ac:dyDescent="0.25">
      <c r="A41" s="141" t="str">
        <f ca="1">HYPERLINK(MID(CELL("filename",A1),FIND("[",CELL("filename",A1)),FIND("]",CELL("filename",A1)) - FIND("[",CELL("filename",A1)) + 1) &amp; "'x-409'!TABLE_CLIENT_1","x-409 1")</f>
        <v>x-409 1</v>
      </c>
      <c r="B41" s="142" t="s">
        <v>77</v>
      </c>
      <c r="C41" s="142" t="s">
        <v>76</v>
      </c>
      <c r="D41" s="142" t="s">
        <v>396</v>
      </c>
      <c r="E41" s="142" t="s">
        <v>407</v>
      </c>
      <c r="F41" s="142" t="s">
        <v>295</v>
      </c>
      <c r="G41" s="142" t="s">
        <v>398</v>
      </c>
      <c r="H41" s="142">
        <v>0</v>
      </c>
      <c r="I41" s="138">
        <v>409</v>
      </c>
      <c r="J41" t="s">
        <v>408</v>
      </c>
      <c r="K41" s="143" t="s">
        <v>409</v>
      </c>
      <c r="L41" s="143"/>
      <c r="M41" s="144">
        <v>45106</v>
      </c>
      <c r="N41" s="144">
        <v>45231</v>
      </c>
      <c r="O41" s="142" t="s">
        <v>299</v>
      </c>
      <c r="P41" s="144" t="s">
        <v>300</v>
      </c>
    </row>
    <row r="42" spans="1:16" ht="30" customHeight="1" x14ac:dyDescent="0.25">
      <c r="A42" s="141" t="str">
        <f ca="1">HYPERLINK(MID(CELL("filename",A1),FIND("[",CELL("filename",A1)),FIND("]",CELL("filename",A1)) - FIND("[",CELL("filename",A1)) + 1) &amp; "'x-410'!TABLE_CLIENT_1","x-410 1")</f>
        <v>x-410 1</v>
      </c>
      <c r="B42" s="142" t="s">
        <v>77</v>
      </c>
      <c r="C42" s="142" t="s">
        <v>334</v>
      </c>
      <c r="D42" s="142" t="s">
        <v>377</v>
      </c>
      <c r="E42" s="142" t="s">
        <v>410</v>
      </c>
      <c r="F42" s="142" t="s">
        <v>295</v>
      </c>
      <c r="G42" s="142" t="s">
        <v>379</v>
      </c>
      <c r="H42" s="142">
        <v>0</v>
      </c>
      <c r="I42" s="138">
        <v>410</v>
      </c>
      <c r="J42" t="s">
        <v>411</v>
      </c>
      <c r="K42" s="143" t="s">
        <v>412</v>
      </c>
      <c r="L42" s="143"/>
      <c r="M42" s="144">
        <v>45106</v>
      </c>
      <c r="N42" s="144">
        <v>45231</v>
      </c>
      <c r="O42" s="142" t="s">
        <v>299</v>
      </c>
      <c r="P42" s="144" t="s">
        <v>300</v>
      </c>
    </row>
    <row r="43" spans="1:16" ht="30" customHeight="1" x14ac:dyDescent="0.25">
      <c r="A43" s="141" t="str">
        <f ca="1">HYPERLINK(MID(CELL("filename",A1),FIND("[",CELL("filename",A1)),FIND("]",CELL("filename",A1)) - FIND("[",CELL("filename",A1)) + 1) &amp; "'x-411'!TABLE_CLIENT_1","x-411 1")</f>
        <v>x-411 1</v>
      </c>
      <c r="B43" s="142" t="s">
        <v>77</v>
      </c>
      <c r="C43" s="142" t="s">
        <v>334</v>
      </c>
      <c r="D43" s="142" t="s">
        <v>377</v>
      </c>
      <c r="E43" s="142" t="s">
        <v>413</v>
      </c>
      <c r="F43" s="142" t="s">
        <v>295</v>
      </c>
      <c r="G43" s="142" t="s">
        <v>379</v>
      </c>
      <c r="H43" s="142">
        <v>0</v>
      </c>
      <c r="I43" s="138">
        <v>411</v>
      </c>
      <c r="J43" t="s">
        <v>414</v>
      </c>
      <c r="K43" s="143" t="s">
        <v>415</v>
      </c>
      <c r="L43" s="143"/>
      <c r="M43" s="144">
        <v>45106</v>
      </c>
      <c r="N43" s="144">
        <v>45231</v>
      </c>
      <c r="O43" s="142" t="s">
        <v>299</v>
      </c>
      <c r="P43" s="144" t="s">
        <v>300</v>
      </c>
    </row>
    <row r="44" spans="1:16" ht="30" customHeight="1" x14ac:dyDescent="0.25">
      <c r="A44" s="141" t="str">
        <f ca="1">HYPERLINK(MID(CELL("filename",A1),FIND("[",CELL("filename",A1)),FIND("]",CELL("filename",A1)) - FIND("[",CELL("filename",A1)) + 1) &amp; "'x-412'!TABLE_CLIENT_1","x-412 1")</f>
        <v>x-412 1</v>
      </c>
      <c r="B44" s="142" t="s">
        <v>77</v>
      </c>
      <c r="C44" s="142" t="s">
        <v>334</v>
      </c>
      <c r="D44" s="142" t="s">
        <v>377</v>
      </c>
      <c r="E44" s="142" t="s">
        <v>416</v>
      </c>
      <c r="F44" s="142" t="s">
        <v>295</v>
      </c>
      <c r="G44" s="142" t="s">
        <v>379</v>
      </c>
      <c r="H44" s="142">
        <v>0</v>
      </c>
      <c r="I44" s="138">
        <v>412</v>
      </c>
      <c r="J44" t="s">
        <v>417</v>
      </c>
      <c r="K44" s="143" t="s">
        <v>418</v>
      </c>
      <c r="L44" s="143"/>
      <c r="M44" s="144">
        <v>45106</v>
      </c>
      <c r="N44" s="144">
        <v>45231</v>
      </c>
      <c r="O44" s="142" t="s">
        <v>299</v>
      </c>
      <c r="P44" s="144" t="s">
        <v>300</v>
      </c>
    </row>
    <row r="45" spans="1:16" ht="30" customHeight="1" x14ac:dyDescent="0.25">
      <c r="A45" s="141" t="str">
        <f ca="1">HYPERLINK(MID(CELL("filename",A1),FIND("[",CELL("filename",A1)),FIND("]",CELL("filename",A1)) - FIND("[",CELL("filename",A1)) + 1) &amp; "'x-413'!TABLE_CLIENT_1","x-413 1")</f>
        <v>x-413 1</v>
      </c>
      <c r="B45" s="142" t="s">
        <v>77</v>
      </c>
      <c r="C45" s="142" t="s">
        <v>334</v>
      </c>
      <c r="D45" s="142" t="s">
        <v>377</v>
      </c>
      <c r="E45" s="142" t="s">
        <v>419</v>
      </c>
      <c r="F45" s="142" t="s">
        <v>295</v>
      </c>
      <c r="G45" s="142" t="s">
        <v>379</v>
      </c>
      <c r="H45" s="142">
        <v>0</v>
      </c>
      <c r="I45" s="138">
        <v>413</v>
      </c>
      <c r="J45" t="s">
        <v>420</v>
      </c>
      <c r="K45" s="143" t="s">
        <v>421</v>
      </c>
      <c r="L45" s="143"/>
      <c r="M45" s="144">
        <v>45106</v>
      </c>
      <c r="N45" s="144">
        <v>45231</v>
      </c>
      <c r="O45" s="142" t="s">
        <v>299</v>
      </c>
      <c r="P45" s="144" t="s">
        <v>300</v>
      </c>
    </row>
    <row r="46" spans="1:16" ht="30" customHeight="1" x14ac:dyDescent="0.25">
      <c r="A46" s="141" t="str">
        <f ca="1">HYPERLINK(MID(CELL("filename",A1),FIND("[",CELL("filename",A1)),FIND("]",CELL("filename",A1)) - FIND("[",CELL("filename",A1)) + 1) &amp; "'x-414'!TABLE_CLIENT_1","x-414 1")</f>
        <v>x-414 1</v>
      </c>
      <c r="B46" s="142" t="s">
        <v>77</v>
      </c>
      <c r="C46" s="142" t="s">
        <v>422</v>
      </c>
      <c r="D46" s="142" t="s">
        <v>396</v>
      </c>
      <c r="E46" s="142" t="s">
        <v>423</v>
      </c>
      <c r="F46" s="142" t="s">
        <v>295</v>
      </c>
      <c r="G46" s="142" t="s">
        <v>398</v>
      </c>
      <c r="H46" s="142">
        <v>0</v>
      </c>
      <c r="I46" s="138">
        <v>414</v>
      </c>
      <c r="J46" t="s">
        <v>424</v>
      </c>
      <c r="K46" s="143" t="s">
        <v>400</v>
      </c>
      <c r="L46" s="143"/>
      <c r="M46" s="144">
        <v>45106</v>
      </c>
      <c r="N46" s="144">
        <v>45231</v>
      </c>
      <c r="O46" s="142" t="s">
        <v>299</v>
      </c>
      <c r="P46" s="144" t="s">
        <v>300</v>
      </c>
    </row>
    <row r="47" spans="1:16" ht="30" customHeight="1" x14ac:dyDescent="0.25">
      <c r="A47" s="141" t="str">
        <f ca="1">HYPERLINK(MID(CELL("filename",A1),FIND("[",CELL("filename",A1)),FIND("]",CELL("filename",A1)) - FIND("[",CELL("filename",A1)) + 1) &amp; "'x-415'!TABLE_CLIENT_1","x-415 1")</f>
        <v>x-415 1</v>
      </c>
      <c r="B47" s="142" t="s">
        <v>77</v>
      </c>
      <c r="C47" s="142" t="s">
        <v>422</v>
      </c>
      <c r="D47" s="142" t="s">
        <v>396</v>
      </c>
      <c r="E47" s="142" t="s">
        <v>425</v>
      </c>
      <c r="F47" s="142" t="s">
        <v>295</v>
      </c>
      <c r="G47" s="142" t="s">
        <v>398</v>
      </c>
      <c r="H47" s="142">
        <v>0</v>
      </c>
      <c r="I47" s="138">
        <v>415</v>
      </c>
      <c r="J47" t="s">
        <v>426</v>
      </c>
      <c r="K47" s="143" t="s">
        <v>403</v>
      </c>
      <c r="L47" s="143"/>
      <c r="M47" s="144">
        <v>45106</v>
      </c>
      <c r="N47" s="144">
        <v>45231</v>
      </c>
      <c r="O47" s="142" t="s">
        <v>299</v>
      </c>
      <c r="P47" s="144" t="s">
        <v>300</v>
      </c>
    </row>
    <row r="48" spans="1:16" ht="30" customHeight="1" x14ac:dyDescent="0.25">
      <c r="A48" s="141" t="str">
        <f ca="1">HYPERLINK(MID(CELL("filename",A1),FIND("[",CELL("filename",A1)),FIND("]",CELL("filename",A1)) - FIND("[",CELL("filename",A1)) + 1) &amp; "'x-416'!TABLE_CLIENT_1","x-416 1")</f>
        <v>x-416 1</v>
      </c>
      <c r="B48" s="142" t="s">
        <v>77</v>
      </c>
      <c r="C48" s="142" t="s">
        <v>422</v>
      </c>
      <c r="D48" s="142" t="s">
        <v>396</v>
      </c>
      <c r="E48" s="142" t="s">
        <v>427</v>
      </c>
      <c r="F48" s="142" t="s">
        <v>295</v>
      </c>
      <c r="G48" s="142" t="s">
        <v>398</v>
      </c>
      <c r="H48" s="142">
        <v>0</v>
      </c>
      <c r="I48" s="138">
        <v>416</v>
      </c>
      <c r="J48" t="s">
        <v>428</v>
      </c>
      <c r="K48" s="143" t="s">
        <v>406</v>
      </c>
      <c r="L48" s="143"/>
      <c r="M48" s="144">
        <v>45106</v>
      </c>
      <c r="N48" s="144">
        <v>45231</v>
      </c>
      <c r="O48" s="142" t="s">
        <v>429</v>
      </c>
      <c r="P48" s="144" t="s">
        <v>300</v>
      </c>
    </row>
    <row r="49" spans="1:16" ht="25" x14ac:dyDescent="0.25">
      <c r="A49" s="141" t="str">
        <f ca="1">HYPERLINK(MID(CELL("filename",A1),FIND("[",CELL("filename",A1)),FIND("]",CELL("filename",A1)) - FIND("[",CELL("filename",A1)) + 1) &amp; "'x-417'!TABLE_CLIENT_1","x-417 1")</f>
        <v>x-417 1</v>
      </c>
      <c r="B49" s="142" t="s">
        <v>77</v>
      </c>
      <c r="C49" s="142" t="s">
        <v>422</v>
      </c>
      <c r="D49" s="142" t="s">
        <v>396</v>
      </c>
      <c r="E49" s="142" t="s">
        <v>430</v>
      </c>
      <c r="F49" s="142" t="s">
        <v>295</v>
      </c>
      <c r="G49" s="142" t="s">
        <v>398</v>
      </c>
      <c r="H49" s="142">
        <v>0</v>
      </c>
      <c r="I49" s="138">
        <v>417</v>
      </c>
      <c r="J49" t="s">
        <v>431</v>
      </c>
      <c r="K49" s="143" t="s">
        <v>409</v>
      </c>
      <c r="L49" s="143"/>
      <c r="M49" s="144">
        <v>45106</v>
      </c>
      <c r="N49" s="144">
        <v>45231</v>
      </c>
      <c r="O49" s="142" t="s">
        <v>299</v>
      </c>
      <c r="P49" s="144" t="s">
        <v>300</v>
      </c>
    </row>
    <row r="50" spans="1:16" ht="25" x14ac:dyDescent="0.25">
      <c r="A50" s="141" t="str">
        <f ca="1">HYPERLINK(MID(CELL("filename",A1),FIND("[",CELL("filename",A1)),FIND("]",CELL("filename",A1)) - FIND("[",CELL("filename",A1)) + 1) &amp; "'x-418'!TABLE_CLIENT_1","x-418 1")</f>
        <v>x-418 1</v>
      </c>
      <c r="B50" s="142" t="s">
        <v>77</v>
      </c>
      <c r="C50" s="142" t="s">
        <v>334</v>
      </c>
      <c r="D50" s="142" t="s">
        <v>396</v>
      </c>
      <c r="E50" s="142" t="s">
        <v>432</v>
      </c>
      <c r="F50" s="142" t="s">
        <v>295</v>
      </c>
      <c r="G50" s="142" t="s">
        <v>398</v>
      </c>
      <c r="H50" s="142">
        <v>0</v>
      </c>
      <c r="I50" s="138">
        <v>418</v>
      </c>
      <c r="J50" t="s">
        <v>433</v>
      </c>
      <c r="K50" s="143" t="s">
        <v>434</v>
      </c>
      <c r="L50" s="143"/>
      <c r="M50" s="144">
        <v>45106</v>
      </c>
      <c r="N50" s="144">
        <v>45231</v>
      </c>
      <c r="O50" s="142" t="s">
        <v>299</v>
      </c>
      <c r="P50" s="144" t="s">
        <v>300</v>
      </c>
    </row>
    <row r="51" spans="1:16" ht="30" customHeight="1" x14ac:dyDescent="0.25">
      <c r="A51" s="141" t="str">
        <f ca="1">HYPERLINK(MID(CELL("filename",A1),FIND("[",CELL("filename",A1)),FIND("]",CELL("filename",A1)) - FIND("[",CELL("filename",A1)) + 1) &amp; "'x-419'!TABLE_CLIENT_1","x-419 1")</f>
        <v>x-419 1</v>
      </c>
      <c r="B51" s="142" t="s">
        <v>77</v>
      </c>
      <c r="C51" s="142" t="s">
        <v>334</v>
      </c>
      <c r="D51" s="142" t="s">
        <v>396</v>
      </c>
      <c r="E51" s="142" t="s">
        <v>435</v>
      </c>
      <c r="F51" s="142" t="s">
        <v>295</v>
      </c>
      <c r="G51" s="142" t="s">
        <v>398</v>
      </c>
      <c r="H51" s="142">
        <v>0</v>
      </c>
      <c r="I51" s="138">
        <v>419</v>
      </c>
      <c r="J51" t="s">
        <v>436</v>
      </c>
      <c r="K51" s="143" t="s">
        <v>437</v>
      </c>
      <c r="L51" s="143"/>
      <c r="M51" s="144">
        <v>45106</v>
      </c>
      <c r="N51" s="144">
        <v>45231</v>
      </c>
      <c r="O51" s="142" t="s">
        <v>299</v>
      </c>
      <c r="P51" s="144" t="s">
        <v>300</v>
      </c>
    </row>
    <row r="52" spans="1:16" ht="30" customHeight="1" x14ac:dyDescent="0.25">
      <c r="A52" s="141" t="str">
        <f ca="1">HYPERLINK(MID(CELL("filename",A1),FIND("[",CELL("filename",A1)),FIND("]",CELL("filename",A1)) - FIND("[",CELL("filename",A1)) + 1) &amp; "'x-420'!TABLE_CLIENT_1","x-420 1")</f>
        <v>x-420 1</v>
      </c>
      <c r="B52" s="142" t="s">
        <v>77</v>
      </c>
      <c r="C52" s="142" t="s">
        <v>334</v>
      </c>
      <c r="D52" s="142" t="s">
        <v>396</v>
      </c>
      <c r="E52" s="142" t="s">
        <v>438</v>
      </c>
      <c r="F52" s="142" t="s">
        <v>295</v>
      </c>
      <c r="G52" s="142" t="s">
        <v>398</v>
      </c>
      <c r="H52" s="142">
        <v>0</v>
      </c>
      <c r="I52" s="138">
        <v>420</v>
      </c>
      <c r="J52" t="s">
        <v>439</v>
      </c>
      <c r="K52" s="143" t="s">
        <v>440</v>
      </c>
      <c r="L52" s="143"/>
      <c r="M52" s="144">
        <v>45106</v>
      </c>
      <c r="N52" s="144">
        <v>45231</v>
      </c>
      <c r="O52" s="142" t="s">
        <v>299</v>
      </c>
      <c r="P52" s="144" t="s">
        <v>300</v>
      </c>
    </row>
    <row r="53" spans="1:16" ht="25" x14ac:dyDescent="0.25">
      <c r="A53" s="141" t="str">
        <f ca="1">HYPERLINK(MID(CELL("filename",A1),FIND("[",CELL("filename",A1)),FIND("]",CELL("filename",A1)) - FIND("[",CELL("filename",A1)) + 1) &amp; "'x-421'!TABLE_CLIENT_1","x-421 1")</f>
        <v>x-421 1</v>
      </c>
      <c r="B53" s="142" t="s">
        <v>77</v>
      </c>
      <c r="C53" s="142" t="s">
        <v>334</v>
      </c>
      <c r="D53" s="142" t="s">
        <v>396</v>
      </c>
      <c r="E53" s="142" t="s">
        <v>441</v>
      </c>
      <c r="F53" s="142" t="s">
        <v>295</v>
      </c>
      <c r="G53" s="142" t="s">
        <v>398</v>
      </c>
      <c r="H53" s="142">
        <v>0</v>
      </c>
      <c r="I53" s="138">
        <v>421</v>
      </c>
      <c r="J53" t="s">
        <v>442</v>
      </c>
      <c r="K53" s="143" t="s">
        <v>443</v>
      </c>
      <c r="L53" s="143"/>
      <c r="M53" s="144">
        <v>45106</v>
      </c>
      <c r="N53" s="144">
        <v>45231</v>
      </c>
      <c r="O53" s="142" t="s">
        <v>299</v>
      </c>
      <c r="P53" s="144" t="s">
        <v>300</v>
      </c>
    </row>
    <row r="54" spans="1:16" ht="37.5" x14ac:dyDescent="0.25">
      <c r="A54" s="141" t="str">
        <f ca="1">HYPERLINK(MID(CELL("filename",A1),FIND("[",CELL("filename",A1)),FIND("]",CELL("filename",A1)) - FIND("[",CELL("filename",A1)) + 1) &amp; "'x-422'!TABLE_CLIENT_1","x-422 1")</f>
        <v>x-422 1</v>
      </c>
      <c r="B54" s="142" t="s">
        <v>77</v>
      </c>
      <c r="C54" s="142" t="s">
        <v>334</v>
      </c>
      <c r="D54" s="142" t="s">
        <v>377</v>
      </c>
      <c r="E54" s="142" t="s">
        <v>444</v>
      </c>
      <c r="F54" s="142" t="s">
        <v>295</v>
      </c>
      <c r="G54" s="142" t="s">
        <v>379</v>
      </c>
      <c r="H54" s="142">
        <v>0</v>
      </c>
      <c r="I54" s="138">
        <v>422</v>
      </c>
      <c r="J54" t="s">
        <v>445</v>
      </c>
      <c r="K54" s="143" t="s">
        <v>446</v>
      </c>
      <c r="L54" s="143"/>
      <c r="M54" s="144">
        <v>45106</v>
      </c>
      <c r="N54" s="144">
        <v>45231</v>
      </c>
      <c r="O54" s="142" t="s">
        <v>299</v>
      </c>
      <c r="P54" s="144" t="s">
        <v>300</v>
      </c>
    </row>
    <row r="55" spans="1:16" ht="37.5" x14ac:dyDescent="0.25">
      <c r="A55" s="141" t="str">
        <f ca="1">HYPERLINK(MID(CELL("filename",A1),FIND("[",CELL("filename",A1)),FIND("]",CELL("filename",A1)) - FIND("[",CELL("filename",A1)) + 1) &amp; "'x-423'!TABLE_CLIENT_1","x-423 1")</f>
        <v>x-423 1</v>
      </c>
      <c r="B55" s="142" t="s">
        <v>77</v>
      </c>
      <c r="C55" s="142" t="s">
        <v>334</v>
      </c>
      <c r="D55" s="142" t="s">
        <v>377</v>
      </c>
      <c r="E55" s="142" t="s">
        <v>447</v>
      </c>
      <c r="F55" s="142" t="s">
        <v>295</v>
      </c>
      <c r="G55" s="142" t="s">
        <v>379</v>
      </c>
      <c r="H55" s="142">
        <v>0</v>
      </c>
      <c r="I55" s="138">
        <v>423</v>
      </c>
      <c r="J55" t="s">
        <v>448</v>
      </c>
      <c r="K55" s="143" t="s">
        <v>449</v>
      </c>
      <c r="L55" s="143"/>
      <c r="M55" s="144">
        <v>45106</v>
      </c>
      <c r="N55" s="144">
        <v>45231</v>
      </c>
      <c r="O55" s="142" t="s">
        <v>299</v>
      </c>
      <c r="P55" s="144" t="s">
        <v>300</v>
      </c>
    </row>
    <row r="56" spans="1:16" ht="37.5" x14ac:dyDescent="0.25">
      <c r="A56" s="141" t="str">
        <f ca="1">HYPERLINK(MID(CELL("filename",A1),FIND("[",CELL("filename",A1)),FIND("]",CELL("filename",A1)) - FIND("[",CELL("filename",A1)) + 1) &amp; "'x-424'!TABLE_CLIENT_1","x-424 1")</f>
        <v>x-424 1</v>
      </c>
      <c r="B56" s="142" t="s">
        <v>77</v>
      </c>
      <c r="C56" s="142" t="s">
        <v>334</v>
      </c>
      <c r="D56" s="142" t="s">
        <v>377</v>
      </c>
      <c r="E56" s="142" t="s">
        <v>450</v>
      </c>
      <c r="F56" s="142" t="s">
        <v>295</v>
      </c>
      <c r="G56" s="142" t="s">
        <v>379</v>
      </c>
      <c r="H56" s="142">
        <v>0</v>
      </c>
      <c r="I56" s="138">
        <v>424</v>
      </c>
      <c r="J56" t="s">
        <v>451</v>
      </c>
      <c r="K56" s="143" t="s">
        <v>452</v>
      </c>
      <c r="L56" s="143"/>
      <c r="M56" s="144">
        <v>45106</v>
      </c>
      <c r="N56" s="144">
        <v>45231</v>
      </c>
      <c r="O56" s="142" t="s">
        <v>299</v>
      </c>
      <c r="P56" s="144" t="s">
        <v>300</v>
      </c>
    </row>
    <row r="57" spans="1:16" ht="37.5" x14ac:dyDescent="0.25">
      <c r="A57" s="141" t="str">
        <f ca="1">HYPERLINK(MID(CELL("filename",A1),FIND("[",CELL("filename",A1)),FIND("]",CELL("filename",A1)) - FIND("[",CELL("filename",A1)) + 1) &amp; "'x-425'!TABLE_CLIENT_1","x-425 1")</f>
        <v>x-425 1</v>
      </c>
      <c r="B57" s="142" t="s">
        <v>77</v>
      </c>
      <c r="C57" s="142" t="s">
        <v>334</v>
      </c>
      <c r="D57" s="142" t="s">
        <v>377</v>
      </c>
      <c r="E57" s="142" t="s">
        <v>453</v>
      </c>
      <c r="F57" s="142" t="s">
        <v>295</v>
      </c>
      <c r="G57" s="142" t="s">
        <v>379</v>
      </c>
      <c r="H57" s="142">
        <v>0</v>
      </c>
      <c r="I57" s="138">
        <v>425</v>
      </c>
      <c r="J57" t="s">
        <v>454</v>
      </c>
      <c r="K57" s="143" t="s">
        <v>455</v>
      </c>
      <c r="L57" s="143"/>
      <c r="M57" s="144">
        <v>45106</v>
      </c>
      <c r="N57" s="144">
        <v>45231</v>
      </c>
      <c r="O57" s="142" t="s">
        <v>299</v>
      </c>
      <c r="P57" s="144" t="s">
        <v>300</v>
      </c>
    </row>
    <row r="58" spans="1:16" ht="25" x14ac:dyDescent="0.25">
      <c r="A58" s="141" t="str">
        <f ca="1">HYPERLINK(MID(CELL("filename",A1),FIND("[",CELL("filename",A1)),FIND("]",CELL("filename",A1)) - FIND("[",CELL("filename",A1)) + 1) &amp; "'x-426'!TABLE_CLIENT_1","x-426 1")</f>
        <v>x-426 1</v>
      </c>
      <c r="B58" s="142" t="s">
        <v>77</v>
      </c>
      <c r="C58" s="142" t="s">
        <v>334</v>
      </c>
      <c r="D58" s="142" t="s">
        <v>396</v>
      </c>
      <c r="E58" s="142" t="s">
        <v>456</v>
      </c>
      <c r="F58" s="142" t="s">
        <v>295</v>
      </c>
      <c r="G58" s="142" t="s">
        <v>398</v>
      </c>
      <c r="H58" s="142">
        <v>0</v>
      </c>
      <c r="I58" s="138">
        <v>426</v>
      </c>
      <c r="J58" t="s">
        <v>457</v>
      </c>
      <c r="K58" s="143" t="s">
        <v>458</v>
      </c>
      <c r="L58" s="143"/>
      <c r="M58" s="144">
        <v>45106</v>
      </c>
      <c r="N58" s="144">
        <v>45231</v>
      </c>
      <c r="O58" s="142" t="s">
        <v>299</v>
      </c>
      <c r="P58" s="144" t="s">
        <v>300</v>
      </c>
    </row>
    <row r="59" spans="1:16" ht="25" x14ac:dyDescent="0.25">
      <c r="A59" s="141" t="str">
        <f ca="1">HYPERLINK(MID(CELL("filename",A1),FIND("[",CELL("filename",A1)),FIND("]",CELL("filename",A1)) - FIND("[",CELL("filename",A1)) + 1) &amp; "'x-427'!TABLE_CLIENT_1","x-427 1")</f>
        <v>x-427 1</v>
      </c>
      <c r="B59" s="142" t="s">
        <v>77</v>
      </c>
      <c r="C59" s="142" t="s">
        <v>334</v>
      </c>
      <c r="D59" s="142" t="s">
        <v>396</v>
      </c>
      <c r="E59" s="142" t="s">
        <v>459</v>
      </c>
      <c r="F59" s="142" t="s">
        <v>295</v>
      </c>
      <c r="G59" s="142" t="s">
        <v>398</v>
      </c>
      <c r="H59" s="142">
        <v>0</v>
      </c>
      <c r="I59" s="138">
        <v>427</v>
      </c>
      <c r="J59" t="s">
        <v>460</v>
      </c>
      <c r="K59" s="143" t="s">
        <v>461</v>
      </c>
      <c r="L59" s="143"/>
      <c r="M59" s="144">
        <v>45106</v>
      </c>
      <c r="N59" s="144">
        <v>45231</v>
      </c>
      <c r="O59" s="142" t="s">
        <v>299</v>
      </c>
      <c r="P59" s="144" t="s">
        <v>300</v>
      </c>
    </row>
    <row r="60" spans="1:16" ht="25" x14ac:dyDescent="0.25">
      <c r="A60" s="141" t="str">
        <f ca="1">HYPERLINK(MID(CELL("filename",A1),FIND("[",CELL("filename",A1)),FIND("]",CELL("filename",A1)) - FIND("[",CELL("filename",A1)) + 1) &amp; "'x-428'!TABLE_CLIENT_1","x-428 1")</f>
        <v>x-428 1</v>
      </c>
      <c r="B60" s="142" t="s">
        <v>77</v>
      </c>
      <c r="C60" s="142" t="s">
        <v>334</v>
      </c>
      <c r="D60" s="142" t="s">
        <v>396</v>
      </c>
      <c r="E60" s="142" t="s">
        <v>462</v>
      </c>
      <c r="F60" s="142" t="s">
        <v>295</v>
      </c>
      <c r="G60" s="142" t="s">
        <v>398</v>
      </c>
      <c r="H60" s="142">
        <v>0</v>
      </c>
      <c r="I60" s="138">
        <v>428</v>
      </c>
      <c r="J60" t="s">
        <v>463</v>
      </c>
      <c r="K60" s="143" t="s">
        <v>464</v>
      </c>
      <c r="L60" s="143"/>
      <c r="M60" s="144">
        <v>45106</v>
      </c>
      <c r="N60" s="144">
        <v>45231</v>
      </c>
      <c r="O60" s="142" t="s">
        <v>429</v>
      </c>
      <c r="P60" s="144" t="s">
        <v>300</v>
      </c>
    </row>
    <row r="61" spans="1:16" ht="25" x14ac:dyDescent="0.25">
      <c r="A61" s="141" t="str">
        <f ca="1">HYPERLINK(MID(CELL("filename",A1),FIND("[",CELL("filename",A1)),FIND("]",CELL("filename",A1)) - FIND("[",CELL("filename",A1)) + 1) &amp; "'x-429'!TABLE_CLIENT_1","x-429 1")</f>
        <v>x-429 1</v>
      </c>
      <c r="B61" s="142" t="s">
        <v>77</v>
      </c>
      <c r="C61" s="142" t="s">
        <v>334</v>
      </c>
      <c r="D61" s="142" t="s">
        <v>396</v>
      </c>
      <c r="E61" s="142" t="s">
        <v>465</v>
      </c>
      <c r="F61" s="142" t="s">
        <v>295</v>
      </c>
      <c r="G61" s="142" t="s">
        <v>398</v>
      </c>
      <c r="H61" s="142">
        <v>0</v>
      </c>
      <c r="I61" s="138">
        <v>429</v>
      </c>
      <c r="J61" t="s">
        <v>466</v>
      </c>
      <c r="K61" s="143" t="s">
        <v>467</v>
      </c>
      <c r="L61" s="143"/>
      <c r="M61" s="144">
        <v>45106</v>
      </c>
      <c r="N61" s="144">
        <v>45231</v>
      </c>
      <c r="O61" s="142" t="s">
        <v>299</v>
      </c>
      <c r="P61" s="144" t="s">
        <v>300</v>
      </c>
    </row>
    <row r="62" spans="1:16" ht="25" x14ac:dyDescent="0.25">
      <c r="A62" s="141" t="str">
        <f ca="1">HYPERLINK(MID(CELL("filename",A1),FIND("[",CELL("filename",A1)),FIND("]",CELL("filename",A1)) - FIND("[",CELL("filename",A1)) + 1) &amp; "'x-501'!TABLE_CLIENT_1","x-501 1")</f>
        <v>x-501 1</v>
      </c>
      <c r="B62" s="142" t="s">
        <v>77</v>
      </c>
      <c r="C62" s="142" t="s">
        <v>76</v>
      </c>
      <c r="D62" s="142" t="s">
        <v>468</v>
      </c>
      <c r="E62" s="142" t="s">
        <v>469</v>
      </c>
      <c r="F62" s="142" t="s">
        <v>295</v>
      </c>
      <c r="G62" s="142" t="s">
        <v>470</v>
      </c>
      <c r="H62" s="142">
        <v>0</v>
      </c>
      <c r="I62" s="138">
        <v>501</v>
      </c>
      <c r="J62" t="s">
        <v>471</v>
      </c>
      <c r="K62" s="143" t="s">
        <v>472</v>
      </c>
      <c r="L62" s="143"/>
      <c r="M62" s="144">
        <v>45133</v>
      </c>
      <c r="N62" s="144">
        <v>45231</v>
      </c>
      <c r="O62" s="142" t="s">
        <v>299</v>
      </c>
      <c r="P62" s="144" t="s">
        <v>300</v>
      </c>
    </row>
    <row r="63" spans="1:16" ht="25" x14ac:dyDescent="0.25">
      <c r="A63" s="141" t="str">
        <f ca="1">HYPERLINK(MID(CELL("filename",A1),FIND("[",CELL("filename",A1)),FIND("]",CELL("filename",A1)) - FIND("[",CELL("filename",A1)) + 1) &amp; "'x-502'!TABLE_CLIENT_1","x-502 1")</f>
        <v>x-502 1</v>
      </c>
      <c r="B63" s="142" t="s">
        <v>77</v>
      </c>
      <c r="C63" s="142" t="s">
        <v>76</v>
      </c>
      <c r="D63" s="142" t="s">
        <v>468</v>
      </c>
      <c r="E63" s="142" t="s">
        <v>473</v>
      </c>
      <c r="F63" s="142" t="s">
        <v>295</v>
      </c>
      <c r="G63" s="142" t="s">
        <v>470</v>
      </c>
      <c r="H63" s="142">
        <v>0</v>
      </c>
      <c r="I63" s="138">
        <v>502</v>
      </c>
      <c r="J63" t="s">
        <v>474</v>
      </c>
      <c r="K63" s="143" t="s">
        <v>475</v>
      </c>
      <c r="L63" s="143"/>
      <c r="M63" s="144">
        <v>45133</v>
      </c>
      <c r="N63" s="144">
        <v>45231</v>
      </c>
      <c r="O63" s="142" t="s">
        <v>299</v>
      </c>
      <c r="P63" s="144" t="s">
        <v>300</v>
      </c>
    </row>
    <row r="64" spans="1:16" ht="25" x14ac:dyDescent="0.25">
      <c r="A64" s="141" t="str">
        <f ca="1">HYPERLINK(MID(CELL("filename",A1),FIND("[",CELL("filename",A1)),FIND("]",CELL("filename",A1)) - FIND("[",CELL("filename",A1)) + 1) &amp; "'x-503'!TABLE_CLIENT_1","x-503 1")</f>
        <v>x-503 1</v>
      </c>
      <c r="B64" s="142" t="s">
        <v>77</v>
      </c>
      <c r="C64" s="142" t="s">
        <v>76</v>
      </c>
      <c r="D64" s="142" t="s">
        <v>468</v>
      </c>
      <c r="E64" s="142" t="s">
        <v>476</v>
      </c>
      <c r="F64" s="142" t="s">
        <v>295</v>
      </c>
      <c r="G64" s="142" t="s">
        <v>470</v>
      </c>
      <c r="H64" s="142">
        <v>0</v>
      </c>
      <c r="I64" s="138">
        <v>503</v>
      </c>
      <c r="J64" t="s">
        <v>477</v>
      </c>
      <c r="K64" s="143" t="s">
        <v>478</v>
      </c>
      <c r="L64" s="143"/>
      <c r="M64" s="144">
        <v>45133</v>
      </c>
      <c r="N64" s="144">
        <v>45231</v>
      </c>
      <c r="O64" s="142" t="s">
        <v>299</v>
      </c>
      <c r="P64" s="144" t="s">
        <v>300</v>
      </c>
    </row>
    <row r="65" spans="1:16" ht="25" x14ac:dyDescent="0.25">
      <c r="A65" s="141" t="str">
        <f ca="1">HYPERLINK(MID(CELL("filename",A1),FIND("[",CELL("filename",A1)),FIND("]",CELL("filename",A1)) - FIND("[",CELL("filename",A1)) + 1) &amp; "'x-504'!TABLE_CLIENT_1","x-504 1")</f>
        <v>x-504 1</v>
      </c>
      <c r="B65" s="142" t="s">
        <v>77</v>
      </c>
      <c r="C65" s="142" t="s">
        <v>334</v>
      </c>
      <c r="D65" s="142" t="s">
        <v>468</v>
      </c>
      <c r="E65" s="142" t="s">
        <v>469</v>
      </c>
      <c r="F65" s="142" t="s">
        <v>295</v>
      </c>
      <c r="G65" s="142" t="s">
        <v>470</v>
      </c>
      <c r="H65" s="142">
        <v>0</v>
      </c>
      <c r="I65" s="138">
        <v>504</v>
      </c>
      <c r="J65" t="s">
        <v>479</v>
      </c>
      <c r="K65" s="143" t="s">
        <v>480</v>
      </c>
      <c r="L65" s="143"/>
      <c r="M65" s="144">
        <v>45133</v>
      </c>
      <c r="N65" s="144">
        <v>45231</v>
      </c>
      <c r="O65" s="142" t="s">
        <v>299</v>
      </c>
      <c r="P65" s="144" t="s">
        <v>300</v>
      </c>
    </row>
    <row r="66" spans="1:16" ht="25" x14ac:dyDescent="0.25">
      <c r="A66" s="141" t="str">
        <f ca="1">HYPERLINK(MID(CELL("filename",A1),FIND("[",CELL("filename",A1)),FIND("]",CELL("filename",A1)) - FIND("[",CELL("filename",A1)) + 1) &amp; "'x-505'!TABLE_CLIENT_1","x-505 1")</f>
        <v>x-505 1</v>
      </c>
      <c r="B66" s="142" t="s">
        <v>77</v>
      </c>
      <c r="C66" s="142" t="s">
        <v>334</v>
      </c>
      <c r="D66" s="142" t="s">
        <v>468</v>
      </c>
      <c r="E66" s="142" t="s">
        <v>473</v>
      </c>
      <c r="F66" s="142" t="s">
        <v>295</v>
      </c>
      <c r="G66" s="142" t="s">
        <v>470</v>
      </c>
      <c r="H66" s="142">
        <v>0</v>
      </c>
      <c r="I66" s="138">
        <v>505</v>
      </c>
      <c r="J66" t="s">
        <v>481</v>
      </c>
      <c r="K66" s="143" t="s">
        <v>482</v>
      </c>
      <c r="L66" s="143"/>
      <c r="M66" s="144">
        <v>45133</v>
      </c>
      <c r="N66" s="144">
        <v>45231</v>
      </c>
      <c r="O66" s="142" t="s">
        <v>299</v>
      </c>
      <c r="P66" s="144" t="s">
        <v>300</v>
      </c>
    </row>
    <row r="67" spans="1:16" ht="25" x14ac:dyDescent="0.25">
      <c r="A67" s="141" t="str">
        <f ca="1">HYPERLINK(MID(CELL("filename",A1),FIND("[",CELL("filename",A1)),FIND("]",CELL("filename",A1)) - FIND("[",CELL("filename",A1)) + 1) &amp; "'x-506'!TABLE_CLIENT_1","x-506 1")</f>
        <v>x-506 1</v>
      </c>
      <c r="B67" s="142" t="s">
        <v>77</v>
      </c>
      <c r="C67" s="142" t="s">
        <v>334</v>
      </c>
      <c r="D67" s="142" t="s">
        <v>468</v>
      </c>
      <c r="E67" s="142" t="s">
        <v>476</v>
      </c>
      <c r="F67" s="142" t="s">
        <v>295</v>
      </c>
      <c r="G67" s="142" t="s">
        <v>470</v>
      </c>
      <c r="H67" s="142">
        <v>0</v>
      </c>
      <c r="I67" s="138">
        <v>506</v>
      </c>
      <c r="J67" t="s">
        <v>483</v>
      </c>
      <c r="K67" s="143" t="s">
        <v>484</v>
      </c>
      <c r="L67" s="143"/>
      <c r="M67" s="144">
        <v>45133</v>
      </c>
      <c r="N67" s="144">
        <v>45231</v>
      </c>
      <c r="O67" s="142" t="s">
        <v>299</v>
      </c>
      <c r="P67" s="144" t="s">
        <v>300</v>
      </c>
    </row>
    <row r="68" spans="1:16" ht="25" x14ac:dyDescent="0.25">
      <c r="A68" s="141" t="str">
        <f ca="1">HYPERLINK(MID(CELL("filename",A1),FIND("[",CELL("filename",A1)),FIND("]",CELL("filename",A1)) - FIND("[",CELL("filename",A1)) + 1) &amp; "'x-601'!TABLE_CLIENT_1","x-601 1")</f>
        <v>x-601 1</v>
      </c>
      <c r="B68" s="142" t="s">
        <v>77</v>
      </c>
      <c r="C68" s="142" t="s">
        <v>76</v>
      </c>
      <c r="D68" s="142" t="s">
        <v>485</v>
      </c>
      <c r="E68" s="142" t="s">
        <v>486</v>
      </c>
      <c r="F68" s="142" t="s">
        <v>295</v>
      </c>
      <c r="G68" s="142" t="s">
        <v>487</v>
      </c>
      <c r="H68" s="142">
        <v>0</v>
      </c>
      <c r="I68" s="138">
        <v>601</v>
      </c>
      <c r="J68" t="s">
        <v>488</v>
      </c>
      <c r="K68" s="143" t="s">
        <v>381</v>
      </c>
      <c r="L68" s="143"/>
      <c r="M68" s="144">
        <v>45133</v>
      </c>
      <c r="N68" s="144">
        <v>45231</v>
      </c>
      <c r="O68" s="142" t="s">
        <v>299</v>
      </c>
      <c r="P68" s="144" t="s">
        <v>300</v>
      </c>
    </row>
    <row r="69" spans="1:16" ht="25" x14ac:dyDescent="0.25">
      <c r="A69" s="141" t="str">
        <f ca="1">HYPERLINK(MID(CELL("filename",A1),FIND("[",CELL("filename",A1)),FIND("]",CELL("filename",A1)) - FIND("[",CELL("filename",A1)) + 1) &amp; "'x-602'!TABLE_CLIENT_1","x-602 1")</f>
        <v>x-602 1</v>
      </c>
      <c r="B69" s="142" t="s">
        <v>77</v>
      </c>
      <c r="C69" s="142" t="s">
        <v>76</v>
      </c>
      <c r="D69" s="142" t="s">
        <v>489</v>
      </c>
      <c r="E69" s="142" t="s">
        <v>490</v>
      </c>
      <c r="F69" s="142" t="s">
        <v>295</v>
      </c>
      <c r="G69" s="142" t="s">
        <v>487</v>
      </c>
      <c r="H69" s="142">
        <v>0</v>
      </c>
      <c r="I69" s="138">
        <v>602</v>
      </c>
      <c r="J69" t="s">
        <v>491</v>
      </c>
      <c r="K69" s="143" t="s">
        <v>472</v>
      </c>
      <c r="L69" s="143"/>
      <c r="M69" s="144">
        <v>45133</v>
      </c>
      <c r="N69" s="144">
        <v>45231</v>
      </c>
      <c r="O69" s="142" t="s">
        <v>492</v>
      </c>
      <c r="P69" s="144" t="s">
        <v>300</v>
      </c>
    </row>
    <row r="70" spans="1:16" ht="25" x14ac:dyDescent="0.25">
      <c r="A70" s="141" t="str">
        <f ca="1">HYPERLINK(MID(CELL("filename",A1),FIND("[",CELL("filename",A1)),FIND("]",CELL("filename",A1)) - FIND("[",CELL("filename",A1)) + 1) &amp; "'x-603'!TABLE_CLIENT_1","x-603 1")</f>
        <v>x-603 1</v>
      </c>
      <c r="B70" s="142" t="s">
        <v>77</v>
      </c>
      <c r="C70" s="142" t="s">
        <v>76</v>
      </c>
      <c r="D70" s="142" t="s">
        <v>493</v>
      </c>
      <c r="E70" s="142" t="s">
        <v>494</v>
      </c>
      <c r="F70" s="142" t="s">
        <v>295</v>
      </c>
      <c r="G70" s="142" t="s">
        <v>495</v>
      </c>
      <c r="H70" s="142">
        <v>0</v>
      </c>
      <c r="I70" s="138">
        <v>603</v>
      </c>
      <c r="J70" t="s">
        <v>496</v>
      </c>
      <c r="K70" s="143" t="s">
        <v>497</v>
      </c>
      <c r="L70" s="143"/>
      <c r="M70" s="144">
        <v>45133</v>
      </c>
      <c r="N70" s="144">
        <v>45231</v>
      </c>
      <c r="O70" s="142" t="s">
        <v>299</v>
      </c>
      <c r="P70" s="144" t="s">
        <v>300</v>
      </c>
    </row>
    <row r="71" spans="1:16" ht="25" x14ac:dyDescent="0.25">
      <c r="A71" s="141" t="str">
        <f ca="1">HYPERLINK(MID(CELL("filename",A1),FIND("[",CELL("filename",A1)),FIND("]",CELL("filename",A1)) - FIND("[",CELL("filename",A1)) + 1) &amp; "'x-701'!TABLE_CLIENT_1","x-701 1")</f>
        <v>x-701 1</v>
      </c>
      <c r="B71" s="142" t="s">
        <v>77</v>
      </c>
      <c r="C71" s="142" t="s">
        <v>76</v>
      </c>
      <c r="D71" s="142" t="s">
        <v>498</v>
      </c>
      <c r="E71" s="142" t="s">
        <v>499</v>
      </c>
      <c r="F71" s="142" t="s">
        <v>500</v>
      </c>
      <c r="G71" s="142" t="s">
        <v>501</v>
      </c>
      <c r="H71" s="142">
        <v>0</v>
      </c>
      <c r="I71" s="138">
        <v>701</v>
      </c>
      <c r="J71" t="s">
        <v>502</v>
      </c>
      <c r="K71" s="143" t="s">
        <v>503</v>
      </c>
      <c r="L71" s="143"/>
      <c r="M71" s="144">
        <v>45274</v>
      </c>
      <c r="N71" s="144"/>
      <c r="O71" s="142" t="s">
        <v>492</v>
      </c>
      <c r="P71" s="144" t="s">
        <v>300</v>
      </c>
    </row>
    <row r="72" spans="1:16" ht="25" x14ac:dyDescent="0.25">
      <c r="A72" s="141" t="str">
        <f ca="1">HYPERLINK(MID(CELL("filename",A1),FIND("[",CELL("filename",A1)),FIND("]",CELL("filename",A1)) - FIND("[",CELL("filename",A1)) + 1) &amp; "'x-702'!TABLE_CLIENT_1","x-702 1")</f>
        <v>x-702 1</v>
      </c>
      <c r="B72" s="142" t="s">
        <v>77</v>
      </c>
      <c r="C72" s="142" t="s">
        <v>76</v>
      </c>
      <c r="D72" s="142" t="s">
        <v>498</v>
      </c>
      <c r="E72" s="142" t="s">
        <v>504</v>
      </c>
      <c r="F72" s="142" t="s">
        <v>500</v>
      </c>
      <c r="G72" s="142" t="s">
        <v>501</v>
      </c>
      <c r="H72" s="142">
        <v>0</v>
      </c>
      <c r="I72" s="138">
        <v>702</v>
      </c>
      <c r="J72" t="s">
        <v>505</v>
      </c>
      <c r="K72" s="143" t="s">
        <v>506</v>
      </c>
      <c r="L72" s="143"/>
      <c r="M72" s="144">
        <v>45274</v>
      </c>
      <c r="N72" s="144"/>
      <c r="O72" s="142" t="s">
        <v>492</v>
      </c>
      <c r="P72" s="144" t="s">
        <v>300</v>
      </c>
    </row>
    <row r="73" spans="1:16" ht="25" x14ac:dyDescent="0.25">
      <c r="A73" s="141" t="str">
        <f ca="1">HYPERLINK(MID(CELL("filename",A1),FIND("[",CELL("filename",A1)),FIND("]",CELL("filename",A1)) - FIND("[",CELL("filename",A1)) + 1) &amp; "'x-703'!TABLE_CLIENT_1","x-703 1")</f>
        <v>x-703 1</v>
      </c>
      <c r="B73" s="142" t="s">
        <v>77</v>
      </c>
      <c r="C73" s="142" t="s">
        <v>76</v>
      </c>
      <c r="D73" s="142" t="s">
        <v>498</v>
      </c>
      <c r="E73" s="142" t="s">
        <v>507</v>
      </c>
      <c r="F73" s="142" t="s">
        <v>500</v>
      </c>
      <c r="G73" s="142" t="s">
        <v>501</v>
      </c>
      <c r="H73" s="142">
        <v>0</v>
      </c>
      <c r="I73" s="138">
        <v>703</v>
      </c>
      <c r="J73" t="s">
        <v>508</v>
      </c>
      <c r="K73" s="143" t="s">
        <v>509</v>
      </c>
      <c r="L73" s="143"/>
      <c r="M73" s="144">
        <v>45274</v>
      </c>
      <c r="N73" s="144"/>
      <c r="O73" s="142" t="s">
        <v>492</v>
      </c>
      <c r="P73" s="144" t="s">
        <v>300</v>
      </c>
    </row>
    <row r="74" spans="1:16" ht="25" x14ac:dyDescent="0.25">
      <c r="A74" s="141" t="str">
        <f ca="1">HYPERLINK(MID(CELL("filename",A1),FIND("[",CELL("filename",A1)),FIND("]",CELL("filename",A1)) - FIND("[",CELL("filename",A1)) + 1) &amp; "'x-704'!TABLE_CLIENT_1","x-704 1")</f>
        <v>x-704 1</v>
      </c>
      <c r="B74" s="142" t="s">
        <v>77</v>
      </c>
      <c r="C74" s="142" t="s">
        <v>76</v>
      </c>
      <c r="D74" s="142" t="s">
        <v>498</v>
      </c>
      <c r="E74" s="142" t="s">
        <v>510</v>
      </c>
      <c r="F74" s="142" t="s">
        <v>500</v>
      </c>
      <c r="G74" s="142" t="s">
        <v>501</v>
      </c>
      <c r="H74" s="142">
        <v>0</v>
      </c>
      <c r="I74" s="138">
        <v>704</v>
      </c>
      <c r="J74" t="s">
        <v>511</v>
      </c>
      <c r="K74" s="143" t="s">
        <v>512</v>
      </c>
      <c r="L74" s="143"/>
      <c r="M74" s="144">
        <v>45274</v>
      </c>
      <c r="N74" s="144"/>
      <c r="O74" s="142" t="s">
        <v>492</v>
      </c>
      <c r="P74" s="144" t="s">
        <v>300</v>
      </c>
    </row>
    <row r="75" spans="1:16" ht="37.5" x14ac:dyDescent="0.25">
      <c r="A75" s="141" t="str">
        <f ca="1">HYPERLINK(MID(CELL("filename",A1),FIND("[",CELL("filename",A1)),FIND("]",CELL("filename",A1)) - FIND("[",CELL("filename",A1)) + 1) &amp; "'x-705'!TABLE_CLIENT_1","x-705 1")</f>
        <v>x-705 1</v>
      </c>
      <c r="B75" s="142" t="s">
        <v>77</v>
      </c>
      <c r="C75" s="142" t="s">
        <v>76</v>
      </c>
      <c r="D75" s="142" t="s">
        <v>498</v>
      </c>
      <c r="E75" s="142" t="s">
        <v>513</v>
      </c>
      <c r="F75" s="142" t="s">
        <v>500</v>
      </c>
      <c r="G75" s="142" t="s">
        <v>501</v>
      </c>
      <c r="H75" s="142">
        <v>0</v>
      </c>
      <c r="I75" s="138">
        <v>705</v>
      </c>
      <c r="J75" t="s">
        <v>514</v>
      </c>
      <c r="K75" s="143" t="s">
        <v>515</v>
      </c>
      <c r="L75" s="143"/>
      <c r="M75" s="144">
        <v>45190</v>
      </c>
      <c r="N75" s="144">
        <v>45231</v>
      </c>
      <c r="O75" s="142" t="s">
        <v>492</v>
      </c>
      <c r="P75" s="144" t="s">
        <v>300</v>
      </c>
    </row>
    <row r="76" spans="1:16" ht="37.5" x14ac:dyDescent="0.25">
      <c r="A76" s="141" t="str">
        <f ca="1">HYPERLINK(MID(CELL("filename",A1),FIND("[",CELL("filename",A1)),FIND("]",CELL("filename",A1)) - FIND("[",CELL("filename",A1)) + 1) &amp; "'x-706'!TABLE_CLIENT_1","x-706 1")</f>
        <v>x-706 1</v>
      </c>
      <c r="B76" s="142" t="s">
        <v>77</v>
      </c>
      <c r="C76" s="142" t="s">
        <v>76</v>
      </c>
      <c r="D76" s="142" t="s">
        <v>498</v>
      </c>
      <c r="E76" s="142" t="s">
        <v>516</v>
      </c>
      <c r="F76" s="142" t="s">
        <v>500</v>
      </c>
      <c r="G76" s="142" t="s">
        <v>501</v>
      </c>
      <c r="H76" s="142">
        <v>0</v>
      </c>
      <c r="I76" s="138">
        <v>706</v>
      </c>
      <c r="J76" t="s">
        <v>517</v>
      </c>
      <c r="K76" s="143" t="s">
        <v>518</v>
      </c>
      <c r="L76" s="143"/>
      <c r="M76" s="144">
        <v>45190</v>
      </c>
      <c r="N76" s="144">
        <v>45231</v>
      </c>
      <c r="O76" s="142" t="s">
        <v>492</v>
      </c>
      <c r="P76" s="144" t="s">
        <v>300</v>
      </c>
    </row>
    <row r="77" spans="1:16" ht="37.5" x14ac:dyDescent="0.25">
      <c r="A77" s="141" t="str">
        <f ca="1">HYPERLINK(MID(CELL("filename",A1),FIND("[",CELL("filename",A1)),FIND("]",CELL("filename",A1)) - FIND("[",CELL("filename",A1)) + 1) &amp; "'x-707'!TABLE_CLIENT_1","x-707 1")</f>
        <v>x-707 1</v>
      </c>
      <c r="B77" s="142" t="s">
        <v>77</v>
      </c>
      <c r="C77" s="142" t="s">
        <v>76</v>
      </c>
      <c r="D77" s="142" t="s">
        <v>498</v>
      </c>
      <c r="E77" s="142" t="s">
        <v>519</v>
      </c>
      <c r="F77" s="142" t="s">
        <v>500</v>
      </c>
      <c r="G77" s="142" t="s">
        <v>501</v>
      </c>
      <c r="H77" s="142">
        <v>0</v>
      </c>
      <c r="I77" s="138">
        <v>707</v>
      </c>
      <c r="J77" t="s">
        <v>520</v>
      </c>
      <c r="K77" s="143" t="s">
        <v>521</v>
      </c>
      <c r="L77" s="143"/>
      <c r="M77" s="144">
        <v>45190</v>
      </c>
      <c r="N77" s="144">
        <v>45231</v>
      </c>
      <c r="O77" s="142" t="s">
        <v>492</v>
      </c>
      <c r="P77" s="144" t="s">
        <v>300</v>
      </c>
    </row>
    <row r="78" spans="1:16" ht="37.5" x14ac:dyDescent="0.25">
      <c r="A78" s="141" t="str">
        <f ca="1">HYPERLINK(MID(CELL("filename",A1),FIND("[",CELL("filename",A1)),FIND("]",CELL("filename",A1)) - FIND("[",CELL("filename",A1)) + 1) &amp; "'x-708'!TABLE_CLIENT_1","x-708 1")</f>
        <v>x-708 1</v>
      </c>
      <c r="B78" s="142" t="s">
        <v>77</v>
      </c>
      <c r="C78" s="142" t="s">
        <v>76</v>
      </c>
      <c r="D78" s="142" t="s">
        <v>498</v>
      </c>
      <c r="E78" s="142" t="s">
        <v>522</v>
      </c>
      <c r="F78" s="142" t="s">
        <v>500</v>
      </c>
      <c r="G78" s="142" t="s">
        <v>501</v>
      </c>
      <c r="H78" s="142">
        <v>0</v>
      </c>
      <c r="I78" s="138">
        <v>708</v>
      </c>
      <c r="J78" t="s">
        <v>523</v>
      </c>
      <c r="K78" s="143" t="s">
        <v>524</v>
      </c>
      <c r="L78" s="143"/>
      <c r="M78" s="144">
        <v>45190</v>
      </c>
      <c r="N78" s="144">
        <v>45231</v>
      </c>
      <c r="O78" s="142" t="s">
        <v>492</v>
      </c>
      <c r="P78" s="144" t="s">
        <v>300</v>
      </c>
    </row>
    <row r="79" spans="1:16" ht="25" x14ac:dyDescent="0.25">
      <c r="A79" s="141" t="str">
        <f ca="1">HYPERLINK(MID(CELL("filename",A1),FIND("[",CELL("filename",A1)),FIND("]",CELL("filename",A1)) - FIND("[",CELL("filename",A1)) + 1) &amp; "'x-709'!TABLE_CLIENT_1","x-709 1")</f>
        <v>x-709 1</v>
      </c>
      <c r="B79" s="142" t="s">
        <v>77</v>
      </c>
      <c r="C79" s="142" t="s">
        <v>76</v>
      </c>
      <c r="D79" s="142" t="s">
        <v>498</v>
      </c>
      <c r="E79" s="142" t="s">
        <v>525</v>
      </c>
      <c r="F79" s="142" t="s">
        <v>526</v>
      </c>
      <c r="G79" s="142" t="s">
        <v>501</v>
      </c>
      <c r="H79" s="142">
        <v>0</v>
      </c>
      <c r="I79" s="138">
        <v>709</v>
      </c>
      <c r="J79" t="s">
        <v>527</v>
      </c>
      <c r="K79" s="143" t="s">
        <v>528</v>
      </c>
      <c r="L79" s="143"/>
      <c r="M79" s="144">
        <v>45274</v>
      </c>
      <c r="N79" s="144"/>
      <c r="O79" s="142" t="s">
        <v>492</v>
      </c>
      <c r="P79" s="144" t="s">
        <v>300</v>
      </c>
    </row>
    <row r="80" spans="1:16" ht="25" x14ac:dyDescent="0.25">
      <c r="A80" s="141" t="str">
        <f ca="1">HYPERLINK(MID(CELL("filename",A1),FIND("[",CELL("filename",A1)),FIND("]",CELL("filename",A1)) - FIND("[",CELL("filename",A1)) + 1) &amp; "'x-710'!TABLE_CLIENT_1","x-710 1")</f>
        <v>x-710 1</v>
      </c>
      <c r="B80" s="142" t="s">
        <v>77</v>
      </c>
      <c r="C80" s="142" t="s">
        <v>76</v>
      </c>
      <c r="D80" s="142" t="s">
        <v>498</v>
      </c>
      <c r="E80" s="142" t="s">
        <v>529</v>
      </c>
      <c r="F80" s="142" t="s">
        <v>526</v>
      </c>
      <c r="G80" s="142" t="s">
        <v>501</v>
      </c>
      <c r="H80" s="142">
        <v>0</v>
      </c>
      <c r="I80" s="138">
        <v>710</v>
      </c>
      <c r="J80" t="s">
        <v>530</v>
      </c>
      <c r="K80" s="143" t="s">
        <v>531</v>
      </c>
      <c r="L80" s="143"/>
      <c r="M80" s="144">
        <v>45274</v>
      </c>
      <c r="N80" s="144"/>
      <c r="O80" s="142" t="s">
        <v>492</v>
      </c>
      <c r="P80" s="144" t="s">
        <v>300</v>
      </c>
    </row>
    <row r="81" spans="1:16" ht="25" x14ac:dyDescent="0.25">
      <c r="A81" s="141" t="str">
        <f ca="1">HYPERLINK(MID(CELL("filename",A1),FIND("[",CELL("filename",A1)),FIND("]",CELL("filename",A1)) - FIND("[",CELL("filename",A1)) + 1) &amp; "'x-711'!TABLE_CLIENT_1","x-711 1")</f>
        <v>x-711 1</v>
      </c>
      <c r="B81" s="142" t="s">
        <v>77</v>
      </c>
      <c r="C81" s="142" t="s">
        <v>76</v>
      </c>
      <c r="D81" s="142" t="s">
        <v>498</v>
      </c>
      <c r="E81" s="142" t="s">
        <v>532</v>
      </c>
      <c r="F81" s="142" t="s">
        <v>526</v>
      </c>
      <c r="G81" s="142" t="s">
        <v>501</v>
      </c>
      <c r="H81" s="142">
        <v>0</v>
      </c>
      <c r="I81" s="138">
        <v>711</v>
      </c>
      <c r="J81" t="s">
        <v>533</v>
      </c>
      <c r="K81" s="143" t="s">
        <v>534</v>
      </c>
      <c r="L81" s="143"/>
      <c r="M81" s="144">
        <v>45274</v>
      </c>
      <c r="N81" s="144"/>
      <c r="O81" s="142" t="s">
        <v>492</v>
      </c>
      <c r="P81" s="144" t="s">
        <v>300</v>
      </c>
    </row>
    <row r="82" spans="1:16" ht="25" x14ac:dyDescent="0.25">
      <c r="A82" s="141" t="str">
        <f ca="1">HYPERLINK(MID(CELL("filename",A1),FIND("[",CELL("filename",A1)),FIND("]",CELL("filename",A1)) - FIND("[",CELL("filename",A1)) + 1) &amp; "'x-712'!TABLE_CLIENT_1","x-712 1")</f>
        <v>x-712 1</v>
      </c>
      <c r="B82" s="142" t="s">
        <v>77</v>
      </c>
      <c r="C82" s="142" t="s">
        <v>76</v>
      </c>
      <c r="D82" s="142" t="s">
        <v>498</v>
      </c>
      <c r="E82" s="142" t="s">
        <v>535</v>
      </c>
      <c r="F82" s="142" t="s">
        <v>526</v>
      </c>
      <c r="G82" s="142" t="s">
        <v>501</v>
      </c>
      <c r="H82" s="142">
        <v>0</v>
      </c>
      <c r="I82" s="138">
        <v>712</v>
      </c>
      <c r="J82" t="s">
        <v>536</v>
      </c>
      <c r="K82" s="143" t="s">
        <v>537</v>
      </c>
      <c r="L82" s="143"/>
      <c r="M82" s="144">
        <v>45274</v>
      </c>
      <c r="N82" s="144"/>
      <c r="O82" s="142" t="s">
        <v>492</v>
      </c>
      <c r="P82" s="144" t="s">
        <v>300</v>
      </c>
    </row>
    <row r="83" spans="1:16" ht="37.5" x14ac:dyDescent="0.25">
      <c r="A83" s="141" t="str">
        <f ca="1">HYPERLINK(MID(CELL("filename",A1),FIND("[",CELL("filename",A1)),FIND("]",CELL("filename",A1)) - FIND("[",CELL("filename",A1)) + 1) &amp; "'x-713'!TABLE_CLIENT_1","x-713 1")</f>
        <v>x-713 1</v>
      </c>
      <c r="B83" s="142" t="s">
        <v>77</v>
      </c>
      <c r="C83" s="142" t="s">
        <v>76</v>
      </c>
      <c r="D83" s="142" t="s">
        <v>498</v>
      </c>
      <c r="E83" s="142" t="s">
        <v>538</v>
      </c>
      <c r="F83" s="142" t="s">
        <v>526</v>
      </c>
      <c r="G83" s="142" t="s">
        <v>501</v>
      </c>
      <c r="H83" s="142">
        <v>0</v>
      </c>
      <c r="I83" s="138">
        <v>713</v>
      </c>
      <c r="J83" t="s">
        <v>539</v>
      </c>
      <c r="K83" s="143" t="s">
        <v>540</v>
      </c>
      <c r="L83" s="143"/>
      <c r="M83" s="144">
        <v>45190</v>
      </c>
      <c r="N83" s="144">
        <v>45231</v>
      </c>
      <c r="O83" s="142" t="s">
        <v>299</v>
      </c>
      <c r="P83" s="144" t="s">
        <v>300</v>
      </c>
    </row>
    <row r="84" spans="1:16" ht="37.5" x14ac:dyDescent="0.25">
      <c r="A84" s="141" t="str">
        <f ca="1">HYPERLINK(MID(CELL("filename",A1),FIND("[",CELL("filename",A1)),FIND("]",CELL("filename",A1)) - FIND("[",CELL("filename",A1)) + 1) &amp; "'x-714'!TABLE_CLIENT_1","x-714 1")</f>
        <v>x-714 1</v>
      </c>
      <c r="B84" s="142" t="s">
        <v>77</v>
      </c>
      <c r="C84" s="142" t="s">
        <v>76</v>
      </c>
      <c r="D84" s="142" t="s">
        <v>498</v>
      </c>
      <c r="E84" s="142" t="s">
        <v>541</v>
      </c>
      <c r="F84" s="142" t="s">
        <v>526</v>
      </c>
      <c r="G84" s="142" t="s">
        <v>501</v>
      </c>
      <c r="H84" s="142">
        <v>0</v>
      </c>
      <c r="I84" s="138">
        <v>714</v>
      </c>
      <c r="J84" t="s">
        <v>542</v>
      </c>
      <c r="K84" s="143" t="s">
        <v>543</v>
      </c>
      <c r="L84" s="143"/>
      <c r="M84" s="144">
        <v>45190</v>
      </c>
      <c r="N84" s="144">
        <v>45231</v>
      </c>
      <c r="O84" s="142" t="s">
        <v>299</v>
      </c>
      <c r="P84" s="144" t="s">
        <v>300</v>
      </c>
    </row>
    <row r="85" spans="1:16" ht="37.5" x14ac:dyDescent="0.25">
      <c r="A85" s="141" t="str">
        <f ca="1">HYPERLINK(MID(CELL("filename",A1),FIND("[",CELL("filename",A1)),FIND("]",CELL("filename",A1)) - FIND("[",CELL("filename",A1)) + 1) &amp; "'x-715'!TABLE_CLIENT_1","x-715 1")</f>
        <v>x-715 1</v>
      </c>
      <c r="B85" s="142" t="s">
        <v>77</v>
      </c>
      <c r="C85" s="142" t="s">
        <v>76</v>
      </c>
      <c r="D85" s="142" t="s">
        <v>498</v>
      </c>
      <c r="E85" s="142" t="s">
        <v>544</v>
      </c>
      <c r="F85" s="142" t="s">
        <v>526</v>
      </c>
      <c r="G85" s="142" t="s">
        <v>501</v>
      </c>
      <c r="H85" s="142">
        <v>0</v>
      </c>
      <c r="I85" s="138">
        <v>715</v>
      </c>
      <c r="J85" t="s">
        <v>545</v>
      </c>
      <c r="K85" s="143" t="s">
        <v>546</v>
      </c>
      <c r="L85" s="143"/>
      <c r="M85" s="144">
        <v>45190</v>
      </c>
      <c r="N85" s="144">
        <v>45231</v>
      </c>
      <c r="O85" s="142" t="s">
        <v>299</v>
      </c>
      <c r="P85" s="144" t="s">
        <v>300</v>
      </c>
    </row>
    <row r="86" spans="1:16" ht="37.5" x14ac:dyDescent="0.25">
      <c r="A86" s="141" t="str">
        <f ca="1">HYPERLINK(MID(CELL("filename",A1),FIND("[",CELL("filename",A1)),FIND("]",CELL("filename",A1)) - FIND("[",CELL("filename",A1)) + 1) &amp; "'x-716'!TABLE_CLIENT_1","x-716 1")</f>
        <v>x-716 1</v>
      </c>
      <c r="B86" s="142" t="s">
        <v>77</v>
      </c>
      <c r="C86" s="142" t="s">
        <v>76</v>
      </c>
      <c r="D86" s="142" t="s">
        <v>498</v>
      </c>
      <c r="E86" s="142" t="s">
        <v>547</v>
      </c>
      <c r="F86" s="142" t="s">
        <v>526</v>
      </c>
      <c r="G86" s="142" t="s">
        <v>501</v>
      </c>
      <c r="H86" s="142">
        <v>0</v>
      </c>
      <c r="I86" s="138">
        <v>716</v>
      </c>
      <c r="J86" t="s">
        <v>548</v>
      </c>
      <c r="K86" s="143" t="s">
        <v>549</v>
      </c>
      <c r="L86" s="143"/>
      <c r="M86" s="144">
        <v>45190</v>
      </c>
      <c r="N86" s="144">
        <v>45231</v>
      </c>
      <c r="O86" s="142" t="s">
        <v>299</v>
      </c>
      <c r="P86" s="144" t="s">
        <v>300</v>
      </c>
    </row>
    <row r="87" spans="1:16" ht="25" x14ac:dyDescent="0.25">
      <c r="A87" s="141" t="str">
        <f ca="1">HYPERLINK(MID(CELL("filename",A1),FIND("[",CELL("filename",A1)),FIND("]",CELL("filename",A1)) - FIND("[",CELL("filename",A1)) + 1) &amp; "'x-717'!TABLE_CLIENT_1","x-717 1")</f>
        <v>x-717 1</v>
      </c>
      <c r="B87" s="142" t="s">
        <v>77</v>
      </c>
      <c r="C87" s="142" t="s">
        <v>76</v>
      </c>
      <c r="D87" s="142" t="s">
        <v>498</v>
      </c>
      <c r="E87" s="142" t="s">
        <v>550</v>
      </c>
      <c r="F87" s="142" t="s">
        <v>295</v>
      </c>
      <c r="G87" s="142" t="s">
        <v>327</v>
      </c>
      <c r="H87" s="142">
        <v>0</v>
      </c>
      <c r="I87" s="138">
        <v>717</v>
      </c>
      <c r="J87" t="s">
        <v>551</v>
      </c>
      <c r="K87" s="143" t="s">
        <v>552</v>
      </c>
      <c r="L87" s="143"/>
      <c r="M87" s="144">
        <v>45190</v>
      </c>
      <c r="N87" s="144">
        <v>45231</v>
      </c>
      <c r="O87" s="142" t="s">
        <v>299</v>
      </c>
      <c r="P87" s="144" t="s">
        <v>300</v>
      </c>
    </row>
    <row r="88" spans="1:16" ht="25" x14ac:dyDescent="0.25">
      <c r="A88" s="141" t="str">
        <f ca="1">HYPERLINK(MID(CELL("filename",A1),FIND("[",CELL("filename",A1)),FIND("]",CELL("filename",A1)) - FIND("[",CELL("filename",A1)) + 1) &amp; "'x-718'!TABLE_CLIENT_1","x-718 1")</f>
        <v>x-718 1</v>
      </c>
      <c r="B88" s="142" t="s">
        <v>77</v>
      </c>
      <c r="C88" s="142" t="s">
        <v>76</v>
      </c>
      <c r="D88" s="142" t="s">
        <v>553</v>
      </c>
      <c r="E88" s="142" t="s">
        <v>554</v>
      </c>
      <c r="F88" s="142" t="s">
        <v>555</v>
      </c>
      <c r="G88" s="142" t="s">
        <v>556</v>
      </c>
      <c r="H88" s="142">
        <v>0</v>
      </c>
      <c r="I88" s="138">
        <v>718</v>
      </c>
      <c r="J88" t="s">
        <v>557</v>
      </c>
      <c r="K88" s="143" t="s">
        <v>558</v>
      </c>
      <c r="L88" s="143"/>
      <c r="M88" s="144">
        <v>45190</v>
      </c>
      <c r="N88" s="144">
        <v>45231</v>
      </c>
      <c r="O88" s="142" t="s">
        <v>299</v>
      </c>
      <c r="P88" s="144" t="s">
        <v>300</v>
      </c>
    </row>
    <row r="89" spans="1:16" ht="25" x14ac:dyDescent="0.25">
      <c r="A89" s="141" t="str">
        <f ca="1">HYPERLINK(MID(CELL("filename",A1),FIND("[",CELL("filename",A1)),FIND("]",CELL("filename",A1)) - FIND("[",CELL("filename",A1)) + 1) &amp; "'x-719'!TABLE_CLIENT_1","x-719 1")</f>
        <v>x-719 1</v>
      </c>
      <c r="B89" s="142" t="s">
        <v>77</v>
      </c>
      <c r="C89" s="142" t="s">
        <v>76</v>
      </c>
      <c r="D89" s="142" t="s">
        <v>553</v>
      </c>
      <c r="E89" s="142" t="s">
        <v>554</v>
      </c>
      <c r="F89" s="142" t="s">
        <v>559</v>
      </c>
      <c r="G89" s="142" t="s">
        <v>556</v>
      </c>
      <c r="H89" s="142">
        <v>0</v>
      </c>
      <c r="I89" s="138">
        <v>719</v>
      </c>
      <c r="J89" t="s">
        <v>560</v>
      </c>
      <c r="K89" s="143" t="s">
        <v>561</v>
      </c>
      <c r="L89" s="143"/>
      <c r="M89" s="144">
        <v>45190</v>
      </c>
      <c r="N89" s="144">
        <v>45231</v>
      </c>
      <c r="O89" s="142" t="s">
        <v>299</v>
      </c>
      <c r="P89" s="144" t="s">
        <v>300</v>
      </c>
    </row>
    <row r="90" spans="1:16" ht="25" x14ac:dyDescent="0.25">
      <c r="A90" s="141" t="str">
        <f ca="1">HYPERLINK(MID(CELL("filename",A1),FIND("[",CELL("filename",A1)),FIND("]",CELL("filename",A1)) - FIND("[",CELL("filename",A1)) + 1) &amp; "'x-720'!TABLE_CLIENT_1","x-720 1")</f>
        <v>x-720 1</v>
      </c>
      <c r="B90" s="142" t="s">
        <v>77</v>
      </c>
      <c r="C90" s="142" t="s">
        <v>76</v>
      </c>
      <c r="D90" s="142" t="s">
        <v>553</v>
      </c>
      <c r="E90" s="142" t="s">
        <v>554</v>
      </c>
      <c r="F90" s="142" t="s">
        <v>562</v>
      </c>
      <c r="G90" s="142" t="s">
        <v>556</v>
      </c>
      <c r="H90" s="142">
        <v>0</v>
      </c>
      <c r="I90" s="138">
        <v>720</v>
      </c>
      <c r="J90" t="s">
        <v>563</v>
      </c>
      <c r="K90" s="143" t="s">
        <v>564</v>
      </c>
      <c r="L90" s="143"/>
      <c r="M90" s="144">
        <v>45190</v>
      </c>
      <c r="N90" s="144">
        <v>45231</v>
      </c>
      <c r="O90" s="142" t="s">
        <v>299</v>
      </c>
      <c r="P90" s="144" t="s">
        <v>300</v>
      </c>
    </row>
    <row r="91" spans="1:16" ht="25" x14ac:dyDescent="0.25">
      <c r="A91" s="141" t="str">
        <f ca="1">HYPERLINK(MID(CELL("filename",A1),FIND("[",CELL("filename",A1)),FIND("]",CELL("filename",A1)) - FIND("[",CELL("filename",A1)) + 1) &amp; "'x-721'!TABLE_CLIENT_1","x-721 1")</f>
        <v>x-721 1</v>
      </c>
      <c r="B91" s="142" t="s">
        <v>77</v>
      </c>
      <c r="C91" s="142" t="s">
        <v>76</v>
      </c>
      <c r="D91" s="142" t="s">
        <v>553</v>
      </c>
      <c r="E91" s="142" t="s">
        <v>554</v>
      </c>
      <c r="F91" s="142" t="s">
        <v>565</v>
      </c>
      <c r="G91" s="142" t="s">
        <v>556</v>
      </c>
      <c r="H91" s="142">
        <v>0</v>
      </c>
      <c r="I91" s="138">
        <v>721</v>
      </c>
      <c r="J91" t="s">
        <v>566</v>
      </c>
      <c r="K91" s="143" t="s">
        <v>567</v>
      </c>
      <c r="L91" s="143"/>
      <c r="M91" s="144">
        <v>45190</v>
      </c>
      <c r="N91" s="144">
        <v>45231</v>
      </c>
      <c r="O91" s="142" t="s">
        <v>299</v>
      </c>
      <c r="P91" s="144" t="s">
        <v>300</v>
      </c>
    </row>
    <row r="92" spans="1:16" ht="25" x14ac:dyDescent="0.25">
      <c r="A92" s="141" t="str">
        <f ca="1">HYPERLINK(MID(CELL("filename",A1),FIND("[",CELL("filename",A1)),FIND("]",CELL("filename",A1)) - FIND("[",CELL("filename",A1)) + 1) &amp; "'x-730'!TABLE_CLIENT_1","x-730 1")</f>
        <v>x-730 1</v>
      </c>
      <c r="B92" s="142" t="s">
        <v>77</v>
      </c>
      <c r="C92" s="142" t="s">
        <v>334</v>
      </c>
      <c r="D92" s="142" t="s">
        <v>553</v>
      </c>
      <c r="E92" s="142" t="s">
        <v>554</v>
      </c>
      <c r="F92" s="142" t="s">
        <v>555</v>
      </c>
      <c r="G92" s="142" t="s">
        <v>556</v>
      </c>
      <c r="H92" s="142">
        <v>0</v>
      </c>
      <c r="I92" s="138">
        <v>730</v>
      </c>
      <c r="J92" t="s">
        <v>568</v>
      </c>
      <c r="K92" s="143" t="s">
        <v>558</v>
      </c>
      <c r="L92" s="143"/>
      <c r="M92" s="144">
        <v>45190</v>
      </c>
      <c r="N92" s="144">
        <v>45231</v>
      </c>
      <c r="O92" s="142" t="s">
        <v>299</v>
      </c>
      <c r="P92" s="144" t="s">
        <v>300</v>
      </c>
    </row>
    <row r="93" spans="1:16" ht="25" x14ac:dyDescent="0.25">
      <c r="A93" s="141" t="str">
        <f ca="1">HYPERLINK(MID(CELL("filename",A1),FIND("[",CELL("filename",A1)),FIND("]",CELL("filename",A1)) - FIND("[",CELL("filename",A1)) + 1) &amp; "'x-731'!TABLE_CLIENT_1","x-731 1")</f>
        <v>x-731 1</v>
      </c>
      <c r="B93" s="142" t="s">
        <v>77</v>
      </c>
      <c r="C93" s="142" t="s">
        <v>334</v>
      </c>
      <c r="D93" s="142" t="s">
        <v>553</v>
      </c>
      <c r="E93" s="142" t="s">
        <v>554</v>
      </c>
      <c r="F93" s="142" t="s">
        <v>559</v>
      </c>
      <c r="G93" s="142" t="s">
        <v>556</v>
      </c>
      <c r="H93" s="142">
        <v>0</v>
      </c>
      <c r="I93" s="138">
        <v>731</v>
      </c>
      <c r="J93" t="s">
        <v>569</v>
      </c>
      <c r="K93" s="143" t="s">
        <v>561</v>
      </c>
      <c r="L93" s="143"/>
      <c r="M93" s="144">
        <v>45190</v>
      </c>
      <c r="N93" s="144">
        <v>45231</v>
      </c>
      <c r="O93" s="142" t="s">
        <v>299</v>
      </c>
      <c r="P93" s="144" t="s">
        <v>300</v>
      </c>
    </row>
    <row r="94" spans="1:16" ht="25" x14ac:dyDescent="0.25">
      <c r="A94" s="141" t="str">
        <f ca="1">HYPERLINK(MID(CELL("filename",A1),FIND("[",CELL("filename",A1)),FIND("]",CELL("filename",A1)) - FIND("[",CELL("filename",A1)) + 1) &amp; "'x-732'!TABLE_CLIENT_1","x-732 1")</f>
        <v>x-732 1</v>
      </c>
      <c r="B94" s="142" t="s">
        <v>77</v>
      </c>
      <c r="C94" s="142" t="s">
        <v>334</v>
      </c>
      <c r="D94" s="142" t="s">
        <v>553</v>
      </c>
      <c r="E94" s="142" t="s">
        <v>554</v>
      </c>
      <c r="F94" s="142" t="s">
        <v>562</v>
      </c>
      <c r="G94" s="142" t="s">
        <v>556</v>
      </c>
      <c r="H94" s="142">
        <v>0</v>
      </c>
      <c r="I94" s="138">
        <v>732</v>
      </c>
      <c r="J94" t="s">
        <v>570</v>
      </c>
      <c r="K94" s="143" t="s">
        <v>564</v>
      </c>
      <c r="L94" s="143"/>
      <c r="M94" s="144">
        <v>45190</v>
      </c>
      <c r="N94" s="144">
        <v>45231</v>
      </c>
      <c r="O94" s="142" t="s">
        <v>299</v>
      </c>
      <c r="P94" s="144" t="s">
        <v>300</v>
      </c>
    </row>
    <row r="95" spans="1:16" ht="25" x14ac:dyDescent="0.25">
      <c r="A95" s="141" t="str">
        <f ca="1">HYPERLINK(MID(CELL("filename",A1),FIND("[",CELL("filename",A1)),FIND("]",CELL("filename",A1)) - FIND("[",CELL("filename",A1)) + 1) &amp; "'x-733'!TABLE_CLIENT_1","x-733 1")</f>
        <v>x-733 1</v>
      </c>
      <c r="B95" s="142" t="s">
        <v>77</v>
      </c>
      <c r="C95" s="142" t="s">
        <v>334</v>
      </c>
      <c r="D95" s="142" t="s">
        <v>553</v>
      </c>
      <c r="E95" s="142" t="s">
        <v>554</v>
      </c>
      <c r="F95" s="142" t="s">
        <v>565</v>
      </c>
      <c r="G95" s="142" t="s">
        <v>556</v>
      </c>
      <c r="H95" s="142">
        <v>0</v>
      </c>
      <c r="I95" s="138">
        <v>733</v>
      </c>
      <c r="J95" t="s">
        <v>571</v>
      </c>
      <c r="K95" s="143" t="s">
        <v>567</v>
      </c>
      <c r="L95" s="143"/>
      <c r="M95" s="144">
        <v>45190</v>
      </c>
      <c r="N95" s="144">
        <v>45231</v>
      </c>
      <c r="O95" s="142" t="s">
        <v>299</v>
      </c>
      <c r="P95" s="144" t="s">
        <v>300</v>
      </c>
    </row>
    <row r="96" spans="1:16" ht="30" customHeight="1" x14ac:dyDescent="0.25">
      <c r="A96" s="141" t="str">
        <f ca="1">HYPERLINK(MID(CELL("filename",A1),FIND("[",CELL("filename",A1)),FIND("]",CELL("filename",A1)) - FIND("[",CELL("filename",A1)) + 1) &amp; "'x-801'!TABLE_CLIENT_1","x-801 1")</f>
        <v>x-801 1</v>
      </c>
      <c r="B96" s="142" t="s">
        <v>77</v>
      </c>
      <c r="C96" s="142" t="s">
        <v>76</v>
      </c>
      <c r="D96" s="142" t="s">
        <v>572</v>
      </c>
      <c r="E96" s="142" t="s">
        <v>573</v>
      </c>
      <c r="F96" s="142" t="s">
        <v>295</v>
      </c>
      <c r="G96" s="142" t="s">
        <v>487</v>
      </c>
      <c r="H96" s="142">
        <v>0</v>
      </c>
      <c r="I96" s="138">
        <v>801</v>
      </c>
      <c r="J96" t="s">
        <v>574</v>
      </c>
      <c r="K96" s="143" t="s">
        <v>575</v>
      </c>
      <c r="L96" s="143"/>
      <c r="M96" s="144" t="s">
        <v>576</v>
      </c>
      <c r="N96" s="144">
        <v>45231</v>
      </c>
      <c r="O96" s="142" t="s">
        <v>299</v>
      </c>
      <c r="P96" s="144" t="s">
        <v>300</v>
      </c>
    </row>
    <row r="97" customFormat="1" ht="30" customHeight="1" x14ac:dyDescent="0.25"/>
    <row r="98" customFormat="1" ht="30" customHeight="1" x14ac:dyDescent="0.25"/>
    <row r="99" customFormat="1" ht="30" customHeight="1" x14ac:dyDescent="0.25"/>
    <row r="100" customFormat="1" ht="30" customHeight="1" x14ac:dyDescent="0.25"/>
    <row r="101" customFormat="1" ht="30" customHeight="1" x14ac:dyDescent="0.25"/>
    <row r="102" customFormat="1" ht="30" customHeight="1" x14ac:dyDescent="0.25"/>
    <row r="103" customFormat="1" ht="30" customHeight="1" x14ac:dyDescent="0.25"/>
    <row r="104" customFormat="1" ht="30" customHeight="1" x14ac:dyDescent="0.25"/>
    <row r="105" customFormat="1" ht="30" customHeight="1" x14ac:dyDescent="0.25"/>
    <row r="106" customFormat="1" ht="30" customHeight="1" x14ac:dyDescent="0.25"/>
    <row r="107" customFormat="1" ht="30" customHeight="1" x14ac:dyDescent="0.25"/>
    <row r="108" customFormat="1" ht="30" customHeight="1" x14ac:dyDescent="0.25"/>
    <row r="109" customFormat="1" ht="30" customHeight="1" x14ac:dyDescent="0.25"/>
    <row r="110" customFormat="1" ht="30" customHeight="1" x14ac:dyDescent="0.25"/>
    <row r="111" customFormat="1" ht="30" customHeight="1" x14ac:dyDescent="0.25"/>
    <row r="112" customFormat="1" ht="30" customHeight="1" x14ac:dyDescent="0.25"/>
    <row r="113" customFormat="1" ht="30" customHeight="1" x14ac:dyDescent="0.25"/>
    <row r="114" customFormat="1" ht="30" customHeight="1" x14ac:dyDescent="0.25"/>
    <row r="115" customFormat="1" ht="30" customHeight="1" x14ac:dyDescent="0.25"/>
    <row r="116" customFormat="1" ht="30" customHeight="1" x14ac:dyDescent="0.25"/>
    <row r="117" customFormat="1" ht="30" customHeight="1" x14ac:dyDescent="0.25"/>
    <row r="118" customFormat="1" ht="30" customHeight="1" x14ac:dyDescent="0.25"/>
    <row r="119" customFormat="1" ht="30" customHeight="1" x14ac:dyDescent="0.25"/>
    <row r="120" customFormat="1" ht="30" customHeight="1" x14ac:dyDescent="0.25"/>
    <row r="121" customFormat="1" ht="30" customHeight="1" x14ac:dyDescent="0.25"/>
    <row r="122" customFormat="1" ht="30" customHeight="1" x14ac:dyDescent="0.25"/>
    <row r="123" customFormat="1" ht="30" customHeight="1" x14ac:dyDescent="0.25"/>
    <row r="124" customFormat="1" ht="30" customHeight="1" x14ac:dyDescent="0.25"/>
    <row r="125" customFormat="1" ht="30" customHeight="1" x14ac:dyDescent="0.25"/>
    <row r="126" customFormat="1" ht="30" customHeight="1" x14ac:dyDescent="0.25"/>
    <row r="127" customFormat="1" ht="30" customHeight="1" x14ac:dyDescent="0.25"/>
    <row r="128" customFormat="1" ht="30" customHeight="1" x14ac:dyDescent="0.25"/>
    <row r="129" customFormat="1" ht="30" customHeight="1" x14ac:dyDescent="0.25"/>
    <row r="130" customFormat="1" ht="30" customHeight="1" x14ac:dyDescent="0.25"/>
    <row r="131" customFormat="1" ht="30" customHeight="1" x14ac:dyDescent="0.25"/>
    <row r="132" customFormat="1" ht="30" customHeight="1" x14ac:dyDescent="0.25"/>
    <row r="133" customFormat="1" ht="30" customHeight="1" x14ac:dyDescent="0.25"/>
    <row r="134" customFormat="1" ht="30" customHeight="1" x14ac:dyDescent="0.25"/>
    <row r="135" customFormat="1" ht="30" customHeight="1" x14ac:dyDescent="0.25"/>
    <row r="136" customFormat="1" ht="30" customHeight="1" x14ac:dyDescent="0.25"/>
    <row r="137" customFormat="1" ht="30" customHeight="1" x14ac:dyDescent="0.25"/>
    <row r="138" customFormat="1" ht="30" customHeight="1" x14ac:dyDescent="0.25"/>
    <row r="139" customFormat="1" ht="30" customHeight="1" x14ac:dyDescent="0.25"/>
    <row r="140" customFormat="1" ht="30" customHeight="1" x14ac:dyDescent="0.25"/>
    <row r="141" customFormat="1" ht="30" customHeight="1" x14ac:dyDescent="0.25"/>
    <row r="142" customFormat="1" ht="30" customHeight="1" x14ac:dyDescent="0.25"/>
    <row r="143" customFormat="1" ht="30" customHeight="1" x14ac:dyDescent="0.25"/>
    <row r="144" customFormat="1" ht="30" customHeight="1" x14ac:dyDescent="0.25"/>
    <row r="145" customFormat="1" ht="30" customHeight="1" x14ac:dyDescent="0.25"/>
    <row r="146" customFormat="1" ht="30" customHeight="1" x14ac:dyDescent="0.25"/>
    <row r="147" customFormat="1" ht="30" customHeight="1" x14ac:dyDescent="0.25"/>
    <row r="148" customFormat="1" ht="30" customHeight="1" x14ac:dyDescent="0.25"/>
    <row r="149" customFormat="1" ht="30" customHeight="1" x14ac:dyDescent="0.25"/>
    <row r="150" customFormat="1" ht="30" customHeight="1" x14ac:dyDescent="0.25"/>
    <row r="151" customFormat="1" ht="30" customHeight="1" x14ac:dyDescent="0.25"/>
    <row r="152" customFormat="1" ht="30" customHeight="1" x14ac:dyDescent="0.25"/>
    <row r="153" customFormat="1" ht="30" customHeight="1" x14ac:dyDescent="0.25"/>
    <row r="154" customFormat="1" ht="30" customHeight="1" x14ac:dyDescent="0.25"/>
    <row r="155" customFormat="1" ht="30" customHeight="1" x14ac:dyDescent="0.25"/>
    <row r="156" customFormat="1" ht="30" customHeight="1" x14ac:dyDescent="0.25"/>
    <row r="157" customFormat="1" ht="30" customHeight="1" x14ac:dyDescent="0.25"/>
    <row r="158" customFormat="1" ht="30" customHeight="1" x14ac:dyDescent="0.25"/>
    <row r="159" customFormat="1" ht="30" customHeight="1" x14ac:dyDescent="0.25"/>
    <row r="160" customFormat="1" ht="30" customHeight="1" x14ac:dyDescent="0.25"/>
    <row r="161" customFormat="1" ht="30" customHeight="1" x14ac:dyDescent="0.25"/>
    <row r="162" customFormat="1" ht="30" customHeight="1" x14ac:dyDescent="0.25"/>
    <row r="163" customFormat="1" ht="30" customHeight="1" x14ac:dyDescent="0.25"/>
    <row r="164" customFormat="1" ht="30" customHeight="1" x14ac:dyDescent="0.25"/>
    <row r="165" customFormat="1" ht="30" customHeight="1" x14ac:dyDescent="0.25"/>
    <row r="166" customFormat="1" ht="30" customHeight="1" x14ac:dyDescent="0.25"/>
    <row r="167" customFormat="1" ht="30" customHeight="1" x14ac:dyDescent="0.25"/>
    <row r="168" customFormat="1" ht="30" customHeight="1" x14ac:dyDescent="0.25"/>
    <row r="169" customFormat="1" ht="30" customHeight="1" x14ac:dyDescent="0.25"/>
    <row r="170" customFormat="1" ht="30" customHeight="1" x14ac:dyDescent="0.25"/>
    <row r="171" customFormat="1" ht="30" customHeight="1" x14ac:dyDescent="0.25"/>
    <row r="172" customFormat="1" ht="30" customHeight="1" x14ac:dyDescent="0.25"/>
    <row r="173" customFormat="1" ht="30" customHeight="1" x14ac:dyDescent="0.25"/>
    <row r="174" customFormat="1" ht="30" customHeight="1" x14ac:dyDescent="0.25"/>
    <row r="175" customFormat="1" ht="30" customHeight="1" x14ac:dyDescent="0.25"/>
    <row r="176" customFormat="1" ht="30" customHeight="1" x14ac:dyDescent="0.25"/>
    <row r="177" customFormat="1" ht="30" customHeight="1" x14ac:dyDescent="0.25"/>
    <row r="178" customFormat="1" ht="30" customHeight="1" x14ac:dyDescent="0.25"/>
    <row r="179" customFormat="1" ht="30" customHeight="1" x14ac:dyDescent="0.25"/>
    <row r="180" customFormat="1" ht="30" customHeight="1" x14ac:dyDescent="0.25"/>
    <row r="181" customFormat="1" ht="30" customHeight="1" x14ac:dyDescent="0.25"/>
    <row r="182" customFormat="1" ht="30" customHeight="1" x14ac:dyDescent="0.25"/>
    <row r="183" customFormat="1" ht="30" customHeight="1" x14ac:dyDescent="0.25"/>
    <row r="184" customFormat="1" ht="30" customHeight="1" x14ac:dyDescent="0.25"/>
    <row r="185" customFormat="1" ht="30" customHeight="1" x14ac:dyDescent="0.25"/>
    <row r="186" customFormat="1" ht="30" customHeight="1" x14ac:dyDescent="0.25"/>
    <row r="187" customFormat="1" ht="30" customHeight="1" x14ac:dyDescent="0.25"/>
    <row r="188" customFormat="1" ht="30" customHeight="1" x14ac:dyDescent="0.25"/>
    <row r="189" customFormat="1" ht="30" customHeight="1" x14ac:dyDescent="0.25"/>
    <row r="190" customFormat="1" ht="30" customHeight="1" x14ac:dyDescent="0.25"/>
    <row r="191" customFormat="1" ht="30" customHeight="1" x14ac:dyDescent="0.25"/>
    <row r="192" customFormat="1" ht="30" customHeight="1" x14ac:dyDescent="0.25"/>
    <row r="193" customFormat="1" ht="30" customHeight="1" x14ac:dyDescent="0.25"/>
    <row r="194" customFormat="1" ht="30" customHeight="1" x14ac:dyDescent="0.25"/>
    <row r="195" customFormat="1" ht="30" customHeight="1" x14ac:dyDescent="0.25"/>
    <row r="196" customFormat="1" ht="30" customHeight="1" x14ac:dyDescent="0.25"/>
    <row r="197" customFormat="1" ht="30" customHeight="1" x14ac:dyDescent="0.25"/>
    <row r="198" customFormat="1" ht="30" customHeight="1" x14ac:dyDescent="0.25"/>
    <row r="199" customFormat="1" ht="30" customHeight="1" x14ac:dyDescent="0.25"/>
    <row r="200" customFormat="1" ht="30" customHeight="1" x14ac:dyDescent="0.25"/>
    <row r="201" customFormat="1" ht="30" customHeight="1" x14ac:dyDescent="0.25"/>
    <row r="202" customFormat="1" ht="30" customHeight="1" x14ac:dyDescent="0.25"/>
    <row r="203" customFormat="1" ht="30" customHeight="1" x14ac:dyDescent="0.25"/>
    <row r="204" customFormat="1" ht="30" customHeight="1" x14ac:dyDescent="0.25"/>
    <row r="205" customFormat="1" ht="30" customHeight="1" x14ac:dyDescent="0.25"/>
    <row r="206" customFormat="1" ht="30" customHeight="1" x14ac:dyDescent="0.25"/>
    <row r="207" customFormat="1" ht="30" customHeight="1" x14ac:dyDescent="0.25"/>
    <row r="208" customFormat="1" ht="30" customHeight="1" x14ac:dyDescent="0.25"/>
    <row r="209" customFormat="1" ht="30" customHeight="1" x14ac:dyDescent="0.25"/>
    <row r="210" customFormat="1" ht="30" customHeight="1" x14ac:dyDescent="0.25"/>
    <row r="211" customFormat="1" ht="30" customHeight="1" x14ac:dyDescent="0.25"/>
    <row r="212" customFormat="1" ht="30" customHeight="1" x14ac:dyDescent="0.25"/>
    <row r="213" customFormat="1" ht="30" customHeight="1" x14ac:dyDescent="0.25"/>
    <row r="214" customFormat="1" ht="30" customHeight="1" x14ac:dyDescent="0.25"/>
    <row r="215" customFormat="1" ht="30" customHeight="1" x14ac:dyDescent="0.25"/>
    <row r="216" customFormat="1" ht="30" customHeight="1" x14ac:dyDescent="0.25"/>
    <row r="217" customFormat="1" ht="30" customHeight="1" x14ac:dyDescent="0.25"/>
    <row r="218" customFormat="1" ht="30" customHeight="1" x14ac:dyDescent="0.25"/>
    <row r="219" customFormat="1" ht="30" customHeight="1" x14ac:dyDescent="0.25"/>
    <row r="220" customFormat="1" ht="30" customHeight="1" x14ac:dyDescent="0.25"/>
    <row r="221" customFormat="1" ht="30" customHeight="1" x14ac:dyDescent="0.25"/>
    <row r="222" customFormat="1" ht="30" customHeight="1" x14ac:dyDescent="0.25"/>
    <row r="223" customFormat="1" ht="30" customHeight="1" x14ac:dyDescent="0.25"/>
    <row r="224" customFormat="1" ht="30" customHeight="1" x14ac:dyDescent="0.25"/>
    <row r="225" customFormat="1" ht="30" customHeight="1" x14ac:dyDescent="0.25"/>
    <row r="226" customFormat="1" ht="30" customHeight="1" x14ac:dyDescent="0.25"/>
    <row r="227" customFormat="1" ht="30" customHeight="1" x14ac:dyDescent="0.25"/>
    <row r="228" customFormat="1" ht="30" customHeight="1" x14ac:dyDescent="0.25"/>
    <row r="229" customFormat="1" ht="30" customHeight="1" x14ac:dyDescent="0.25"/>
    <row r="230" customFormat="1" ht="30" customHeight="1" x14ac:dyDescent="0.25"/>
    <row r="231" customFormat="1" ht="30" customHeight="1" x14ac:dyDescent="0.25"/>
    <row r="232" customFormat="1" ht="30" customHeight="1" x14ac:dyDescent="0.25"/>
    <row r="233" customFormat="1" ht="30" customHeight="1" x14ac:dyDescent="0.25"/>
    <row r="234" customFormat="1" ht="30" customHeight="1" x14ac:dyDescent="0.25"/>
    <row r="235" customFormat="1" ht="30" customHeight="1" x14ac:dyDescent="0.25"/>
    <row r="236" customFormat="1" ht="30" customHeight="1" x14ac:dyDescent="0.25"/>
    <row r="237" customFormat="1" ht="30" customHeight="1" x14ac:dyDescent="0.25"/>
    <row r="238" customFormat="1" ht="30" customHeight="1" x14ac:dyDescent="0.25"/>
    <row r="239" customFormat="1" ht="30" customHeight="1" x14ac:dyDescent="0.25"/>
    <row r="240" customFormat="1" ht="30" customHeight="1" x14ac:dyDescent="0.25"/>
    <row r="241" customFormat="1" ht="30" customHeight="1" x14ac:dyDescent="0.25"/>
    <row r="242" customFormat="1" ht="30" customHeight="1" x14ac:dyDescent="0.25"/>
    <row r="243" customFormat="1" ht="30" customHeight="1" x14ac:dyDescent="0.25"/>
    <row r="244" customFormat="1" ht="30" customHeight="1" x14ac:dyDescent="0.25"/>
    <row r="245" customFormat="1" ht="30" customHeight="1" x14ac:dyDescent="0.25"/>
    <row r="246" customFormat="1" ht="30" customHeight="1" x14ac:dyDescent="0.25"/>
    <row r="247" customFormat="1" ht="30" customHeight="1" x14ac:dyDescent="0.25"/>
    <row r="248" customFormat="1" ht="30" customHeight="1" x14ac:dyDescent="0.25"/>
    <row r="249" customFormat="1" ht="30" customHeight="1" x14ac:dyDescent="0.25"/>
    <row r="250" customFormat="1" ht="30" customHeight="1" x14ac:dyDescent="0.25"/>
    <row r="251" customFormat="1" ht="30" customHeight="1" x14ac:dyDescent="0.25"/>
    <row r="252" customFormat="1" ht="30" customHeight="1" x14ac:dyDescent="0.25"/>
    <row r="253" customFormat="1" ht="30" customHeight="1" x14ac:dyDescent="0.25"/>
    <row r="254" customFormat="1" ht="30" customHeight="1" x14ac:dyDescent="0.25"/>
    <row r="255" customFormat="1" ht="30" customHeight="1" x14ac:dyDescent="0.25"/>
    <row r="256" customFormat="1" ht="30" customHeight="1" x14ac:dyDescent="0.25"/>
    <row r="257" customFormat="1" ht="30" customHeight="1" x14ac:dyDescent="0.25"/>
    <row r="258" customFormat="1" ht="30" customHeight="1" x14ac:dyDescent="0.25"/>
    <row r="259" customFormat="1" ht="30" customHeight="1" x14ac:dyDescent="0.25"/>
    <row r="260" customFormat="1" ht="30" customHeight="1" x14ac:dyDescent="0.25"/>
    <row r="261" customFormat="1" ht="30" customHeight="1" x14ac:dyDescent="0.25"/>
    <row r="262" customFormat="1" ht="30" customHeight="1" x14ac:dyDescent="0.25"/>
    <row r="263" customFormat="1" ht="30" customHeight="1" x14ac:dyDescent="0.25"/>
    <row r="264" customFormat="1" ht="30" customHeight="1" x14ac:dyDescent="0.25"/>
    <row r="265" customFormat="1" ht="30" customHeight="1" x14ac:dyDescent="0.25"/>
    <row r="266" customFormat="1" ht="30" customHeight="1" x14ac:dyDescent="0.25"/>
    <row r="267" customFormat="1" ht="30" customHeight="1" x14ac:dyDescent="0.25"/>
    <row r="268" customFormat="1" ht="30" customHeight="1" x14ac:dyDescent="0.25"/>
    <row r="269" customFormat="1" ht="30" customHeight="1" x14ac:dyDescent="0.25"/>
    <row r="270" customFormat="1" ht="30" customHeight="1" x14ac:dyDescent="0.25"/>
    <row r="271" customFormat="1" ht="30" customHeight="1" x14ac:dyDescent="0.25"/>
    <row r="272" customFormat="1" ht="30" customHeight="1" x14ac:dyDescent="0.25"/>
    <row r="273" customFormat="1" ht="30" customHeight="1" x14ac:dyDescent="0.25"/>
    <row r="274" customFormat="1" ht="30" customHeight="1" x14ac:dyDescent="0.25"/>
    <row r="275" customFormat="1" ht="30" customHeight="1" x14ac:dyDescent="0.25"/>
    <row r="276" customFormat="1" ht="30" customHeight="1" x14ac:dyDescent="0.25"/>
    <row r="277" customFormat="1" ht="30" customHeight="1" x14ac:dyDescent="0.25"/>
    <row r="278" customFormat="1" ht="30" customHeight="1" x14ac:dyDescent="0.25"/>
    <row r="279" customFormat="1" ht="30" customHeight="1" x14ac:dyDescent="0.25"/>
    <row r="280" customFormat="1" ht="30" customHeight="1" x14ac:dyDescent="0.25"/>
    <row r="281" customFormat="1" ht="30" customHeight="1" x14ac:dyDescent="0.25"/>
    <row r="282" customFormat="1" ht="30" customHeight="1" x14ac:dyDescent="0.25"/>
    <row r="283" customFormat="1" ht="30" customHeight="1" x14ac:dyDescent="0.25"/>
    <row r="284" customFormat="1" ht="30" customHeight="1" x14ac:dyDescent="0.25"/>
    <row r="285" customFormat="1" ht="30" customHeight="1" x14ac:dyDescent="0.25"/>
    <row r="286" customFormat="1" ht="30" customHeight="1" x14ac:dyDescent="0.25"/>
    <row r="287" customFormat="1" ht="30" customHeight="1" x14ac:dyDescent="0.25"/>
    <row r="288" customFormat="1" ht="30" customHeight="1" x14ac:dyDescent="0.25"/>
    <row r="289" customFormat="1" ht="30" customHeight="1" x14ac:dyDescent="0.25"/>
    <row r="290" customFormat="1" ht="30" customHeight="1" x14ac:dyDescent="0.25"/>
    <row r="291" customFormat="1" ht="30" customHeight="1" x14ac:dyDescent="0.25"/>
    <row r="292" customFormat="1" ht="30" customHeight="1" x14ac:dyDescent="0.25"/>
    <row r="293" customFormat="1" ht="30" customHeight="1" x14ac:dyDescent="0.25"/>
    <row r="294" customFormat="1" ht="30" customHeight="1" x14ac:dyDescent="0.25"/>
    <row r="295" customFormat="1" ht="30" customHeight="1" x14ac:dyDescent="0.25"/>
    <row r="296" customFormat="1" ht="30" customHeight="1" x14ac:dyDescent="0.25"/>
    <row r="297" customFormat="1" ht="30" customHeight="1" x14ac:dyDescent="0.25"/>
    <row r="298" customFormat="1" ht="30" customHeight="1" x14ac:dyDescent="0.25"/>
    <row r="299" customFormat="1" ht="30" customHeight="1" x14ac:dyDescent="0.25"/>
    <row r="300" customFormat="1" ht="30" customHeight="1" x14ac:dyDescent="0.25"/>
    <row r="301" customFormat="1" ht="30" customHeight="1" x14ac:dyDescent="0.25"/>
    <row r="302" customFormat="1" ht="30" customHeight="1" x14ac:dyDescent="0.25"/>
    <row r="303" customFormat="1" ht="30" customHeight="1" x14ac:dyDescent="0.25"/>
    <row r="304" customFormat="1" ht="30" customHeight="1" x14ac:dyDescent="0.25"/>
    <row r="305" customFormat="1" ht="30" customHeight="1" x14ac:dyDescent="0.25"/>
    <row r="306" customFormat="1" ht="30" customHeight="1" x14ac:dyDescent="0.25"/>
    <row r="307" customFormat="1" ht="30" customHeight="1" x14ac:dyDescent="0.25"/>
    <row r="308" customFormat="1" ht="30" customHeight="1" x14ac:dyDescent="0.25"/>
    <row r="309" customFormat="1" ht="30" customHeight="1" x14ac:dyDescent="0.25"/>
    <row r="310" customFormat="1" ht="30" customHeight="1" x14ac:dyDescent="0.25"/>
    <row r="311" customFormat="1" ht="30" customHeight="1" x14ac:dyDescent="0.25"/>
    <row r="312" customFormat="1" ht="30" customHeight="1" x14ac:dyDescent="0.25"/>
    <row r="313" customFormat="1" ht="30" customHeight="1" x14ac:dyDescent="0.25"/>
    <row r="314" customFormat="1" ht="30" customHeight="1" x14ac:dyDescent="0.25"/>
    <row r="315" customFormat="1" ht="30" customHeight="1" x14ac:dyDescent="0.25"/>
    <row r="316" customFormat="1" ht="30" customHeight="1" x14ac:dyDescent="0.25"/>
    <row r="317" customFormat="1" ht="30" customHeight="1" x14ac:dyDescent="0.25"/>
    <row r="318" customFormat="1" ht="30" customHeight="1" x14ac:dyDescent="0.25"/>
    <row r="319" customFormat="1" ht="30" customHeight="1" x14ac:dyDescent="0.25"/>
    <row r="320" customFormat="1" ht="30" customHeight="1" x14ac:dyDescent="0.25"/>
    <row r="321" customFormat="1" ht="30" customHeight="1" x14ac:dyDescent="0.25"/>
    <row r="322" customFormat="1" ht="30" customHeight="1" x14ac:dyDescent="0.25"/>
    <row r="323" customFormat="1" ht="30" customHeight="1" x14ac:dyDescent="0.25"/>
    <row r="324" customFormat="1" ht="30" customHeight="1" x14ac:dyDescent="0.25"/>
    <row r="325" customFormat="1" ht="30" customHeight="1" x14ac:dyDescent="0.25"/>
    <row r="326" customFormat="1" ht="30" customHeight="1" x14ac:dyDescent="0.25"/>
    <row r="327" customFormat="1" ht="30" customHeight="1" x14ac:dyDescent="0.25"/>
    <row r="328" customFormat="1" ht="30" customHeight="1" x14ac:dyDescent="0.25"/>
    <row r="329" customFormat="1" ht="30" customHeight="1" x14ac:dyDescent="0.25"/>
    <row r="330" customFormat="1" ht="30" customHeight="1" x14ac:dyDescent="0.25"/>
    <row r="331" customFormat="1" ht="30" customHeight="1" x14ac:dyDescent="0.25"/>
    <row r="332" customFormat="1" ht="30" customHeight="1" x14ac:dyDescent="0.25"/>
    <row r="333" customFormat="1" ht="30" customHeight="1" x14ac:dyDescent="0.25"/>
    <row r="334" customFormat="1" ht="30" customHeight="1" x14ac:dyDescent="0.25"/>
    <row r="335" customFormat="1" ht="30" customHeight="1" x14ac:dyDescent="0.25"/>
    <row r="336" customFormat="1" ht="30" customHeight="1" x14ac:dyDescent="0.25"/>
    <row r="337" customFormat="1" ht="30" customHeight="1" x14ac:dyDescent="0.25"/>
    <row r="338" customFormat="1" ht="30" customHeight="1" x14ac:dyDescent="0.25"/>
    <row r="339" customFormat="1" ht="30" customHeight="1" x14ac:dyDescent="0.25"/>
    <row r="340" customFormat="1" ht="30" customHeight="1" x14ac:dyDescent="0.25"/>
    <row r="341" customFormat="1" ht="30" customHeight="1" x14ac:dyDescent="0.25"/>
    <row r="342" customFormat="1" ht="30" customHeight="1" x14ac:dyDescent="0.25"/>
    <row r="343" customFormat="1" ht="30" customHeight="1" x14ac:dyDescent="0.25"/>
    <row r="344" customFormat="1" ht="30" customHeight="1" x14ac:dyDescent="0.25"/>
    <row r="345" customFormat="1" ht="30" customHeight="1" x14ac:dyDescent="0.25"/>
    <row r="346" customFormat="1" ht="30" customHeight="1" x14ac:dyDescent="0.25"/>
    <row r="347" customFormat="1" ht="30" customHeight="1" x14ac:dyDescent="0.25"/>
    <row r="348" customFormat="1" ht="30" customHeight="1" x14ac:dyDescent="0.25"/>
    <row r="349" customFormat="1" ht="30" customHeight="1" x14ac:dyDescent="0.25"/>
    <row r="350" customFormat="1" ht="30" customHeight="1" x14ac:dyDescent="0.25"/>
    <row r="351" customFormat="1" ht="30" customHeight="1" x14ac:dyDescent="0.25"/>
    <row r="352" customFormat="1" ht="30" customHeight="1" x14ac:dyDescent="0.25"/>
    <row r="353" customFormat="1" ht="30" customHeight="1" x14ac:dyDescent="0.25"/>
    <row r="354" customFormat="1" ht="30" customHeight="1" x14ac:dyDescent="0.25"/>
    <row r="355" customFormat="1" ht="30" customHeight="1" x14ac:dyDescent="0.25"/>
    <row r="356" customFormat="1" ht="30" customHeight="1" x14ac:dyDescent="0.25"/>
    <row r="357" customFormat="1" ht="30" customHeight="1" x14ac:dyDescent="0.25"/>
    <row r="358" customFormat="1" ht="30" customHeight="1" x14ac:dyDescent="0.25"/>
    <row r="359" customFormat="1" ht="30" customHeight="1" x14ac:dyDescent="0.25"/>
    <row r="360" customFormat="1" ht="30" customHeight="1" x14ac:dyDescent="0.25"/>
    <row r="361" customFormat="1" ht="30" customHeight="1" x14ac:dyDescent="0.25"/>
    <row r="362" customFormat="1" ht="30" customHeight="1" x14ac:dyDescent="0.25"/>
    <row r="363" customFormat="1" ht="30" customHeight="1" x14ac:dyDescent="0.25"/>
    <row r="364" customFormat="1" ht="30" customHeight="1" x14ac:dyDescent="0.25"/>
    <row r="365" customFormat="1" ht="30" customHeight="1" x14ac:dyDescent="0.25"/>
    <row r="366" customFormat="1" ht="30" customHeight="1" x14ac:dyDescent="0.25"/>
    <row r="367" customFormat="1" ht="30" customHeight="1" x14ac:dyDescent="0.25"/>
    <row r="368" customFormat="1" ht="30" customHeight="1" x14ac:dyDescent="0.25"/>
    <row r="369" customFormat="1" ht="30" customHeight="1" x14ac:dyDescent="0.25"/>
    <row r="370" customFormat="1" ht="30" customHeight="1" x14ac:dyDescent="0.25"/>
    <row r="371" customFormat="1" ht="30" customHeight="1" x14ac:dyDescent="0.25"/>
    <row r="372" customFormat="1" ht="30" customHeight="1" x14ac:dyDescent="0.25"/>
    <row r="373" customFormat="1" ht="30" customHeight="1" x14ac:dyDescent="0.25"/>
    <row r="374" customFormat="1" ht="30" customHeight="1" x14ac:dyDescent="0.25"/>
    <row r="375" customFormat="1" ht="30" customHeight="1" x14ac:dyDescent="0.25"/>
    <row r="376" customFormat="1" ht="30" customHeight="1" x14ac:dyDescent="0.25"/>
    <row r="377" customFormat="1" ht="30" customHeight="1" x14ac:dyDescent="0.25"/>
    <row r="378" customFormat="1" ht="30" customHeight="1" x14ac:dyDescent="0.25"/>
    <row r="379" customFormat="1" ht="30" customHeight="1" x14ac:dyDescent="0.25"/>
    <row r="380" customFormat="1" ht="30" customHeight="1" x14ac:dyDescent="0.25"/>
    <row r="381" customFormat="1" ht="30" customHeight="1" x14ac:dyDescent="0.25"/>
    <row r="382" customFormat="1" ht="30" customHeight="1" x14ac:dyDescent="0.25"/>
    <row r="383" customFormat="1" ht="30" customHeight="1" x14ac:dyDescent="0.25"/>
    <row r="384" customFormat="1" ht="30" customHeight="1" x14ac:dyDescent="0.25"/>
    <row r="385" customFormat="1" ht="30" customHeight="1" x14ac:dyDescent="0.25"/>
    <row r="386" customFormat="1" ht="30" customHeight="1" x14ac:dyDescent="0.25"/>
    <row r="387" customFormat="1" ht="30" customHeight="1" x14ac:dyDescent="0.25"/>
    <row r="388" customFormat="1" ht="30" customHeight="1" x14ac:dyDescent="0.25"/>
    <row r="389" customFormat="1" ht="30" customHeight="1" x14ac:dyDescent="0.25"/>
    <row r="390" customFormat="1" ht="30" customHeight="1" x14ac:dyDescent="0.25"/>
    <row r="391" customFormat="1" ht="30" customHeight="1" x14ac:dyDescent="0.25"/>
    <row r="392" customFormat="1" ht="30" customHeight="1" x14ac:dyDescent="0.25"/>
    <row r="393" customFormat="1" ht="30" customHeight="1" x14ac:dyDescent="0.25"/>
    <row r="394" customFormat="1" ht="30" customHeight="1" x14ac:dyDescent="0.25"/>
    <row r="395" customFormat="1" ht="30" customHeight="1" x14ac:dyDescent="0.25"/>
    <row r="396" customFormat="1" ht="30" customHeight="1" x14ac:dyDescent="0.25"/>
    <row r="397" customFormat="1" ht="30" customHeight="1" x14ac:dyDescent="0.25"/>
    <row r="398" customFormat="1" ht="30" customHeight="1" x14ac:dyDescent="0.25"/>
    <row r="399" customFormat="1" ht="30" customHeight="1" x14ac:dyDescent="0.25"/>
    <row r="400" customFormat="1" ht="30" customHeight="1" x14ac:dyDescent="0.25"/>
    <row r="401" customFormat="1" ht="30" customHeight="1" x14ac:dyDescent="0.25"/>
    <row r="402" customFormat="1" ht="30" customHeight="1" x14ac:dyDescent="0.25"/>
    <row r="403" customFormat="1" ht="30" customHeight="1" x14ac:dyDescent="0.25"/>
    <row r="404" customFormat="1" ht="30" customHeight="1" x14ac:dyDescent="0.25"/>
    <row r="405" customFormat="1" ht="30" customHeight="1" x14ac:dyDescent="0.25"/>
    <row r="406" customFormat="1" ht="30" customHeight="1" x14ac:dyDescent="0.25"/>
    <row r="407" customFormat="1" ht="30" customHeight="1" x14ac:dyDescent="0.25"/>
    <row r="408" customFormat="1" ht="30" customHeight="1" x14ac:dyDescent="0.25"/>
    <row r="409" customFormat="1" ht="30" customHeight="1" x14ac:dyDescent="0.25"/>
    <row r="410" customFormat="1" ht="30" customHeight="1" x14ac:dyDescent="0.25"/>
    <row r="411" customFormat="1" ht="30" customHeight="1" x14ac:dyDescent="0.25"/>
    <row r="412" customFormat="1" ht="30" customHeight="1" x14ac:dyDescent="0.25"/>
    <row r="413" customFormat="1" ht="30" customHeight="1" x14ac:dyDescent="0.25"/>
    <row r="414" customFormat="1" ht="30" customHeight="1" x14ac:dyDescent="0.25"/>
    <row r="415" customFormat="1" ht="30" customHeight="1" x14ac:dyDescent="0.25"/>
    <row r="416" customFormat="1" ht="30" customHeight="1" x14ac:dyDescent="0.25"/>
    <row r="417" customFormat="1" ht="30" customHeight="1" x14ac:dyDescent="0.25"/>
    <row r="418" customFormat="1" ht="30" customHeight="1" x14ac:dyDescent="0.25"/>
    <row r="419" customFormat="1" ht="30" customHeight="1" x14ac:dyDescent="0.25"/>
    <row r="420" customFormat="1" ht="30" customHeight="1" x14ac:dyDescent="0.25"/>
    <row r="421" customFormat="1" ht="30" customHeight="1" x14ac:dyDescent="0.25"/>
    <row r="422" customFormat="1" ht="30" customHeight="1" x14ac:dyDescent="0.25"/>
    <row r="423" customFormat="1" ht="30" customHeight="1" x14ac:dyDescent="0.25"/>
    <row r="424" customFormat="1" ht="30" customHeight="1" x14ac:dyDescent="0.25"/>
    <row r="425" customFormat="1" ht="30" customHeight="1" x14ac:dyDescent="0.25"/>
    <row r="426" customFormat="1" ht="30" customHeight="1" x14ac:dyDescent="0.25"/>
    <row r="427" customFormat="1" ht="30" customHeight="1" x14ac:dyDescent="0.25"/>
    <row r="428" customFormat="1" ht="30" customHeight="1" x14ac:dyDescent="0.25"/>
    <row r="429" customFormat="1" ht="30" customHeight="1" x14ac:dyDescent="0.25"/>
    <row r="430" customFormat="1" ht="30" customHeight="1" x14ac:dyDescent="0.25"/>
    <row r="431" customFormat="1" ht="30" customHeight="1" x14ac:dyDescent="0.25"/>
    <row r="432" customFormat="1" ht="30" customHeight="1" x14ac:dyDescent="0.25"/>
    <row r="433" customFormat="1" ht="30" customHeight="1" x14ac:dyDescent="0.25"/>
    <row r="434" customFormat="1" ht="30" customHeight="1" x14ac:dyDescent="0.25"/>
    <row r="435" customFormat="1" ht="30" customHeight="1" x14ac:dyDescent="0.25"/>
    <row r="436" customFormat="1" ht="30" customHeight="1" x14ac:dyDescent="0.25"/>
    <row r="437" customFormat="1" ht="30" customHeight="1" x14ac:dyDescent="0.25"/>
    <row r="438" customFormat="1" ht="30" customHeight="1" x14ac:dyDescent="0.25"/>
    <row r="439" customFormat="1" ht="30" customHeight="1" x14ac:dyDescent="0.25"/>
    <row r="440" customFormat="1" ht="30" customHeight="1" x14ac:dyDescent="0.25"/>
    <row r="441" customFormat="1" ht="30" customHeight="1" x14ac:dyDescent="0.25"/>
    <row r="442" customFormat="1" ht="30" customHeight="1" x14ac:dyDescent="0.25"/>
    <row r="443" customFormat="1" ht="30" customHeight="1" x14ac:dyDescent="0.25"/>
    <row r="444" customFormat="1" ht="30" customHeight="1" x14ac:dyDescent="0.25"/>
    <row r="445" customFormat="1" ht="30" customHeight="1" x14ac:dyDescent="0.25"/>
    <row r="446" customFormat="1" ht="30" customHeight="1" x14ac:dyDescent="0.25"/>
    <row r="447" customFormat="1" ht="30" customHeight="1" x14ac:dyDescent="0.25"/>
    <row r="448" customFormat="1" ht="30" customHeight="1" x14ac:dyDescent="0.25"/>
    <row r="449" customFormat="1" ht="30" customHeight="1" x14ac:dyDescent="0.25"/>
    <row r="450" customFormat="1" ht="30" customHeight="1" x14ac:dyDescent="0.25"/>
    <row r="451" customFormat="1" ht="30" customHeight="1" x14ac:dyDescent="0.25"/>
    <row r="452" customFormat="1" ht="30" customHeight="1" x14ac:dyDescent="0.25"/>
    <row r="453" customFormat="1" ht="30" customHeight="1" x14ac:dyDescent="0.25"/>
    <row r="454" customFormat="1" ht="30" customHeight="1" x14ac:dyDescent="0.25"/>
    <row r="455" customFormat="1" ht="30" customHeight="1" x14ac:dyDescent="0.25"/>
    <row r="456" customFormat="1" ht="30" customHeight="1" x14ac:dyDescent="0.25"/>
    <row r="457" customFormat="1" ht="30" customHeight="1" x14ac:dyDescent="0.25"/>
    <row r="458" customFormat="1" ht="30" customHeight="1" x14ac:dyDescent="0.25"/>
    <row r="459" customFormat="1" ht="30" customHeight="1" x14ac:dyDescent="0.25"/>
    <row r="460" customFormat="1" ht="30" customHeight="1" x14ac:dyDescent="0.25"/>
    <row r="461" customFormat="1" ht="30" customHeight="1" x14ac:dyDescent="0.25"/>
    <row r="462" customFormat="1" ht="30" customHeight="1" x14ac:dyDescent="0.25"/>
    <row r="463" customFormat="1" ht="30" customHeight="1" x14ac:dyDescent="0.25"/>
    <row r="464" customFormat="1" ht="30" customHeight="1" x14ac:dyDescent="0.25"/>
    <row r="465" customFormat="1" ht="30" customHeight="1" x14ac:dyDescent="0.25"/>
    <row r="466" customFormat="1" ht="30" customHeight="1" x14ac:dyDescent="0.25"/>
    <row r="467" customFormat="1" ht="30" customHeight="1" x14ac:dyDescent="0.25"/>
    <row r="468" customFormat="1" ht="30" customHeight="1" x14ac:dyDescent="0.25"/>
    <row r="469" customFormat="1" ht="30" customHeight="1" x14ac:dyDescent="0.25"/>
    <row r="470" customFormat="1" ht="30" customHeight="1" x14ac:dyDescent="0.25"/>
    <row r="471" customFormat="1" ht="30" customHeight="1" x14ac:dyDescent="0.25"/>
    <row r="472" customFormat="1" ht="30" customHeight="1" x14ac:dyDescent="0.25"/>
    <row r="473" customFormat="1" ht="30" customHeight="1" x14ac:dyDescent="0.25"/>
    <row r="474" customFormat="1" ht="30" customHeight="1" x14ac:dyDescent="0.25"/>
    <row r="475" customFormat="1" ht="30" customHeight="1" x14ac:dyDescent="0.25"/>
    <row r="476" customFormat="1" ht="30" customHeight="1" x14ac:dyDescent="0.25"/>
    <row r="477" customFormat="1" ht="30" customHeight="1" x14ac:dyDescent="0.25"/>
    <row r="478" customFormat="1" ht="30" customHeight="1" x14ac:dyDescent="0.25"/>
    <row r="479" customFormat="1" ht="30" customHeight="1" x14ac:dyDescent="0.25"/>
    <row r="480" customFormat="1" ht="30" customHeight="1" x14ac:dyDescent="0.25"/>
    <row r="481" customFormat="1" ht="30" customHeight="1" x14ac:dyDescent="0.25"/>
    <row r="482" customFormat="1" ht="30" customHeight="1" x14ac:dyDescent="0.25"/>
    <row r="483" customFormat="1" ht="30" customHeight="1" x14ac:dyDescent="0.25"/>
    <row r="484" customFormat="1" ht="30" customHeight="1" x14ac:dyDescent="0.25"/>
    <row r="485" customFormat="1" ht="30" customHeight="1" x14ac:dyDescent="0.25"/>
    <row r="486" customFormat="1" ht="30" customHeight="1" x14ac:dyDescent="0.25"/>
    <row r="487" customFormat="1" ht="30" customHeight="1" x14ac:dyDescent="0.25"/>
    <row r="488" customFormat="1" ht="30" customHeight="1" x14ac:dyDescent="0.25"/>
    <row r="489" customFormat="1" ht="30" customHeight="1" x14ac:dyDescent="0.25"/>
    <row r="490" customFormat="1" ht="30" customHeight="1" x14ac:dyDescent="0.25"/>
    <row r="491" customFormat="1" ht="30" customHeight="1" x14ac:dyDescent="0.25"/>
    <row r="492" customFormat="1" ht="30" customHeight="1" x14ac:dyDescent="0.25"/>
    <row r="493" customFormat="1" ht="30" customHeight="1" x14ac:dyDescent="0.25"/>
    <row r="494" customFormat="1" ht="30" customHeight="1" x14ac:dyDescent="0.25"/>
    <row r="495" customFormat="1" ht="30" customHeight="1" x14ac:dyDescent="0.25"/>
    <row r="496" customFormat="1" ht="30" customHeight="1" x14ac:dyDescent="0.25"/>
    <row r="497" customFormat="1" ht="30" customHeight="1" x14ac:dyDescent="0.25"/>
    <row r="498" customFormat="1" ht="30" customHeight="1" x14ac:dyDescent="0.25"/>
    <row r="499" customFormat="1" ht="30" customHeight="1" x14ac:dyDescent="0.25"/>
    <row r="500" customFormat="1" ht="30" customHeight="1" x14ac:dyDescent="0.25"/>
    <row r="501" customFormat="1" ht="30" customHeight="1" x14ac:dyDescent="0.25"/>
    <row r="502" customFormat="1" ht="30" customHeight="1" x14ac:dyDescent="0.25"/>
    <row r="503" customFormat="1" ht="30" customHeight="1" x14ac:dyDescent="0.25"/>
    <row r="504" customFormat="1" ht="30" customHeight="1" x14ac:dyDescent="0.25"/>
    <row r="505" customFormat="1" ht="30" customHeight="1" x14ac:dyDescent="0.25"/>
    <row r="506" customFormat="1" ht="30" customHeight="1" x14ac:dyDescent="0.25"/>
    <row r="507" customFormat="1" ht="30" customHeight="1" x14ac:dyDescent="0.25"/>
    <row r="508" customFormat="1" ht="30" customHeight="1" x14ac:dyDescent="0.25"/>
    <row r="509" customFormat="1" ht="30" customHeight="1" x14ac:dyDescent="0.25"/>
    <row r="510" customFormat="1" ht="30" customHeight="1" x14ac:dyDescent="0.25"/>
    <row r="511" customFormat="1" ht="30" customHeight="1" x14ac:dyDescent="0.25"/>
    <row r="512" customFormat="1" ht="30" customHeight="1" x14ac:dyDescent="0.25"/>
    <row r="513" customFormat="1" ht="30" customHeight="1" x14ac:dyDescent="0.25"/>
    <row r="514" customFormat="1" ht="30" customHeight="1" x14ac:dyDescent="0.25"/>
    <row r="515" customFormat="1" ht="30" customHeight="1" x14ac:dyDescent="0.25"/>
    <row r="516" customFormat="1" ht="30" customHeight="1" x14ac:dyDescent="0.25"/>
    <row r="517" customFormat="1" ht="30" customHeight="1" x14ac:dyDescent="0.25"/>
    <row r="518" customFormat="1" ht="30" customHeight="1" x14ac:dyDescent="0.25"/>
    <row r="519" customFormat="1" ht="30" customHeight="1" x14ac:dyDescent="0.25"/>
    <row r="520" customFormat="1" ht="30" customHeight="1" x14ac:dyDescent="0.25"/>
    <row r="521" customFormat="1" ht="30" customHeight="1" x14ac:dyDescent="0.25"/>
    <row r="522" customFormat="1" ht="30" customHeight="1" x14ac:dyDescent="0.25"/>
    <row r="523" customFormat="1" ht="30" customHeight="1" x14ac:dyDescent="0.25"/>
    <row r="524" customFormat="1" ht="30" customHeight="1" x14ac:dyDescent="0.25"/>
    <row r="525" customFormat="1" ht="30" customHeight="1" x14ac:dyDescent="0.25"/>
    <row r="526" customFormat="1" ht="30" customHeight="1" x14ac:dyDescent="0.25"/>
    <row r="527" customFormat="1" ht="30" customHeight="1" x14ac:dyDescent="0.25"/>
    <row r="528" customFormat="1" ht="30" customHeight="1" x14ac:dyDescent="0.25"/>
    <row r="529" customFormat="1" ht="30" customHeight="1" x14ac:dyDescent="0.25"/>
    <row r="530" customFormat="1" ht="30" customHeight="1" x14ac:dyDescent="0.25"/>
    <row r="531" customFormat="1" ht="30" customHeight="1" x14ac:dyDescent="0.25"/>
    <row r="532" customFormat="1" ht="30" customHeight="1" x14ac:dyDescent="0.25"/>
    <row r="533" customFormat="1" ht="30" customHeight="1" x14ac:dyDescent="0.25"/>
    <row r="534" customFormat="1" ht="30" customHeight="1" x14ac:dyDescent="0.25"/>
    <row r="535" customFormat="1" ht="30" customHeight="1" x14ac:dyDescent="0.25"/>
    <row r="536" customFormat="1" ht="30" customHeight="1" x14ac:dyDescent="0.25"/>
    <row r="537" customFormat="1" ht="30" customHeight="1" x14ac:dyDescent="0.25"/>
    <row r="538" customFormat="1" ht="30" customHeight="1" x14ac:dyDescent="0.25"/>
    <row r="539" customFormat="1" ht="30" customHeight="1" x14ac:dyDescent="0.25"/>
    <row r="540" customFormat="1" ht="30" customHeight="1" x14ac:dyDescent="0.25"/>
    <row r="541" customFormat="1" ht="30" customHeight="1" x14ac:dyDescent="0.25"/>
    <row r="542" customFormat="1" ht="30" customHeight="1" x14ac:dyDescent="0.25"/>
    <row r="543" customFormat="1" ht="30" customHeight="1" x14ac:dyDescent="0.25"/>
    <row r="544" customFormat="1" ht="30" customHeight="1" x14ac:dyDescent="0.25"/>
    <row r="545" customFormat="1" ht="30" customHeight="1" x14ac:dyDescent="0.25"/>
    <row r="546" customFormat="1" ht="30" customHeight="1" x14ac:dyDescent="0.25"/>
    <row r="547" customFormat="1" ht="30" customHeight="1" x14ac:dyDescent="0.25"/>
    <row r="548" customFormat="1" ht="30" customHeight="1" x14ac:dyDescent="0.25"/>
    <row r="549" customFormat="1" ht="30" customHeight="1" x14ac:dyDescent="0.25"/>
    <row r="550" customFormat="1" ht="30" customHeight="1" x14ac:dyDescent="0.25"/>
    <row r="551" customFormat="1" ht="30" customHeight="1" x14ac:dyDescent="0.25"/>
    <row r="552" customFormat="1" ht="30" customHeight="1" x14ac:dyDescent="0.25"/>
    <row r="553" customFormat="1" ht="30" customHeight="1" x14ac:dyDescent="0.25"/>
    <row r="554" customFormat="1" ht="30" customHeight="1" x14ac:dyDescent="0.25"/>
    <row r="555" customFormat="1" ht="30" customHeight="1" x14ac:dyDescent="0.25"/>
    <row r="556" customFormat="1" ht="30" customHeight="1" x14ac:dyDescent="0.25"/>
    <row r="557" customFormat="1" ht="30" customHeight="1" x14ac:dyDescent="0.25"/>
    <row r="558" customFormat="1" ht="30" customHeight="1" x14ac:dyDescent="0.25"/>
    <row r="559" customFormat="1" ht="30" customHeight="1" x14ac:dyDescent="0.25"/>
    <row r="560" customFormat="1" ht="30" customHeight="1" x14ac:dyDescent="0.25"/>
    <row r="561" customFormat="1" ht="30" customHeight="1" x14ac:dyDescent="0.25"/>
    <row r="562" customFormat="1" ht="30" customHeight="1" x14ac:dyDescent="0.25"/>
    <row r="563" customFormat="1" ht="30" customHeight="1" x14ac:dyDescent="0.25"/>
    <row r="564" customFormat="1" ht="30" customHeight="1" x14ac:dyDescent="0.25"/>
    <row r="565" customFormat="1" ht="30" customHeight="1" x14ac:dyDescent="0.25"/>
    <row r="566" customFormat="1" ht="30" customHeight="1" x14ac:dyDescent="0.25"/>
    <row r="567" customFormat="1" ht="30" customHeight="1" x14ac:dyDescent="0.25"/>
    <row r="568" customFormat="1" ht="30" customHeight="1" x14ac:dyDescent="0.25"/>
    <row r="569" customFormat="1" ht="30" customHeight="1" x14ac:dyDescent="0.25"/>
    <row r="570" customFormat="1" ht="30" customHeight="1" x14ac:dyDescent="0.25"/>
    <row r="571" customFormat="1" ht="30" customHeight="1" x14ac:dyDescent="0.25"/>
    <row r="572" customFormat="1" ht="30" customHeight="1" x14ac:dyDescent="0.25"/>
    <row r="573" customFormat="1" ht="30" customHeight="1" x14ac:dyDescent="0.25"/>
    <row r="574" customFormat="1" ht="30" customHeight="1" x14ac:dyDescent="0.25"/>
    <row r="575" customFormat="1" ht="30" customHeight="1" x14ac:dyDescent="0.25"/>
    <row r="576" customFormat="1" ht="30" customHeight="1" x14ac:dyDescent="0.25"/>
    <row r="577" customFormat="1" ht="30" customHeight="1" x14ac:dyDescent="0.25"/>
    <row r="578" customFormat="1" ht="30" customHeight="1" x14ac:dyDescent="0.25"/>
    <row r="579" customFormat="1" ht="30" customHeight="1" x14ac:dyDescent="0.25"/>
    <row r="580" customFormat="1" ht="30" customHeight="1" x14ac:dyDescent="0.25"/>
    <row r="581" customFormat="1" ht="30" customHeight="1" x14ac:dyDescent="0.25"/>
    <row r="582" customFormat="1" ht="30" customHeight="1" x14ac:dyDescent="0.25"/>
    <row r="583" customFormat="1" ht="30" customHeight="1" x14ac:dyDescent="0.25"/>
    <row r="584" customFormat="1" ht="30" customHeight="1" x14ac:dyDescent="0.25"/>
    <row r="585" customFormat="1" ht="30" customHeight="1" x14ac:dyDescent="0.25"/>
    <row r="586" customFormat="1" ht="30" customHeight="1" x14ac:dyDescent="0.25"/>
    <row r="587" customFormat="1" ht="30" customHeight="1" x14ac:dyDescent="0.25"/>
    <row r="588" customFormat="1" ht="30" customHeight="1" x14ac:dyDescent="0.25"/>
    <row r="589" customFormat="1" ht="30" customHeight="1" x14ac:dyDescent="0.25"/>
    <row r="590" customFormat="1" ht="30" customHeight="1" x14ac:dyDescent="0.25"/>
    <row r="591" customFormat="1" ht="30" customHeight="1" x14ac:dyDescent="0.25"/>
    <row r="592" customFormat="1" ht="30" customHeight="1" x14ac:dyDescent="0.25"/>
    <row r="593" customFormat="1" ht="30" customHeight="1" x14ac:dyDescent="0.25"/>
    <row r="594" customFormat="1" ht="30" customHeight="1" x14ac:dyDescent="0.25"/>
    <row r="595" customFormat="1" ht="30" customHeight="1" x14ac:dyDescent="0.25"/>
    <row r="596" customFormat="1" ht="30" customHeight="1" x14ac:dyDescent="0.25"/>
    <row r="597" customFormat="1" ht="30" customHeight="1" x14ac:dyDescent="0.25"/>
    <row r="598" customFormat="1" ht="30" customHeight="1" x14ac:dyDescent="0.25"/>
    <row r="599" customFormat="1" ht="30" customHeight="1" x14ac:dyDescent="0.25"/>
    <row r="600" customFormat="1" ht="30" customHeight="1" x14ac:dyDescent="0.25"/>
    <row r="601" customFormat="1" ht="30" customHeight="1" x14ac:dyDescent="0.25"/>
    <row r="602" customFormat="1" ht="30" customHeight="1" x14ac:dyDescent="0.25"/>
    <row r="603" customFormat="1" ht="30" customHeight="1" x14ac:dyDescent="0.25"/>
    <row r="604" customFormat="1" ht="30" customHeight="1" x14ac:dyDescent="0.25"/>
    <row r="605" customFormat="1" ht="30" customHeight="1" x14ac:dyDescent="0.25"/>
    <row r="606" customFormat="1" ht="30" customHeight="1" x14ac:dyDescent="0.25"/>
    <row r="607" customFormat="1" ht="30" customHeight="1" x14ac:dyDescent="0.25"/>
    <row r="608" customFormat="1" ht="30" customHeight="1" x14ac:dyDescent="0.25"/>
    <row r="609" customFormat="1" ht="30" customHeight="1" x14ac:dyDescent="0.25"/>
    <row r="610" customFormat="1" ht="30" customHeight="1" x14ac:dyDescent="0.25"/>
    <row r="611" customFormat="1" ht="30" customHeight="1" x14ac:dyDescent="0.25"/>
    <row r="612" customFormat="1" ht="30" customHeight="1" x14ac:dyDescent="0.25"/>
    <row r="613" customFormat="1" ht="30" customHeight="1" x14ac:dyDescent="0.25"/>
    <row r="614" customFormat="1" ht="30" customHeight="1" x14ac:dyDescent="0.25"/>
    <row r="615" customFormat="1" ht="30" customHeight="1" x14ac:dyDescent="0.25"/>
    <row r="616" customFormat="1" ht="30" customHeight="1" x14ac:dyDescent="0.25"/>
    <row r="617" customFormat="1" ht="30" customHeight="1" x14ac:dyDescent="0.25"/>
    <row r="618" customFormat="1" ht="30" customHeight="1" x14ac:dyDescent="0.25"/>
    <row r="619" customFormat="1" ht="30" customHeight="1" x14ac:dyDescent="0.25"/>
    <row r="620" customFormat="1" ht="30" customHeight="1" x14ac:dyDescent="0.25"/>
    <row r="621" customFormat="1" ht="30" customHeight="1" x14ac:dyDescent="0.25"/>
    <row r="622" customFormat="1" ht="30" customHeight="1" x14ac:dyDescent="0.25"/>
    <row r="623" customFormat="1" ht="30" customHeight="1" x14ac:dyDescent="0.25"/>
    <row r="624" customFormat="1" ht="30" customHeight="1" x14ac:dyDescent="0.25"/>
    <row r="625" customFormat="1" ht="30" customHeight="1" x14ac:dyDescent="0.25"/>
    <row r="626" customFormat="1" ht="30" customHeight="1" x14ac:dyDescent="0.25"/>
    <row r="627" customFormat="1" ht="30" customHeight="1" x14ac:dyDescent="0.25"/>
    <row r="628" customFormat="1" ht="30" customHeight="1" x14ac:dyDescent="0.25"/>
    <row r="629" customFormat="1" ht="30" customHeight="1" x14ac:dyDescent="0.25"/>
    <row r="630" customFormat="1" ht="30" customHeight="1" x14ac:dyDescent="0.25"/>
    <row r="631" customFormat="1" ht="30" customHeight="1" x14ac:dyDescent="0.25"/>
    <row r="632" customFormat="1" ht="30" customHeight="1" x14ac:dyDescent="0.25"/>
    <row r="633" customFormat="1" ht="30" customHeight="1" x14ac:dyDescent="0.25"/>
    <row r="634" customFormat="1" ht="30" customHeight="1" x14ac:dyDescent="0.25"/>
    <row r="635" customFormat="1" ht="30" customHeight="1" x14ac:dyDescent="0.25"/>
    <row r="636" customFormat="1" ht="30" customHeight="1" x14ac:dyDescent="0.25"/>
    <row r="637" customFormat="1" ht="30" customHeight="1" x14ac:dyDescent="0.25"/>
    <row r="638" customFormat="1" ht="30" customHeight="1" x14ac:dyDescent="0.25"/>
    <row r="639" customFormat="1" ht="30" customHeight="1" x14ac:dyDescent="0.25"/>
    <row r="640" customFormat="1" ht="30" customHeight="1" x14ac:dyDescent="0.25"/>
    <row r="641" customFormat="1" ht="30" customHeight="1" x14ac:dyDescent="0.25"/>
    <row r="642" customFormat="1" ht="30" customHeight="1" x14ac:dyDescent="0.25"/>
    <row r="643" customFormat="1" ht="30" customHeight="1" x14ac:dyDescent="0.25"/>
    <row r="644" customFormat="1" ht="30" customHeight="1" x14ac:dyDescent="0.25"/>
    <row r="645" customFormat="1" ht="30" customHeight="1" x14ac:dyDescent="0.25"/>
    <row r="646" customFormat="1" ht="30" customHeight="1" x14ac:dyDescent="0.25"/>
    <row r="647" customFormat="1" ht="30" customHeight="1" x14ac:dyDescent="0.25"/>
    <row r="648" customFormat="1" ht="30" customHeight="1" x14ac:dyDescent="0.25"/>
    <row r="649" customFormat="1" ht="30" customHeight="1" x14ac:dyDescent="0.25"/>
    <row r="650" customFormat="1" ht="30" customHeight="1" x14ac:dyDescent="0.25"/>
    <row r="651" customFormat="1" ht="30" customHeight="1" x14ac:dyDescent="0.25"/>
    <row r="652" customFormat="1" ht="30" customHeight="1" x14ac:dyDescent="0.25"/>
    <row r="653" customFormat="1" ht="30" customHeight="1" x14ac:dyDescent="0.25"/>
    <row r="654" customFormat="1" ht="30" customHeight="1" x14ac:dyDescent="0.25"/>
    <row r="655" customFormat="1" ht="30" customHeight="1" x14ac:dyDescent="0.25"/>
    <row r="656" customFormat="1" ht="30" customHeight="1" x14ac:dyDescent="0.25"/>
    <row r="657" customFormat="1" ht="30" customHeight="1" x14ac:dyDescent="0.25"/>
    <row r="658" customFormat="1" ht="30" customHeight="1" x14ac:dyDescent="0.25"/>
    <row r="659" customFormat="1" ht="30" customHeight="1" x14ac:dyDescent="0.25"/>
    <row r="660" customFormat="1" ht="30" customHeight="1" x14ac:dyDescent="0.25"/>
    <row r="661" customFormat="1" ht="30" customHeight="1" x14ac:dyDescent="0.25"/>
    <row r="662" customFormat="1" ht="30" customHeight="1" x14ac:dyDescent="0.25"/>
    <row r="663" customFormat="1" ht="30" customHeight="1" x14ac:dyDescent="0.25"/>
    <row r="664" customFormat="1" ht="30" customHeight="1" x14ac:dyDescent="0.25"/>
    <row r="665" customFormat="1" ht="30" customHeight="1" x14ac:dyDescent="0.25"/>
    <row r="666" customFormat="1" ht="30" customHeight="1" x14ac:dyDescent="0.25"/>
    <row r="667" customFormat="1" ht="30" customHeight="1" x14ac:dyDescent="0.25"/>
    <row r="668" customFormat="1" ht="30" customHeight="1" x14ac:dyDescent="0.25"/>
    <row r="669" customFormat="1" ht="30" customHeight="1" x14ac:dyDescent="0.25"/>
    <row r="670" customFormat="1" ht="30" customHeight="1" x14ac:dyDescent="0.25"/>
    <row r="671" customFormat="1" ht="30" customHeight="1" x14ac:dyDescent="0.25"/>
    <row r="672" customFormat="1" ht="30" customHeight="1" x14ac:dyDescent="0.25"/>
    <row r="673" customFormat="1" ht="30" customHeight="1" x14ac:dyDescent="0.25"/>
    <row r="674" customFormat="1" ht="30" customHeight="1" x14ac:dyDescent="0.25"/>
    <row r="675" customFormat="1" ht="30" customHeight="1" x14ac:dyDescent="0.25"/>
    <row r="676" customFormat="1" ht="30" customHeight="1" x14ac:dyDescent="0.25"/>
    <row r="677" customFormat="1" ht="30" customHeight="1" x14ac:dyDescent="0.25"/>
    <row r="678" customFormat="1" ht="30" customHeight="1" x14ac:dyDescent="0.25"/>
    <row r="679" customFormat="1" ht="30" customHeight="1" x14ac:dyDescent="0.25"/>
    <row r="680" customFormat="1" ht="30" customHeight="1" x14ac:dyDescent="0.25"/>
    <row r="681" customFormat="1" ht="30" customHeight="1" x14ac:dyDescent="0.25"/>
    <row r="682" customFormat="1" ht="30" customHeight="1" x14ac:dyDescent="0.25"/>
    <row r="683" customFormat="1" ht="30" customHeight="1" x14ac:dyDescent="0.25"/>
    <row r="684" customFormat="1" ht="30" customHeight="1" x14ac:dyDescent="0.25"/>
    <row r="685" customFormat="1" ht="30" customHeight="1" x14ac:dyDescent="0.25"/>
    <row r="686" customFormat="1" ht="30" customHeight="1" x14ac:dyDescent="0.25"/>
    <row r="687" customFormat="1" ht="30" customHeight="1" x14ac:dyDescent="0.25"/>
    <row r="688" customFormat="1" ht="30" customHeight="1" x14ac:dyDescent="0.25"/>
    <row r="689" customFormat="1" ht="30" customHeight="1" x14ac:dyDescent="0.25"/>
    <row r="690" customFormat="1" ht="30" customHeight="1" x14ac:dyDescent="0.25"/>
    <row r="691" customFormat="1" ht="30" customHeight="1" x14ac:dyDescent="0.25"/>
    <row r="692" customFormat="1" ht="30" customHeight="1" x14ac:dyDescent="0.25"/>
    <row r="693" customFormat="1" ht="30" customHeight="1" x14ac:dyDescent="0.25"/>
    <row r="694" customFormat="1" ht="30" customHeight="1" x14ac:dyDescent="0.25"/>
    <row r="695" customFormat="1" ht="30" customHeight="1" x14ac:dyDescent="0.25"/>
    <row r="696" customFormat="1" ht="30" customHeight="1" x14ac:dyDescent="0.25"/>
    <row r="697" customFormat="1" ht="30" customHeight="1" x14ac:dyDescent="0.25"/>
    <row r="698" customFormat="1" ht="30" customHeight="1" x14ac:dyDescent="0.25"/>
    <row r="699" customFormat="1" ht="30" customHeight="1" x14ac:dyDescent="0.25"/>
    <row r="700" customFormat="1" ht="30" customHeight="1" x14ac:dyDescent="0.25"/>
    <row r="701" customFormat="1" ht="30" customHeight="1" x14ac:dyDescent="0.25"/>
    <row r="702" customFormat="1" ht="30" customHeight="1" x14ac:dyDescent="0.25"/>
    <row r="703" customFormat="1" ht="30" customHeight="1" x14ac:dyDescent="0.25"/>
    <row r="704" customFormat="1" ht="30" customHeight="1" x14ac:dyDescent="0.25"/>
    <row r="705" customFormat="1" ht="30" customHeight="1" x14ac:dyDescent="0.25"/>
    <row r="706" customFormat="1" ht="30" customHeight="1" x14ac:dyDescent="0.25"/>
    <row r="707" customFormat="1" ht="30" customHeight="1" x14ac:dyDescent="0.25"/>
    <row r="708" customFormat="1" ht="30" customHeight="1" x14ac:dyDescent="0.25"/>
    <row r="709" customFormat="1" ht="30" customHeight="1" x14ac:dyDescent="0.25"/>
    <row r="710" customFormat="1" ht="30" customHeight="1" x14ac:dyDescent="0.25"/>
    <row r="711" customFormat="1" ht="30" customHeight="1" x14ac:dyDescent="0.25"/>
    <row r="712" customFormat="1" ht="30" customHeight="1" x14ac:dyDescent="0.25"/>
    <row r="713" customFormat="1" ht="30" customHeight="1" x14ac:dyDescent="0.25"/>
    <row r="714" customFormat="1" ht="30" customHeight="1" x14ac:dyDescent="0.25"/>
    <row r="715" customFormat="1" ht="30" customHeight="1" x14ac:dyDescent="0.25"/>
    <row r="716" customFormat="1" ht="30" customHeight="1" x14ac:dyDescent="0.25"/>
    <row r="717" customFormat="1" ht="30" customHeight="1" x14ac:dyDescent="0.25"/>
    <row r="718" customFormat="1" ht="30" customHeight="1" x14ac:dyDescent="0.25"/>
    <row r="719" customFormat="1" ht="30" customHeight="1" x14ac:dyDescent="0.25"/>
    <row r="720" customFormat="1" ht="30" customHeight="1" x14ac:dyDescent="0.25"/>
    <row r="721" customFormat="1" ht="30" customHeight="1" x14ac:dyDescent="0.25"/>
    <row r="722" customFormat="1" ht="30" customHeight="1" x14ac:dyDescent="0.25"/>
    <row r="723" customFormat="1" ht="30" customHeight="1" x14ac:dyDescent="0.25"/>
    <row r="724" customFormat="1" ht="30" customHeight="1" x14ac:dyDescent="0.25"/>
    <row r="725" customFormat="1" ht="30" customHeight="1" x14ac:dyDescent="0.25"/>
    <row r="726" customFormat="1" ht="30" customHeight="1" x14ac:dyDescent="0.25"/>
    <row r="727" customFormat="1" ht="30" customHeight="1" x14ac:dyDescent="0.25"/>
    <row r="728" customFormat="1" ht="30" customHeight="1" x14ac:dyDescent="0.25"/>
    <row r="729" customFormat="1" ht="30" customHeight="1" x14ac:dyDescent="0.25"/>
    <row r="730" customFormat="1" ht="30" customHeight="1" x14ac:dyDescent="0.25"/>
    <row r="731" customFormat="1" ht="30" customHeight="1" x14ac:dyDescent="0.25"/>
    <row r="732" customFormat="1" ht="30" customHeight="1" x14ac:dyDescent="0.25"/>
    <row r="733" customFormat="1" ht="30" customHeight="1" x14ac:dyDescent="0.25"/>
    <row r="734" customFormat="1" ht="30" customHeight="1" x14ac:dyDescent="0.25"/>
    <row r="735" customFormat="1" ht="30" customHeight="1" x14ac:dyDescent="0.25"/>
    <row r="736" customFormat="1" ht="30" customHeight="1" x14ac:dyDescent="0.25"/>
    <row r="737" customFormat="1" ht="30" customHeight="1" x14ac:dyDescent="0.25"/>
    <row r="738" customFormat="1" ht="30" customHeight="1" x14ac:dyDescent="0.25"/>
    <row r="739" customFormat="1" ht="30" customHeight="1" x14ac:dyDescent="0.25"/>
    <row r="740" customFormat="1" ht="30" customHeight="1" x14ac:dyDescent="0.25"/>
    <row r="741" customFormat="1" ht="30" customHeight="1" x14ac:dyDescent="0.25"/>
    <row r="742" customFormat="1" ht="30" customHeight="1" x14ac:dyDescent="0.25"/>
    <row r="743" customFormat="1" ht="30" customHeight="1" x14ac:dyDescent="0.25"/>
    <row r="744" customFormat="1" ht="30" customHeight="1" x14ac:dyDescent="0.25"/>
    <row r="745" customFormat="1" ht="30" customHeight="1" x14ac:dyDescent="0.25"/>
    <row r="746" customFormat="1" ht="30" customHeight="1" x14ac:dyDescent="0.25"/>
    <row r="747" customFormat="1" ht="30" customHeight="1" x14ac:dyDescent="0.25"/>
    <row r="748" customFormat="1" ht="30" customHeight="1" x14ac:dyDescent="0.25"/>
    <row r="749" customFormat="1" ht="30" customHeight="1" x14ac:dyDescent="0.25"/>
    <row r="750" customFormat="1" ht="30" customHeight="1" x14ac:dyDescent="0.25"/>
    <row r="751" customFormat="1" ht="30" customHeight="1" x14ac:dyDescent="0.25"/>
    <row r="752" customFormat="1" ht="30" customHeight="1" x14ac:dyDescent="0.25"/>
    <row r="753" customFormat="1" ht="30" customHeight="1" x14ac:dyDescent="0.25"/>
    <row r="754" customFormat="1" ht="30" customHeight="1" x14ac:dyDescent="0.25"/>
    <row r="755" customFormat="1" ht="30" customHeight="1" x14ac:dyDescent="0.25"/>
    <row r="756" customFormat="1" ht="30" customHeight="1" x14ac:dyDescent="0.25"/>
    <row r="757" customFormat="1" ht="30" customHeight="1" x14ac:dyDescent="0.25"/>
    <row r="758" customFormat="1" ht="30" customHeight="1" x14ac:dyDescent="0.25"/>
    <row r="759" customFormat="1" ht="30" customHeight="1" x14ac:dyDescent="0.25"/>
    <row r="760" customFormat="1" ht="30" customHeight="1" x14ac:dyDescent="0.25"/>
    <row r="761" customFormat="1" ht="30" customHeight="1" x14ac:dyDescent="0.25"/>
    <row r="762" customFormat="1" ht="30" customHeight="1" x14ac:dyDescent="0.25"/>
    <row r="763" customFormat="1" ht="30" customHeight="1" x14ac:dyDescent="0.25"/>
    <row r="764" customFormat="1" ht="30" customHeight="1" x14ac:dyDescent="0.25"/>
    <row r="765" customFormat="1" ht="30" customHeight="1" x14ac:dyDescent="0.25"/>
    <row r="766" customFormat="1" ht="30" customHeight="1" x14ac:dyDescent="0.25"/>
    <row r="767" customFormat="1" ht="30" customHeight="1" x14ac:dyDescent="0.25"/>
    <row r="768" customFormat="1" ht="30" customHeight="1" x14ac:dyDescent="0.25"/>
    <row r="769" customFormat="1" ht="30" customHeight="1" x14ac:dyDescent="0.25"/>
    <row r="770" customFormat="1" ht="30" customHeight="1" x14ac:dyDescent="0.25"/>
    <row r="771" customFormat="1" ht="30" customHeight="1" x14ac:dyDescent="0.25"/>
    <row r="772" customFormat="1" ht="30" customHeight="1" x14ac:dyDescent="0.25"/>
    <row r="773" customFormat="1" ht="30" customHeight="1" x14ac:dyDescent="0.25"/>
    <row r="774" customFormat="1" ht="30" customHeight="1" x14ac:dyDescent="0.25"/>
    <row r="775" customFormat="1" ht="30" customHeight="1" x14ac:dyDescent="0.25"/>
    <row r="776" customFormat="1" ht="30" customHeight="1" x14ac:dyDescent="0.25"/>
    <row r="777" customFormat="1" ht="30" customHeight="1" x14ac:dyDescent="0.25"/>
    <row r="778" customFormat="1" ht="30" customHeight="1" x14ac:dyDescent="0.25"/>
    <row r="779" customFormat="1" ht="30" customHeight="1" x14ac:dyDescent="0.25"/>
    <row r="780" customFormat="1" ht="30" customHeight="1" x14ac:dyDescent="0.25"/>
    <row r="781" customFormat="1" ht="30" customHeight="1" x14ac:dyDescent="0.25"/>
    <row r="782" customFormat="1" ht="30" customHeight="1" x14ac:dyDescent="0.25"/>
    <row r="783" customFormat="1" ht="30" customHeight="1" x14ac:dyDescent="0.25"/>
    <row r="784" customFormat="1" ht="30" customHeight="1" x14ac:dyDescent="0.25"/>
    <row r="785" customFormat="1" ht="30" customHeight="1" x14ac:dyDescent="0.25"/>
    <row r="786" customFormat="1" ht="30" customHeight="1" x14ac:dyDescent="0.25"/>
    <row r="787" customFormat="1" ht="30" customHeight="1" x14ac:dyDescent="0.25"/>
    <row r="788" customFormat="1" ht="30" customHeight="1" x14ac:dyDescent="0.25"/>
    <row r="789" customFormat="1" ht="30" customHeight="1" x14ac:dyDescent="0.25"/>
    <row r="790" customFormat="1" ht="30" customHeight="1" x14ac:dyDescent="0.25"/>
    <row r="791" customFormat="1" ht="30" customHeight="1" x14ac:dyDescent="0.25"/>
    <row r="792" customFormat="1" ht="30" customHeight="1" x14ac:dyDescent="0.25"/>
    <row r="793" customFormat="1" ht="30" customHeight="1" x14ac:dyDescent="0.25"/>
    <row r="794" customFormat="1" ht="30" customHeight="1" x14ac:dyDescent="0.25"/>
    <row r="795" customFormat="1" ht="30" customHeight="1" x14ac:dyDescent="0.25"/>
    <row r="796" customFormat="1" ht="30" customHeight="1" x14ac:dyDescent="0.25"/>
    <row r="797" customFormat="1" ht="30" customHeight="1" x14ac:dyDescent="0.25"/>
    <row r="798" customFormat="1" ht="30" customHeight="1" x14ac:dyDescent="0.25"/>
    <row r="799" customFormat="1" ht="30" customHeight="1" x14ac:dyDescent="0.25"/>
    <row r="800" customFormat="1" ht="30" customHeight="1" x14ac:dyDescent="0.25"/>
    <row r="801" customFormat="1" ht="30" customHeight="1" x14ac:dyDescent="0.25"/>
    <row r="802" customFormat="1" ht="30" customHeight="1" x14ac:dyDescent="0.25"/>
    <row r="803" customFormat="1" ht="30" customHeight="1" x14ac:dyDescent="0.25"/>
    <row r="804" customFormat="1" ht="30" customHeight="1" x14ac:dyDescent="0.25"/>
    <row r="805" customFormat="1" ht="30" customHeight="1" x14ac:dyDescent="0.25"/>
    <row r="806" customFormat="1" ht="30" customHeight="1" x14ac:dyDescent="0.25"/>
    <row r="807" customFormat="1" ht="30" customHeight="1" x14ac:dyDescent="0.25"/>
    <row r="808" customFormat="1" ht="30" customHeight="1" x14ac:dyDescent="0.25"/>
    <row r="809" customFormat="1" ht="30" customHeight="1" x14ac:dyDescent="0.25"/>
    <row r="810" customFormat="1" ht="30" customHeight="1" x14ac:dyDescent="0.25"/>
    <row r="811" customFormat="1" ht="30" customHeight="1" x14ac:dyDescent="0.25"/>
    <row r="812" customFormat="1" ht="30" customHeight="1" x14ac:dyDescent="0.25"/>
    <row r="813" customFormat="1" ht="30" customHeight="1" x14ac:dyDescent="0.25"/>
    <row r="814" customFormat="1" ht="30" customHeight="1" x14ac:dyDescent="0.25"/>
    <row r="815" customFormat="1" ht="30" customHeight="1" x14ac:dyDescent="0.25"/>
    <row r="816" customFormat="1" ht="30" customHeight="1" x14ac:dyDescent="0.25"/>
    <row r="817" customFormat="1" ht="30" customHeight="1" x14ac:dyDescent="0.25"/>
    <row r="818" customFormat="1" ht="30" customHeight="1" x14ac:dyDescent="0.25"/>
    <row r="819" customFormat="1" ht="30" customHeight="1" x14ac:dyDescent="0.25"/>
    <row r="820" customFormat="1" ht="30" customHeight="1" x14ac:dyDescent="0.25"/>
    <row r="821" customFormat="1" ht="30" customHeight="1" x14ac:dyDescent="0.25"/>
    <row r="822" customFormat="1" ht="30" customHeight="1" x14ac:dyDescent="0.25"/>
    <row r="823" customFormat="1" ht="30" customHeight="1" x14ac:dyDescent="0.25"/>
    <row r="824" customFormat="1" ht="30" customHeight="1" x14ac:dyDescent="0.25"/>
    <row r="825" customFormat="1" ht="30" customHeight="1" x14ac:dyDescent="0.25"/>
    <row r="826" customFormat="1" ht="30" customHeight="1" x14ac:dyDescent="0.25"/>
    <row r="827" customFormat="1" ht="30" customHeight="1" x14ac:dyDescent="0.25"/>
    <row r="828" customFormat="1" ht="30" customHeight="1" x14ac:dyDescent="0.25"/>
    <row r="829" customFormat="1" ht="30" customHeight="1" x14ac:dyDescent="0.25"/>
    <row r="830" customFormat="1" ht="30" customHeight="1" x14ac:dyDescent="0.25"/>
    <row r="831" customFormat="1" ht="30" customHeight="1" x14ac:dyDescent="0.25"/>
    <row r="832" customFormat="1" ht="30" customHeight="1" x14ac:dyDescent="0.25"/>
    <row r="833" customFormat="1" ht="30" customHeight="1" x14ac:dyDescent="0.25"/>
    <row r="834" customFormat="1" ht="30" customHeight="1" x14ac:dyDescent="0.25"/>
    <row r="835" customFormat="1" ht="30" customHeight="1" x14ac:dyDescent="0.25"/>
    <row r="836" customFormat="1" ht="30" customHeight="1" x14ac:dyDescent="0.25"/>
    <row r="837" customFormat="1" ht="30" customHeight="1" x14ac:dyDescent="0.25"/>
    <row r="838" customFormat="1" ht="30" customHeight="1" x14ac:dyDescent="0.25"/>
    <row r="839" customFormat="1" ht="30" customHeight="1" x14ac:dyDescent="0.25"/>
    <row r="840" customFormat="1" ht="30" customHeight="1" x14ac:dyDescent="0.25"/>
    <row r="841" customFormat="1" ht="30" customHeight="1" x14ac:dyDescent="0.25"/>
    <row r="842" customFormat="1" ht="30" customHeight="1" x14ac:dyDescent="0.25"/>
    <row r="843" customFormat="1" ht="30" customHeight="1" x14ac:dyDescent="0.25"/>
    <row r="844" customFormat="1" ht="30" customHeight="1" x14ac:dyDescent="0.25"/>
    <row r="845" customFormat="1" ht="30" customHeight="1" x14ac:dyDescent="0.25"/>
    <row r="846" customFormat="1" ht="30" customHeight="1" x14ac:dyDescent="0.25"/>
    <row r="847" customFormat="1" ht="30" customHeight="1" x14ac:dyDescent="0.25"/>
    <row r="848" customFormat="1" ht="30" customHeight="1" x14ac:dyDescent="0.25"/>
    <row r="849" customFormat="1" ht="30" customHeight="1" x14ac:dyDescent="0.25"/>
    <row r="850" customFormat="1" ht="30" customHeight="1" x14ac:dyDescent="0.25"/>
    <row r="851" customFormat="1" ht="30" customHeight="1" x14ac:dyDescent="0.25"/>
    <row r="852" customFormat="1" ht="30" customHeight="1" x14ac:dyDescent="0.25"/>
    <row r="853" customFormat="1" ht="30" customHeight="1" x14ac:dyDescent="0.25"/>
    <row r="854" customFormat="1" ht="30" customHeight="1" x14ac:dyDescent="0.25"/>
    <row r="855" customFormat="1" ht="30" customHeight="1" x14ac:dyDescent="0.25"/>
    <row r="856" customFormat="1" ht="30" customHeight="1" x14ac:dyDescent="0.25"/>
    <row r="857" customFormat="1" ht="30" customHeight="1" x14ac:dyDescent="0.25"/>
    <row r="858" customFormat="1" ht="30" customHeight="1" x14ac:dyDescent="0.25"/>
    <row r="859" customFormat="1" ht="30" customHeight="1" x14ac:dyDescent="0.25"/>
    <row r="860" customFormat="1" ht="30" customHeight="1" x14ac:dyDescent="0.25"/>
    <row r="861" customFormat="1" ht="30" customHeight="1" x14ac:dyDescent="0.25"/>
    <row r="862" customFormat="1" ht="30" customHeight="1" x14ac:dyDescent="0.25"/>
    <row r="863" customFormat="1" ht="30" customHeight="1" x14ac:dyDescent="0.25"/>
    <row r="864" customFormat="1" ht="30" customHeight="1" x14ac:dyDescent="0.25"/>
    <row r="865" customFormat="1" ht="30" customHeight="1" x14ac:dyDescent="0.25"/>
    <row r="866" customFormat="1" ht="30" customHeight="1" x14ac:dyDescent="0.25"/>
    <row r="867" customFormat="1" ht="30" customHeight="1" x14ac:dyDescent="0.25"/>
    <row r="868" customFormat="1" ht="30" customHeight="1" x14ac:dyDescent="0.25"/>
    <row r="869" customFormat="1" ht="30" customHeight="1" x14ac:dyDescent="0.25"/>
    <row r="870" customFormat="1" ht="30" customHeight="1" x14ac:dyDescent="0.25"/>
    <row r="871" customFormat="1" ht="30" customHeight="1" x14ac:dyDescent="0.25"/>
    <row r="872" customFormat="1" ht="30" customHeight="1" x14ac:dyDescent="0.25"/>
    <row r="873" customFormat="1" ht="30" customHeight="1" x14ac:dyDescent="0.25"/>
    <row r="874" customFormat="1" ht="30" customHeight="1" x14ac:dyDescent="0.25"/>
    <row r="875" customFormat="1" ht="30" customHeight="1" x14ac:dyDescent="0.25"/>
    <row r="876" customFormat="1" ht="30" customHeight="1" x14ac:dyDescent="0.25"/>
    <row r="877" customFormat="1" ht="30" customHeight="1" x14ac:dyDescent="0.25"/>
    <row r="878" customFormat="1" ht="30" customHeight="1" x14ac:dyDescent="0.25"/>
    <row r="879" customFormat="1" ht="30" customHeight="1" x14ac:dyDescent="0.25"/>
    <row r="880" customFormat="1" ht="30" customHeight="1" x14ac:dyDescent="0.25"/>
    <row r="881" customFormat="1" ht="30" customHeight="1" x14ac:dyDescent="0.25"/>
    <row r="882" customFormat="1" ht="30" customHeight="1" x14ac:dyDescent="0.25"/>
    <row r="883" customFormat="1" ht="30" customHeight="1" x14ac:dyDescent="0.25"/>
    <row r="884" customFormat="1" ht="30" customHeight="1" x14ac:dyDescent="0.25"/>
    <row r="885" customFormat="1" ht="30" customHeight="1" x14ac:dyDescent="0.25"/>
    <row r="886" customFormat="1" ht="30" customHeight="1" x14ac:dyDescent="0.25"/>
    <row r="887" customFormat="1" ht="30" customHeight="1" x14ac:dyDescent="0.25"/>
    <row r="888" customFormat="1" ht="30" customHeight="1" x14ac:dyDescent="0.25"/>
    <row r="889" customFormat="1" ht="30" customHeight="1" x14ac:dyDescent="0.25"/>
    <row r="890" customFormat="1" ht="30" customHeight="1" x14ac:dyDescent="0.25"/>
    <row r="891" customFormat="1" ht="30" customHeight="1" x14ac:dyDescent="0.25"/>
    <row r="892" customFormat="1" ht="30" customHeight="1" x14ac:dyDescent="0.25"/>
    <row r="893" customFormat="1" ht="30" customHeight="1" x14ac:dyDescent="0.25"/>
    <row r="894" customFormat="1" ht="30" customHeight="1" x14ac:dyDescent="0.25"/>
    <row r="895" customFormat="1" ht="30" customHeight="1" x14ac:dyDescent="0.25"/>
    <row r="896" customFormat="1" ht="30" customHeight="1" x14ac:dyDescent="0.25"/>
    <row r="897" customFormat="1" ht="30" customHeight="1" x14ac:dyDescent="0.25"/>
    <row r="898" customFormat="1" ht="30" customHeight="1" x14ac:dyDescent="0.25"/>
    <row r="899" customFormat="1" ht="30" customHeight="1" x14ac:dyDescent="0.25"/>
    <row r="900" customFormat="1" ht="30" customHeight="1" x14ac:dyDescent="0.25"/>
    <row r="901" customFormat="1" ht="30" customHeight="1" x14ac:dyDescent="0.25"/>
    <row r="902" customFormat="1" ht="30" customHeight="1" x14ac:dyDescent="0.25"/>
    <row r="903" customFormat="1" ht="30" customHeight="1" x14ac:dyDescent="0.25"/>
    <row r="904" customFormat="1" ht="30" customHeight="1" x14ac:dyDescent="0.25"/>
    <row r="905" customFormat="1" ht="30" customHeight="1" x14ac:dyDescent="0.25"/>
    <row r="906" customFormat="1" ht="30" customHeight="1" x14ac:dyDescent="0.25"/>
    <row r="907" customFormat="1" ht="30" customHeight="1" x14ac:dyDescent="0.25"/>
    <row r="908" customFormat="1" ht="30" customHeight="1" x14ac:dyDescent="0.25"/>
    <row r="909" customFormat="1" ht="30" customHeight="1" x14ac:dyDescent="0.25"/>
    <row r="910" customFormat="1" ht="30" customHeight="1" x14ac:dyDescent="0.25"/>
    <row r="911" customFormat="1" ht="30" customHeight="1" x14ac:dyDescent="0.25"/>
    <row r="912" customFormat="1" ht="30" customHeight="1" x14ac:dyDescent="0.25"/>
    <row r="913" customFormat="1" ht="30" customHeight="1" x14ac:dyDescent="0.25"/>
    <row r="914" customFormat="1" ht="30" customHeight="1" x14ac:dyDescent="0.25"/>
    <row r="915" customFormat="1" ht="30" customHeight="1" x14ac:dyDescent="0.25"/>
    <row r="916" customFormat="1" ht="30" customHeight="1" x14ac:dyDescent="0.25"/>
    <row r="917" customFormat="1" ht="30" customHeight="1" x14ac:dyDescent="0.25"/>
    <row r="918" customFormat="1" ht="30" customHeight="1" x14ac:dyDescent="0.25"/>
    <row r="919" customFormat="1" ht="30" customHeight="1" x14ac:dyDescent="0.25"/>
    <row r="920" customFormat="1" ht="30" customHeight="1" x14ac:dyDescent="0.25"/>
    <row r="921" customFormat="1" ht="30" customHeight="1" x14ac:dyDescent="0.25"/>
    <row r="922" customFormat="1" ht="30" customHeight="1" x14ac:dyDescent="0.25"/>
    <row r="923" customFormat="1" ht="30" customHeight="1" x14ac:dyDescent="0.25"/>
    <row r="924" customFormat="1" ht="30" customHeight="1" x14ac:dyDescent="0.25"/>
    <row r="925" customFormat="1" ht="30" customHeight="1" x14ac:dyDescent="0.25"/>
    <row r="926" customFormat="1" ht="30" customHeight="1" x14ac:dyDescent="0.25"/>
    <row r="927" customFormat="1" ht="30" customHeight="1" x14ac:dyDescent="0.25"/>
    <row r="928" customFormat="1" ht="30" customHeight="1" x14ac:dyDescent="0.25"/>
    <row r="929" customFormat="1" ht="30" customHeight="1" x14ac:dyDescent="0.25"/>
    <row r="930" customFormat="1" ht="30" customHeight="1" x14ac:dyDescent="0.25"/>
    <row r="931" customFormat="1" ht="30" customHeight="1" x14ac:dyDescent="0.25"/>
    <row r="932" customFormat="1" ht="30" customHeight="1" x14ac:dyDescent="0.25"/>
    <row r="933" customFormat="1" ht="30" customHeight="1" x14ac:dyDescent="0.25"/>
    <row r="934" customFormat="1" ht="30" customHeight="1" x14ac:dyDescent="0.25"/>
    <row r="935" customFormat="1" ht="30" customHeight="1" x14ac:dyDescent="0.25"/>
    <row r="936" customFormat="1" ht="30" customHeight="1" x14ac:dyDescent="0.25"/>
    <row r="937" customFormat="1" ht="30" customHeight="1" x14ac:dyDescent="0.25"/>
    <row r="938" customFormat="1" ht="30" customHeight="1" x14ac:dyDescent="0.25"/>
    <row r="939" customFormat="1" ht="30" customHeight="1" x14ac:dyDescent="0.25"/>
    <row r="940" customFormat="1" ht="30" customHeight="1" x14ac:dyDescent="0.25"/>
    <row r="941" customFormat="1" ht="30" customHeight="1" x14ac:dyDescent="0.25"/>
    <row r="942" customFormat="1" ht="30" customHeight="1" x14ac:dyDescent="0.25"/>
    <row r="943" customFormat="1" ht="30" customHeight="1" x14ac:dyDescent="0.25"/>
    <row r="944" customFormat="1" ht="30" customHeight="1" x14ac:dyDescent="0.25"/>
    <row r="945" customFormat="1" ht="30" customHeight="1" x14ac:dyDescent="0.25"/>
    <row r="946" customFormat="1" ht="30" customHeight="1" x14ac:dyDescent="0.25"/>
    <row r="947" customFormat="1" ht="30" customHeight="1" x14ac:dyDescent="0.25"/>
    <row r="948" customFormat="1" ht="30" customHeight="1" x14ac:dyDescent="0.25"/>
    <row r="949" customFormat="1" ht="30" customHeight="1" x14ac:dyDescent="0.25"/>
    <row r="950" customFormat="1" ht="30" customHeight="1" x14ac:dyDescent="0.25"/>
    <row r="951" customFormat="1" ht="30" customHeight="1" x14ac:dyDescent="0.25"/>
    <row r="952" customFormat="1" ht="30" customHeight="1" x14ac:dyDescent="0.25"/>
    <row r="953" customFormat="1" ht="30" customHeight="1" x14ac:dyDescent="0.25"/>
    <row r="954" customFormat="1" ht="30" customHeight="1" x14ac:dyDescent="0.25"/>
    <row r="955" customFormat="1" ht="30" customHeight="1" x14ac:dyDescent="0.25"/>
    <row r="956" customFormat="1" ht="30" customHeight="1" x14ac:dyDescent="0.25"/>
    <row r="957" customFormat="1" ht="30" customHeight="1" x14ac:dyDescent="0.25"/>
    <row r="958" customFormat="1" ht="30" customHeight="1" x14ac:dyDescent="0.25"/>
    <row r="959" customFormat="1" ht="30" customHeight="1" x14ac:dyDescent="0.25"/>
    <row r="960" customFormat="1" ht="30" customHeight="1" x14ac:dyDescent="0.25"/>
    <row r="961" customFormat="1" ht="30" customHeight="1" x14ac:dyDescent="0.25"/>
    <row r="962" customFormat="1" ht="30" customHeight="1" x14ac:dyDescent="0.25"/>
    <row r="963" customFormat="1" ht="30" customHeight="1" x14ac:dyDescent="0.25"/>
    <row r="964" customFormat="1" ht="30" customHeight="1" x14ac:dyDescent="0.25"/>
    <row r="965" customFormat="1" ht="30" customHeight="1" x14ac:dyDescent="0.25"/>
    <row r="966" customFormat="1" ht="30" customHeight="1" x14ac:dyDescent="0.25"/>
    <row r="967" customFormat="1" ht="30" customHeight="1" x14ac:dyDescent="0.25"/>
    <row r="968" customFormat="1" ht="30" customHeight="1" x14ac:dyDescent="0.25"/>
    <row r="969" customFormat="1" ht="30" customHeight="1" x14ac:dyDescent="0.25"/>
    <row r="970" customFormat="1" ht="30" customHeight="1" x14ac:dyDescent="0.25"/>
    <row r="971" customFormat="1" ht="30" customHeight="1" x14ac:dyDescent="0.25"/>
    <row r="972" customFormat="1" ht="30" customHeight="1" x14ac:dyDescent="0.25"/>
    <row r="973" customFormat="1" ht="30" customHeight="1" x14ac:dyDescent="0.25"/>
    <row r="974" customFormat="1" ht="30" customHeight="1" x14ac:dyDescent="0.25"/>
    <row r="975" customFormat="1" ht="30" customHeight="1" x14ac:dyDescent="0.25"/>
    <row r="976" customFormat="1" ht="30" customHeight="1" x14ac:dyDescent="0.25"/>
    <row r="977" customFormat="1" ht="30" customHeight="1" x14ac:dyDescent="0.25"/>
    <row r="978" customFormat="1" ht="30" customHeight="1" x14ac:dyDescent="0.25"/>
    <row r="979" customFormat="1" ht="30" customHeight="1" x14ac:dyDescent="0.25"/>
    <row r="980" customFormat="1" ht="30" customHeight="1" x14ac:dyDescent="0.25"/>
    <row r="981" customFormat="1" ht="30" customHeight="1" x14ac:dyDescent="0.25"/>
    <row r="982" customFormat="1" ht="30" customHeight="1" x14ac:dyDescent="0.25"/>
    <row r="983" customFormat="1" ht="30" customHeight="1" x14ac:dyDescent="0.25"/>
    <row r="984" customFormat="1" ht="30" customHeight="1" x14ac:dyDescent="0.25"/>
    <row r="985" customFormat="1" ht="30" customHeight="1" x14ac:dyDescent="0.25"/>
    <row r="986" customFormat="1" ht="30" customHeight="1" x14ac:dyDescent="0.25"/>
    <row r="987" customFormat="1" ht="30" customHeight="1" x14ac:dyDescent="0.25"/>
    <row r="988" customFormat="1" ht="30" customHeight="1" x14ac:dyDescent="0.25"/>
    <row r="989" customFormat="1" ht="30" customHeight="1" x14ac:dyDescent="0.25"/>
    <row r="990" customFormat="1" ht="30" customHeight="1" x14ac:dyDescent="0.25"/>
    <row r="991" customFormat="1" ht="30" customHeight="1" x14ac:dyDescent="0.25"/>
    <row r="992" customFormat="1" ht="30" customHeight="1" x14ac:dyDescent="0.25"/>
    <row r="993" customFormat="1" ht="30" customHeight="1" x14ac:dyDescent="0.25"/>
    <row r="994" customFormat="1" ht="30" customHeight="1" x14ac:dyDescent="0.25"/>
    <row r="995" customFormat="1" ht="30" customHeight="1" x14ac:dyDescent="0.25"/>
    <row r="996" customFormat="1" ht="30" customHeight="1" x14ac:dyDescent="0.25"/>
    <row r="997" customFormat="1" ht="30" customHeight="1" x14ac:dyDescent="0.25"/>
    <row r="998" customFormat="1" ht="30" customHeight="1" x14ac:dyDescent="0.25"/>
    <row r="999" customFormat="1" ht="30" customHeight="1" x14ac:dyDescent="0.25"/>
  </sheetData>
  <sortState xmlns:xlrd2="http://schemas.microsoft.com/office/spreadsheetml/2017/richdata2" ref="B8:P14">
    <sortCondition ref="I8:I14"/>
    <sortCondition ref="H8:H14"/>
    <sortCondition ref="J8:J14"/>
    <sortCondition ref="F8:F14"/>
  </sortState>
  <phoneticPr fontId="3" type="noConversion"/>
  <conditionalFormatting sqref="C8:C96 L8:L96 A8:A96">
    <cfRule type="expression" dxfId="1693" priority="15" stopIfTrue="1">
      <formula>MOD(ROW(),2)=0</formula>
    </cfRule>
    <cfRule type="expression" dxfId="1692" priority="16" stopIfTrue="1">
      <formula>MOD(ROW(),2)&lt;&gt;0</formula>
    </cfRule>
  </conditionalFormatting>
  <conditionalFormatting sqref="D8:J96 M8:O96">
    <cfRule type="expression" dxfId="1691" priority="13" stopIfTrue="1">
      <formula>MOD(ROW(),2)=0</formula>
    </cfRule>
    <cfRule type="expression" dxfId="1690" priority="14" stopIfTrue="1">
      <formula>MOD(ROW(),2)&lt;&gt;0</formula>
    </cfRule>
  </conditionalFormatting>
  <conditionalFormatting sqref="B8:B96">
    <cfRule type="expression" dxfId="1689" priority="11" stopIfTrue="1">
      <formula>MOD(ROW(),2)=0</formula>
    </cfRule>
    <cfRule type="expression" dxfId="1688" priority="12" stopIfTrue="1">
      <formula>MOD(ROW(),2)&lt;&gt;0</formula>
    </cfRule>
  </conditionalFormatting>
  <conditionalFormatting sqref="L8:O96 A8:J96">
    <cfRule type="expression" priority="17" stopIfTrue="1">
      <formula>MOD(ROW(),2)=0</formula>
    </cfRule>
    <cfRule type="expression" priority="18" stopIfTrue="1">
      <formula>MOD(ROW(),2)&lt;&gt;0</formula>
    </cfRule>
    <cfRule type="expression" priority="19" stopIfTrue="1">
      <formula>MOD(ROW(),2)=0</formula>
    </cfRule>
    <cfRule type="expression" priority="20" stopIfTrue="1">
      <formula>MOD(ROW(),2)&lt;&gt;0</formula>
    </cfRule>
    <cfRule type="expression" priority="21" stopIfTrue="1">
      <formula>MOD(ROW(),2)=0</formula>
    </cfRule>
    <cfRule type="expression" priority="22" stopIfTrue="1">
      <formula>MOD(ROW(),2)&lt;&gt;0</formula>
    </cfRule>
  </conditionalFormatting>
  <conditionalFormatting sqref="K8:K96">
    <cfRule type="expression" dxfId="1687" priority="9" stopIfTrue="1">
      <formula>MOD(ROW(),2)=0</formula>
    </cfRule>
    <cfRule type="expression" dxfId="1686" priority="10" stopIfTrue="1">
      <formula>MOD(ROW(),2)&lt;&gt;0</formula>
    </cfRule>
  </conditionalFormatting>
  <conditionalFormatting sqref="P8:P96">
    <cfRule type="expression" priority="3" stopIfTrue="1">
      <formula>MOD(ROW(),2)=0</formula>
    </cfRule>
    <cfRule type="expression" priority="4" stopIfTrue="1">
      <formula>MOD(ROW(),2)&lt;&gt;0</formula>
    </cfRule>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onditionalFormatting>
  <conditionalFormatting sqref="P8:P96">
    <cfRule type="expression" dxfId="1685" priority="1" stopIfTrue="1">
      <formula>MOD(ROW(),2)=0</formula>
    </cfRule>
    <cfRule type="expression" dxfId="1684"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B8BA3-E48E-4117-B6BF-4DDF9097C560}">
  <sheetPr codeName="Sheet108"/>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x-427</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ht="12.65" customHeight="1" x14ac:dyDescent="0.25">
      <c r="A10" s="74" t="s">
        <v>6</v>
      </c>
      <c r="B10" s="112" t="s">
        <v>459</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ht="12.65" customHeight="1"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427</v>
      </c>
      <c r="C14" s="112"/>
      <c r="D14" s="112"/>
      <c r="E14" s="112"/>
      <c r="F14" s="112"/>
      <c r="G14" s="112"/>
      <c r="H14" s="112"/>
      <c r="I14" s="112"/>
      <c r="J14" s="112"/>
      <c r="K14" s="112"/>
      <c r="L14" s="112"/>
      <c r="M14" s="112"/>
    </row>
    <row r="15" spans="1:13" x14ac:dyDescent="0.25">
      <c r="A15" s="74" t="s">
        <v>588</v>
      </c>
      <c r="B15" s="112" t="s">
        <v>460</v>
      </c>
      <c r="C15" s="112"/>
      <c r="D15" s="112"/>
      <c r="E15" s="112"/>
      <c r="F15" s="112"/>
      <c r="G15" s="112"/>
      <c r="H15" s="112"/>
      <c r="I15" s="112"/>
      <c r="J15" s="112"/>
      <c r="K15" s="112"/>
      <c r="L15" s="112"/>
      <c r="M15" s="112"/>
    </row>
    <row r="16" spans="1:13" x14ac:dyDescent="0.25">
      <c r="A16" s="74" t="s">
        <v>286</v>
      </c>
      <c r="B16" s="112" t="s">
        <v>461</v>
      </c>
      <c r="C16" s="112"/>
      <c r="D16" s="112"/>
      <c r="E16" s="112"/>
      <c r="F16" s="112"/>
      <c r="G16" s="112"/>
      <c r="H16" s="112"/>
      <c r="I16" s="112"/>
      <c r="J16" s="112"/>
      <c r="K16" s="112"/>
      <c r="L16" s="112"/>
      <c r="M16" s="112"/>
    </row>
    <row r="17" spans="1:13" ht="12.65" customHeight="1"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ht="12.65" customHeight="1" x14ac:dyDescent="0.25">
      <c r="A20" s="74" t="s">
        <v>290</v>
      </c>
      <c r="B20" s="112" t="s">
        <v>299</v>
      </c>
      <c r="C20" s="112"/>
      <c r="D20" s="112"/>
      <c r="E20" s="112"/>
      <c r="F20" s="112"/>
      <c r="G20" s="112"/>
      <c r="H20" s="112"/>
      <c r="I20" s="112"/>
      <c r="J20" s="112"/>
      <c r="K20" s="112"/>
      <c r="L20" s="112"/>
      <c r="M20" s="112"/>
    </row>
    <row r="21" spans="1:13" ht="12.65" customHeight="1"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v>
      </c>
      <c r="E27" s="82">
        <v>1.0129999999999999</v>
      </c>
      <c r="F27" s="82">
        <v>1.0169999999999999</v>
      </c>
      <c r="G27" s="82">
        <v>1.0209999999999999</v>
      </c>
      <c r="H27" s="82">
        <v>1.0249999999999999</v>
      </c>
      <c r="I27" s="82">
        <v>1.0289999999999999</v>
      </c>
      <c r="J27" s="82">
        <v>1.0329999999999999</v>
      </c>
      <c r="K27" s="82">
        <v>1.038</v>
      </c>
      <c r="L27" s="82">
        <v>1.042</v>
      </c>
      <c r="M27" s="82">
        <v>1.046</v>
      </c>
    </row>
    <row r="28" spans="1:13" x14ac:dyDescent="0.25">
      <c r="A28" s="80">
        <v>1</v>
      </c>
      <c r="B28" s="82">
        <v>1.05</v>
      </c>
      <c r="C28" s="82">
        <v>1.0549999999999999</v>
      </c>
      <c r="D28" s="82">
        <v>1.0589999999999999</v>
      </c>
      <c r="E28" s="82">
        <v>1.0640000000000001</v>
      </c>
      <c r="F28" s="82">
        <v>1.0680000000000001</v>
      </c>
      <c r="G28" s="82">
        <v>1.073</v>
      </c>
      <c r="H28" s="82">
        <v>1.077</v>
      </c>
      <c r="I28" s="82">
        <v>1.0820000000000001</v>
      </c>
      <c r="J28" s="82">
        <v>1.0860000000000001</v>
      </c>
      <c r="K28" s="82">
        <v>1.091</v>
      </c>
      <c r="L28" s="82">
        <v>1.0960000000000001</v>
      </c>
      <c r="M28" s="82">
        <v>1.1000000000000001</v>
      </c>
    </row>
    <row r="29" spans="1:13" x14ac:dyDescent="0.25">
      <c r="A29" s="80">
        <v>2</v>
      </c>
      <c r="B29" s="82">
        <v>1.105</v>
      </c>
      <c r="C29" s="82">
        <v>1.1100000000000001</v>
      </c>
      <c r="D29" s="82">
        <v>1.115</v>
      </c>
      <c r="E29" s="82">
        <v>1.119</v>
      </c>
      <c r="F29" s="82">
        <v>1.1240000000000001</v>
      </c>
      <c r="G29" s="82">
        <v>1.129</v>
      </c>
      <c r="H29" s="82">
        <v>1.1339999999999999</v>
      </c>
      <c r="I29" s="82">
        <v>1.139</v>
      </c>
      <c r="J29" s="82">
        <v>1.1439999999999999</v>
      </c>
      <c r="K29" s="82">
        <v>1.149</v>
      </c>
      <c r="L29" s="82">
        <v>1.1539999999999999</v>
      </c>
      <c r="M29" s="82">
        <v>1.159</v>
      </c>
    </row>
    <row r="30" spans="1:13" x14ac:dyDescent="0.25">
      <c r="A30" s="80">
        <v>3</v>
      </c>
      <c r="B30" s="82">
        <v>1.1639999999999999</v>
      </c>
      <c r="C30" s="82">
        <v>1.17</v>
      </c>
      <c r="D30" s="82">
        <v>1.175</v>
      </c>
      <c r="E30" s="82">
        <v>1.18</v>
      </c>
      <c r="F30" s="82">
        <v>1.1859999999999999</v>
      </c>
      <c r="G30" s="82">
        <v>1.1910000000000001</v>
      </c>
      <c r="H30" s="82">
        <v>1.1970000000000001</v>
      </c>
      <c r="I30" s="82">
        <v>1.202</v>
      </c>
      <c r="J30" s="82">
        <v>1.208</v>
      </c>
      <c r="K30" s="82">
        <v>1.2130000000000001</v>
      </c>
      <c r="L30" s="82">
        <v>1.2190000000000001</v>
      </c>
      <c r="M30" s="82">
        <v>1.224</v>
      </c>
    </row>
    <row r="31" spans="1:13" x14ac:dyDescent="0.25">
      <c r="A31" s="80">
        <v>4</v>
      </c>
      <c r="B31" s="82">
        <v>1.23</v>
      </c>
      <c r="C31" s="82">
        <v>1.236</v>
      </c>
      <c r="D31" s="82">
        <v>1.2410000000000001</v>
      </c>
      <c r="E31" s="82">
        <v>1.2470000000000001</v>
      </c>
      <c r="F31" s="82">
        <v>1.2529999999999999</v>
      </c>
      <c r="G31" s="82">
        <v>1.2589999999999999</v>
      </c>
      <c r="H31" s="82">
        <v>1.2649999999999999</v>
      </c>
      <c r="I31" s="82">
        <v>1.2709999999999999</v>
      </c>
      <c r="J31" s="82">
        <v>1.2769999999999999</v>
      </c>
      <c r="K31" s="82">
        <v>1.2829999999999999</v>
      </c>
      <c r="L31" s="82">
        <v>1.2889999999999999</v>
      </c>
      <c r="M31" s="82">
        <v>1.2949999999999999</v>
      </c>
    </row>
    <row r="32" spans="1:13" x14ac:dyDescent="0.25">
      <c r="A32" s="80">
        <v>5</v>
      </c>
      <c r="B32" s="82">
        <v>1.3009999999999999</v>
      </c>
      <c r="C32" s="82">
        <v>1.3080000000000001</v>
      </c>
      <c r="D32" s="82">
        <v>1.3140000000000001</v>
      </c>
      <c r="E32" s="82">
        <v>1.321</v>
      </c>
      <c r="F32" s="82">
        <v>1.327</v>
      </c>
      <c r="G32" s="82">
        <v>1.3340000000000001</v>
      </c>
      <c r="H32" s="82">
        <v>1.34</v>
      </c>
      <c r="I32" s="82">
        <v>1.347</v>
      </c>
      <c r="J32" s="82">
        <v>1.353</v>
      </c>
      <c r="K32" s="82">
        <v>1.36</v>
      </c>
      <c r="L32" s="82">
        <v>1.3660000000000001</v>
      </c>
      <c r="M32" s="82">
        <v>1.373</v>
      </c>
    </row>
    <row r="33" spans="1:13" x14ac:dyDescent="0.25">
      <c r="A33" s="80">
        <v>6</v>
      </c>
      <c r="B33" s="82">
        <v>1.379</v>
      </c>
      <c r="C33" s="82">
        <v>1.387</v>
      </c>
      <c r="D33" s="82">
        <v>1.3939999999999999</v>
      </c>
      <c r="E33" s="82">
        <v>1.401</v>
      </c>
      <c r="F33" s="82">
        <v>1.4079999999999999</v>
      </c>
      <c r="G33" s="82">
        <v>1.415</v>
      </c>
      <c r="H33" s="82">
        <v>1.4219999999999999</v>
      </c>
      <c r="I33" s="82">
        <v>1.43</v>
      </c>
      <c r="J33" s="82">
        <v>1.4370000000000001</v>
      </c>
      <c r="K33" s="82">
        <v>1.444</v>
      </c>
      <c r="L33" s="82">
        <v>1.4510000000000001</v>
      </c>
      <c r="M33" s="82">
        <v>1.458</v>
      </c>
    </row>
    <row r="34" spans="1:13" x14ac:dyDescent="0.25">
      <c r="A34" s="80">
        <v>7</v>
      </c>
      <c r="B34" s="82">
        <v>1.4650000000000001</v>
      </c>
      <c r="C34" s="82">
        <v>1.4730000000000001</v>
      </c>
      <c r="D34" s="82">
        <v>1.4810000000000001</v>
      </c>
      <c r="E34" s="82">
        <v>1.4890000000000001</v>
      </c>
      <c r="F34" s="82">
        <v>1.4970000000000001</v>
      </c>
      <c r="G34" s="82">
        <v>1.5049999999999999</v>
      </c>
      <c r="H34" s="82">
        <v>1.5129999999999999</v>
      </c>
      <c r="I34" s="82">
        <v>1.52</v>
      </c>
      <c r="J34" s="82">
        <v>1.528</v>
      </c>
      <c r="K34" s="82">
        <v>1.536</v>
      </c>
      <c r="L34" s="82">
        <v>1.544</v>
      </c>
      <c r="M34" s="82">
        <v>1.552</v>
      </c>
    </row>
    <row r="35" spans="1:13" x14ac:dyDescent="0.25">
      <c r="A35" s="80">
        <v>8</v>
      </c>
      <c r="B35" s="82">
        <v>1.56</v>
      </c>
      <c r="C35" s="82">
        <v>1.569</v>
      </c>
      <c r="D35" s="82">
        <v>1.5780000000000001</v>
      </c>
      <c r="E35" s="82">
        <v>1.587</v>
      </c>
      <c r="F35" s="82">
        <v>1.5960000000000001</v>
      </c>
      <c r="G35" s="82">
        <v>1.605</v>
      </c>
      <c r="H35" s="82">
        <v>1.6140000000000001</v>
      </c>
      <c r="I35" s="82">
        <v>1.623</v>
      </c>
      <c r="J35" s="82">
        <v>1.6319999999999999</v>
      </c>
      <c r="K35" s="82">
        <v>1.641</v>
      </c>
      <c r="L35" s="82">
        <v>1.65</v>
      </c>
      <c r="M35" s="82">
        <v>1.659</v>
      </c>
    </row>
    <row r="36" spans="1:13" x14ac:dyDescent="0.25">
      <c r="A36" s="80">
        <v>9</v>
      </c>
      <c r="B36" s="82">
        <v>1.6679999999999999</v>
      </c>
      <c r="C36" s="82"/>
      <c r="D36" s="82"/>
      <c r="E36" s="82"/>
      <c r="F36" s="82"/>
      <c r="G36" s="82"/>
      <c r="H36" s="82"/>
      <c r="I36" s="82"/>
      <c r="J36" s="82"/>
      <c r="K36" s="82"/>
      <c r="L36" s="82"/>
      <c r="M36" s="82"/>
    </row>
    <row r="44" spans="1:13" ht="39.65" customHeight="1" x14ac:dyDescent="0.25"/>
    <row r="46" spans="1:13" ht="27.65" customHeight="1" x14ac:dyDescent="0.25"/>
  </sheetData>
  <sheetProtection algorithmName="SHA-512" hashValue="pb+zWeeqUpjyXE1tbbMkti37l8Uepyvy04saunQ91ykrY1/7AIyZGxll+732XbO1rntE3kscj/3hKvMKRnH+dg==" saltValue="8KTK3nDJES4+fHhtK6h+LQ==" spinCount="100000" sheet="1" objects="1" scenarios="1"/>
  <conditionalFormatting sqref="A6">
    <cfRule type="expression" dxfId="669" priority="37" stopIfTrue="1">
      <formula>MOD(ROW(),2)=0</formula>
    </cfRule>
    <cfRule type="expression" dxfId="668" priority="38" stopIfTrue="1">
      <formula>MOD(ROW(),2)&lt;&gt;0</formula>
    </cfRule>
  </conditionalFormatting>
  <conditionalFormatting sqref="B6:M6">
    <cfRule type="expression" dxfId="667" priority="39" stopIfTrue="1">
      <formula>MOD(ROW(),2)=0</formula>
    </cfRule>
    <cfRule type="expression" dxfId="666" priority="40" stopIfTrue="1">
      <formula>MOD(ROW(),2)&lt;&gt;0</formula>
    </cfRule>
  </conditionalFormatting>
  <conditionalFormatting sqref="A26:A36">
    <cfRule type="expression" dxfId="665" priority="21" stopIfTrue="1">
      <formula>MOD(ROW(),2)=0</formula>
    </cfRule>
    <cfRule type="expression" dxfId="664" priority="22" stopIfTrue="1">
      <formula>MOD(ROW(),2)&lt;&gt;0</formula>
    </cfRule>
  </conditionalFormatting>
  <conditionalFormatting sqref="B26:M36">
    <cfRule type="expression" dxfId="663" priority="23" stopIfTrue="1">
      <formula>MOD(ROW(),2)=0</formula>
    </cfRule>
    <cfRule type="expression" dxfId="662" priority="24" stopIfTrue="1">
      <formula>MOD(ROW(),2)&lt;&gt;0</formula>
    </cfRule>
  </conditionalFormatting>
  <conditionalFormatting sqref="A7:A16">
    <cfRule type="expression" dxfId="661" priority="19" stopIfTrue="1">
      <formula>MOD(ROW(),2)=0</formula>
    </cfRule>
    <cfRule type="expression" dxfId="660" priority="20" stopIfTrue="1">
      <formula>MOD(ROW(),2)&lt;&gt;0</formula>
    </cfRule>
  </conditionalFormatting>
  <conditionalFormatting sqref="A19:A20">
    <cfRule type="expression" dxfId="659" priority="17" stopIfTrue="1">
      <formula>MOD(ROW(),2)=0</formula>
    </cfRule>
    <cfRule type="expression" dxfId="658" priority="18" stopIfTrue="1">
      <formula>MOD(ROW(),2)&lt;&gt;0</formula>
    </cfRule>
  </conditionalFormatting>
  <conditionalFormatting sqref="A17:A18">
    <cfRule type="expression" dxfId="657" priority="15" stopIfTrue="1">
      <formula>MOD(ROW(),2)=0</formula>
    </cfRule>
    <cfRule type="expression" dxfId="656" priority="16" stopIfTrue="1">
      <formula>MOD(ROW(),2)&lt;&gt;0</formula>
    </cfRule>
  </conditionalFormatting>
  <conditionalFormatting sqref="B6:M21">
    <cfRule type="expression" dxfId="655" priority="13" stopIfTrue="1">
      <formula>MOD(ROW(),2)=0</formula>
    </cfRule>
    <cfRule type="expression" dxfId="654" priority="14" stopIfTrue="1">
      <formula>MOD(ROW(),2)&lt;&gt;0</formula>
    </cfRule>
  </conditionalFormatting>
  <conditionalFormatting sqref="B19:B20">
    <cfRule type="expression" dxfId="653" priority="11" stopIfTrue="1">
      <formula>MOD(ROW(),2)=0</formula>
    </cfRule>
    <cfRule type="expression" dxfId="652" priority="12" stopIfTrue="1">
      <formula>MOD(ROW(),2)&lt;&gt;0</formula>
    </cfRule>
  </conditionalFormatting>
  <conditionalFormatting sqref="B18">
    <cfRule type="expression" dxfId="651" priority="9" stopIfTrue="1">
      <formula>MOD(ROW(),2)=0</formula>
    </cfRule>
    <cfRule type="expression" dxfId="650" priority="10" stopIfTrue="1">
      <formula>MOD(ROW(),2)&lt;&gt;0</formula>
    </cfRule>
  </conditionalFormatting>
  <conditionalFormatting sqref="B17">
    <cfRule type="expression" dxfId="649" priority="7" stopIfTrue="1">
      <formula>MOD(ROW(),2)=0</formula>
    </cfRule>
    <cfRule type="expression" dxfId="648" priority="8" stopIfTrue="1">
      <formula>MOD(ROW(),2)&lt;&gt;0</formula>
    </cfRule>
  </conditionalFormatting>
  <conditionalFormatting sqref="C14:M14">
    <cfRule type="expression" dxfId="647" priority="5" stopIfTrue="1">
      <formula>MOD(ROW(),2)=0</formula>
    </cfRule>
    <cfRule type="expression" dxfId="646" priority="6" stopIfTrue="1">
      <formula>MOD(ROW(),2)&lt;&gt;0</formula>
    </cfRule>
  </conditionalFormatting>
  <conditionalFormatting sqref="A21">
    <cfRule type="expression" dxfId="645" priority="1" stopIfTrue="1">
      <formula>MOD(ROW(),2)=0</formula>
    </cfRule>
    <cfRule type="expression" dxfId="644" priority="2" stopIfTrue="1">
      <formula>MOD(ROW(),2)&lt;&gt;0</formula>
    </cfRule>
  </conditionalFormatting>
  <conditionalFormatting sqref="B21:C21">
    <cfRule type="expression" dxfId="643" priority="3" stopIfTrue="1">
      <formula>MOD(ROW(),2)=0</formula>
    </cfRule>
    <cfRule type="expression" dxfId="64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E0D45-A49C-46FA-BA7E-01E1B19DFD0F}">
  <sheetPr codeName="Sheet109"/>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x-428</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ht="12.65" customHeight="1" x14ac:dyDescent="0.25">
      <c r="A10" s="74" t="s">
        <v>6</v>
      </c>
      <c r="B10" s="112" t="s">
        <v>462</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ht="12.65" customHeight="1"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428</v>
      </c>
      <c r="C14" s="112"/>
      <c r="D14" s="112"/>
      <c r="E14" s="112"/>
      <c r="F14" s="112"/>
      <c r="G14" s="112"/>
      <c r="H14" s="112"/>
      <c r="I14" s="112"/>
      <c r="J14" s="112"/>
      <c r="K14" s="112"/>
      <c r="L14" s="112"/>
      <c r="M14" s="112"/>
    </row>
    <row r="15" spans="1:13" x14ac:dyDescent="0.25">
      <c r="A15" s="74" t="s">
        <v>588</v>
      </c>
      <c r="B15" s="112" t="s">
        <v>463</v>
      </c>
      <c r="C15" s="112"/>
      <c r="D15" s="112"/>
      <c r="E15" s="112"/>
      <c r="F15" s="112"/>
      <c r="G15" s="112"/>
      <c r="H15" s="112"/>
      <c r="I15" s="112"/>
      <c r="J15" s="112"/>
      <c r="K15" s="112"/>
      <c r="L15" s="112"/>
      <c r="M15" s="112"/>
    </row>
    <row r="16" spans="1:13" x14ac:dyDescent="0.25">
      <c r="A16" s="74" t="s">
        <v>286</v>
      </c>
      <c r="B16" s="112" t="s">
        <v>464</v>
      </c>
      <c r="C16" s="112"/>
      <c r="D16" s="112"/>
      <c r="E16" s="112"/>
      <c r="F16" s="112"/>
      <c r="G16" s="112"/>
      <c r="H16" s="112"/>
      <c r="I16" s="112"/>
      <c r="J16" s="112"/>
      <c r="K16" s="112"/>
      <c r="L16" s="112"/>
      <c r="M16" s="112"/>
    </row>
    <row r="17" spans="1:13" ht="12.65" customHeight="1"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ht="12.65" customHeight="1" x14ac:dyDescent="0.25">
      <c r="A19" s="74" t="s">
        <v>289</v>
      </c>
      <c r="B19" s="140">
        <v>45231</v>
      </c>
      <c r="C19" s="112"/>
      <c r="D19" s="112"/>
      <c r="E19" s="112"/>
      <c r="F19" s="112"/>
      <c r="G19" s="112"/>
      <c r="H19" s="112"/>
      <c r="I19" s="112"/>
      <c r="J19" s="112"/>
      <c r="K19" s="112"/>
      <c r="L19" s="112"/>
      <c r="M19" s="112"/>
    </row>
    <row r="20" spans="1:13" ht="12.65" customHeight="1" x14ac:dyDescent="0.25">
      <c r="A20" s="74" t="s">
        <v>290</v>
      </c>
      <c r="B20" s="112" t="s">
        <v>429</v>
      </c>
      <c r="C20" s="112"/>
      <c r="D20" s="112"/>
      <c r="E20" s="112"/>
      <c r="F20" s="112"/>
      <c r="G20" s="112"/>
      <c r="H20" s="112"/>
      <c r="I20" s="112"/>
      <c r="J20" s="112"/>
      <c r="K20" s="112"/>
      <c r="L20" s="112"/>
      <c r="M20" s="112"/>
    </row>
    <row r="21" spans="1:13" ht="12.65" customHeight="1"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1.0089999999999999</v>
      </c>
      <c r="E27" s="82">
        <v>1.0129999999999999</v>
      </c>
      <c r="F27" s="82">
        <v>1.0169999999999999</v>
      </c>
      <c r="G27" s="82">
        <v>1.022</v>
      </c>
      <c r="H27" s="82">
        <v>1.026</v>
      </c>
      <c r="I27" s="82">
        <v>1.03</v>
      </c>
      <c r="J27" s="82">
        <v>1.034</v>
      </c>
      <c r="K27" s="82">
        <v>1.0389999999999999</v>
      </c>
      <c r="L27" s="82">
        <v>1.0429999999999999</v>
      </c>
      <c r="M27" s="82">
        <v>1.0469999999999999</v>
      </c>
    </row>
    <row r="28" spans="1:13" x14ac:dyDescent="0.25">
      <c r="A28" s="80">
        <v>1</v>
      </c>
      <c r="B28" s="82">
        <v>1.052</v>
      </c>
      <c r="C28" s="82">
        <v>1.056</v>
      </c>
      <c r="D28" s="82">
        <v>1.0609999999999999</v>
      </c>
      <c r="E28" s="82">
        <v>1.0660000000000001</v>
      </c>
      <c r="F28" s="82">
        <v>1.07</v>
      </c>
      <c r="G28" s="82">
        <v>1.075</v>
      </c>
      <c r="H28" s="82">
        <v>1.08</v>
      </c>
      <c r="I28" s="82">
        <v>1.085</v>
      </c>
      <c r="J28" s="82">
        <v>1.089</v>
      </c>
      <c r="K28" s="82">
        <v>1.0940000000000001</v>
      </c>
      <c r="L28" s="82">
        <v>1.099</v>
      </c>
      <c r="M28" s="82">
        <v>1.103</v>
      </c>
    </row>
    <row r="29" spans="1:13" x14ac:dyDescent="0.25">
      <c r="A29" s="80">
        <v>2</v>
      </c>
      <c r="B29" s="82">
        <v>1.1080000000000001</v>
      </c>
      <c r="C29" s="82">
        <v>1.113</v>
      </c>
      <c r="D29" s="82">
        <v>1.1180000000000001</v>
      </c>
      <c r="E29" s="82">
        <v>1.1240000000000001</v>
      </c>
      <c r="F29" s="82">
        <v>1.129</v>
      </c>
      <c r="G29" s="82">
        <v>1.1339999999999999</v>
      </c>
      <c r="H29" s="82">
        <v>1.139</v>
      </c>
      <c r="I29" s="82">
        <v>1.1439999999999999</v>
      </c>
      <c r="J29" s="82">
        <v>1.149</v>
      </c>
      <c r="K29" s="82">
        <v>1.155</v>
      </c>
      <c r="L29" s="82">
        <v>1.1599999999999999</v>
      </c>
      <c r="M29" s="82">
        <v>1.165</v>
      </c>
    </row>
    <row r="30" spans="1:13" x14ac:dyDescent="0.25">
      <c r="A30" s="80">
        <v>3</v>
      </c>
      <c r="B30" s="82">
        <v>1.17</v>
      </c>
      <c r="C30" s="82">
        <v>1.1759999999999999</v>
      </c>
      <c r="D30" s="82">
        <v>1.181</v>
      </c>
      <c r="E30" s="82">
        <v>1.1870000000000001</v>
      </c>
      <c r="F30" s="82">
        <v>1.1930000000000001</v>
      </c>
      <c r="G30" s="82">
        <v>1.198</v>
      </c>
      <c r="H30" s="82">
        <v>1.204</v>
      </c>
      <c r="I30" s="82">
        <v>1.21</v>
      </c>
      <c r="J30" s="82">
        <v>1.2150000000000001</v>
      </c>
      <c r="K30" s="82">
        <v>1.2210000000000001</v>
      </c>
      <c r="L30" s="82">
        <v>1.226</v>
      </c>
      <c r="M30" s="82">
        <v>1.232</v>
      </c>
    </row>
    <row r="31" spans="1:13" x14ac:dyDescent="0.25">
      <c r="A31" s="80">
        <v>4</v>
      </c>
      <c r="B31" s="82">
        <v>1.238</v>
      </c>
      <c r="C31" s="82">
        <v>1.244</v>
      </c>
      <c r="D31" s="82">
        <v>1.25</v>
      </c>
      <c r="E31" s="82">
        <v>1.256</v>
      </c>
      <c r="F31" s="82">
        <v>1.2629999999999999</v>
      </c>
      <c r="G31" s="82">
        <v>1.2689999999999999</v>
      </c>
      <c r="H31" s="82">
        <v>1.2749999999999999</v>
      </c>
      <c r="I31" s="82">
        <v>1.2809999999999999</v>
      </c>
      <c r="J31" s="82">
        <v>1.2869999999999999</v>
      </c>
      <c r="K31" s="82">
        <v>1.294</v>
      </c>
      <c r="L31" s="82">
        <v>1.3</v>
      </c>
      <c r="M31" s="82">
        <v>1.306</v>
      </c>
    </row>
    <row r="32" spans="1:13" x14ac:dyDescent="0.25">
      <c r="A32" s="80">
        <v>5</v>
      </c>
      <c r="B32" s="82">
        <v>1.3120000000000001</v>
      </c>
      <c r="C32" s="82">
        <v>1.319</v>
      </c>
      <c r="D32" s="82">
        <v>1.3260000000000001</v>
      </c>
      <c r="E32" s="82">
        <v>1.333</v>
      </c>
      <c r="F32" s="82">
        <v>1.34</v>
      </c>
      <c r="G32" s="82">
        <v>1.3460000000000001</v>
      </c>
      <c r="H32" s="82">
        <v>1.353</v>
      </c>
      <c r="I32" s="82">
        <v>1.36</v>
      </c>
      <c r="J32" s="82">
        <v>1.367</v>
      </c>
      <c r="K32" s="82">
        <v>1.3740000000000001</v>
      </c>
      <c r="L32" s="82">
        <v>1.381</v>
      </c>
      <c r="M32" s="82">
        <v>1.387</v>
      </c>
    </row>
    <row r="33" spans="1:13" x14ac:dyDescent="0.25">
      <c r="A33" s="80">
        <v>6</v>
      </c>
      <c r="B33" s="82">
        <v>1.3939999999999999</v>
      </c>
      <c r="C33" s="82">
        <v>1.4019999999999999</v>
      </c>
      <c r="D33" s="82">
        <v>1.409</v>
      </c>
      <c r="E33" s="82">
        <v>1.417</v>
      </c>
      <c r="F33" s="82">
        <v>1.4239999999999999</v>
      </c>
      <c r="G33" s="82">
        <v>1.4319999999999999</v>
      </c>
      <c r="H33" s="82">
        <v>1.4390000000000001</v>
      </c>
      <c r="I33" s="82">
        <v>1.4470000000000001</v>
      </c>
      <c r="J33" s="82">
        <v>1.454</v>
      </c>
      <c r="K33" s="82">
        <v>1.462</v>
      </c>
      <c r="L33" s="82">
        <v>1.4690000000000001</v>
      </c>
      <c r="M33" s="82">
        <v>1.4770000000000001</v>
      </c>
    </row>
    <row r="34" spans="1:13" x14ac:dyDescent="0.25">
      <c r="A34" s="80">
        <v>7</v>
      </c>
      <c r="B34" s="82">
        <v>1.484</v>
      </c>
      <c r="C34" s="82">
        <v>1.4930000000000001</v>
      </c>
      <c r="D34" s="82">
        <v>1.5009999999999999</v>
      </c>
      <c r="E34" s="82">
        <v>1.51</v>
      </c>
      <c r="F34" s="82">
        <v>1.5189999999999999</v>
      </c>
      <c r="G34" s="82">
        <v>1.5269999999999999</v>
      </c>
      <c r="H34" s="82">
        <v>1.536</v>
      </c>
      <c r="I34" s="82">
        <v>1.544</v>
      </c>
      <c r="J34" s="82">
        <v>1.5529999999999999</v>
      </c>
      <c r="K34" s="82">
        <v>1.5620000000000001</v>
      </c>
      <c r="L34" s="82">
        <v>1.57</v>
      </c>
      <c r="M34" s="82">
        <v>1.579</v>
      </c>
    </row>
    <row r="35" spans="1:13" x14ac:dyDescent="0.25">
      <c r="A35" s="80">
        <v>8</v>
      </c>
      <c r="B35" s="82">
        <v>1.587</v>
      </c>
      <c r="C35" s="82"/>
      <c r="D35" s="82"/>
      <c r="E35" s="82"/>
      <c r="F35" s="82"/>
      <c r="G35" s="82"/>
      <c r="H35" s="82"/>
      <c r="I35" s="82"/>
      <c r="J35" s="82"/>
      <c r="K35" s="82"/>
      <c r="L35" s="82"/>
      <c r="M35" s="82"/>
    </row>
    <row r="44" spans="1:13" ht="39.65" customHeight="1" x14ac:dyDescent="0.25"/>
    <row r="46" spans="1:13" ht="27.65" customHeight="1" x14ac:dyDescent="0.25"/>
  </sheetData>
  <sheetProtection algorithmName="SHA-512" hashValue="Gq5ZdxCOpiqCh7o3T12Dzk5Pq4WwYLKwnz6RcGp/46vXcOa60YxNB25buoBdTXTs5W1OlkwV9bNRrMAzGbDNqA==" saltValue="IepKYWTz66dtHze41AYiwg==" spinCount="100000" sheet="1" objects="1" scenarios="1"/>
  <conditionalFormatting sqref="A6">
    <cfRule type="expression" dxfId="641" priority="51" stopIfTrue="1">
      <formula>MOD(ROW(),2)=0</formula>
    </cfRule>
    <cfRule type="expression" dxfId="640" priority="52" stopIfTrue="1">
      <formula>MOD(ROW(),2)&lt;&gt;0</formula>
    </cfRule>
  </conditionalFormatting>
  <conditionalFormatting sqref="B6:M6">
    <cfRule type="expression" dxfId="639" priority="53" stopIfTrue="1">
      <formula>MOD(ROW(),2)=0</formula>
    </cfRule>
    <cfRule type="expression" dxfId="638" priority="54" stopIfTrue="1">
      <formula>MOD(ROW(),2)&lt;&gt;0</formula>
    </cfRule>
  </conditionalFormatting>
  <conditionalFormatting sqref="A26:A35">
    <cfRule type="expression" dxfId="637" priority="35" stopIfTrue="1">
      <formula>MOD(ROW(),2)=0</formula>
    </cfRule>
    <cfRule type="expression" dxfId="636" priority="36" stopIfTrue="1">
      <formula>MOD(ROW(),2)&lt;&gt;0</formula>
    </cfRule>
  </conditionalFormatting>
  <conditionalFormatting sqref="B26:M35">
    <cfRule type="expression" dxfId="635" priority="37" stopIfTrue="1">
      <formula>MOD(ROW(),2)=0</formula>
    </cfRule>
    <cfRule type="expression" dxfId="634" priority="38" stopIfTrue="1">
      <formula>MOD(ROW(),2)&lt;&gt;0</formula>
    </cfRule>
  </conditionalFormatting>
  <conditionalFormatting sqref="A7:A16">
    <cfRule type="expression" dxfId="633" priority="19" stopIfTrue="1">
      <formula>MOD(ROW(),2)=0</formula>
    </cfRule>
    <cfRule type="expression" dxfId="632" priority="20" stopIfTrue="1">
      <formula>MOD(ROW(),2)&lt;&gt;0</formula>
    </cfRule>
  </conditionalFormatting>
  <conditionalFormatting sqref="A19:A20">
    <cfRule type="expression" dxfId="631" priority="17" stopIfTrue="1">
      <formula>MOD(ROW(),2)=0</formula>
    </cfRule>
    <cfRule type="expression" dxfId="630" priority="18" stopIfTrue="1">
      <formula>MOD(ROW(),2)&lt;&gt;0</formula>
    </cfRule>
  </conditionalFormatting>
  <conditionalFormatting sqref="A17:A18">
    <cfRule type="expression" dxfId="629" priority="15" stopIfTrue="1">
      <formula>MOD(ROW(),2)=0</formula>
    </cfRule>
    <cfRule type="expression" dxfId="628" priority="16" stopIfTrue="1">
      <formula>MOD(ROW(),2)&lt;&gt;0</formula>
    </cfRule>
  </conditionalFormatting>
  <conditionalFormatting sqref="B6:M21">
    <cfRule type="expression" dxfId="627" priority="13" stopIfTrue="1">
      <formula>MOD(ROW(),2)=0</formula>
    </cfRule>
    <cfRule type="expression" dxfId="626" priority="14" stopIfTrue="1">
      <formula>MOD(ROW(),2)&lt;&gt;0</formula>
    </cfRule>
  </conditionalFormatting>
  <conditionalFormatting sqref="B19:B20">
    <cfRule type="expression" dxfId="625" priority="11" stopIfTrue="1">
      <formula>MOD(ROW(),2)=0</formula>
    </cfRule>
    <cfRule type="expression" dxfId="624" priority="12" stopIfTrue="1">
      <formula>MOD(ROW(),2)&lt;&gt;0</formula>
    </cfRule>
  </conditionalFormatting>
  <conditionalFormatting sqref="B18">
    <cfRule type="expression" dxfId="623" priority="9" stopIfTrue="1">
      <formula>MOD(ROW(),2)=0</formula>
    </cfRule>
    <cfRule type="expression" dxfId="622" priority="10" stopIfTrue="1">
      <formula>MOD(ROW(),2)&lt;&gt;0</formula>
    </cfRule>
  </conditionalFormatting>
  <conditionalFormatting sqref="B17">
    <cfRule type="expression" dxfId="621" priority="7" stopIfTrue="1">
      <formula>MOD(ROW(),2)=0</formula>
    </cfRule>
    <cfRule type="expression" dxfId="620" priority="8" stopIfTrue="1">
      <formula>MOD(ROW(),2)&lt;&gt;0</formula>
    </cfRule>
  </conditionalFormatting>
  <conditionalFormatting sqref="C14:M14">
    <cfRule type="expression" dxfId="619" priority="5" stopIfTrue="1">
      <formula>MOD(ROW(),2)=0</formula>
    </cfRule>
    <cfRule type="expression" dxfId="618" priority="6" stopIfTrue="1">
      <formula>MOD(ROW(),2)&lt;&gt;0</formula>
    </cfRule>
  </conditionalFormatting>
  <conditionalFormatting sqref="A21">
    <cfRule type="expression" dxfId="617" priority="1" stopIfTrue="1">
      <formula>MOD(ROW(),2)=0</formula>
    </cfRule>
    <cfRule type="expression" dxfId="616" priority="2" stopIfTrue="1">
      <formula>MOD(ROW(),2)&lt;&gt;0</formula>
    </cfRule>
  </conditionalFormatting>
  <conditionalFormatting sqref="B21:C21">
    <cfRule type="expression" dxfId="615" priority="3" stopIfTrue="1">
      <formula>MOD(ROW(),2)=0</formula>
    </cfRule>
    <cfRule type="expression" dxfId="61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B4F71-171E-4A2E-8303-56D45AD6FCA1}">
  <sheetPr codeName="Sheet110"/>
  <dimension ref="A1:M46"/>
  <sheetViews>
    <sheetView showGridLines="0" zoomScale="85" zoomScaleNormal="85" workbookViewId="0">
      <selection activeCell="A4" sqref="A4"/>
    </sheetView>
  </sheetViews>
  <sheetFormatPr defaultColWidth="10" defaultRowHeight="12.5" x14ac:dyDescent="0.25"/>
  <cols>
    <col min="1" max="1" width="31.54296875" style="27" customWidth="1"/>
    <col min="2" max="13" width="22.54296875" style="27" customWidth="1"/>
    <col min="14" max="16384" width="10" style="27"/>
  </cols>
  <sheetData>
    <row r="1" spans="1:13" ht="20" x14ac:dyDescent="0.4">
      <c r="A1" s="39" t="s">
        <v>0</v>
      </c>
      <c r="B1" s="40"/>
      <c r="C1" s="40"/>
      <c r="D1" s="40"/>
      <c r="E1" s="40"/>
      <c r="F1" s="40"/>
      <c r="G1" s="40"/>
      <c r="H1" s="40"/>
      <c r="I1" s="40"/>
    </row>
    <row r="2" spans="1:13" ht="15.5" x14ac:dyDescent="0.35">
      <c r="A2" s="41" t="str">
        <f>IF(title="&gt; Enter workbook title here","Enter workbook title in Cover sheet",title)</f>
        <v>JPS - Consolidated Factor Spreadsheet</v>
      </c>
      <c r="B2" s="42"/>
      <c r="C2" s="42"/>
      <c r="D2" s="42"/>
      <c r="E2" s="42"/>
      <c r="F2" s="42"/>
      <c r="G2" s="42"/>
      <c r="H2" s="42"/>
      <c r="I2" s="42"/>
    </row>
    <row r="3" spans="1:13" ht="15.5" x14ac:dyDescent="0.35">
      <c r="A3" s="43" t="str">
        <f>TABLE_FACTOR_TYPE_1&amp;" - x-"&amp;TABLE_SERIES_NUMBER_1</f>
        <v>LRF - x-429</v>
      </c>
      <c r="B3" s="42"/>
      <c r="C3" s="42"/>
      <c r="D3" s="42"/>
      <c r="E3" s="42"/>
      <c r="F3" s="42"/>
      <c r="G3" s="42"/>
      <c r="H3" s="42"/>
      <c r="I3" s="42"/>
    </row>
    <row r="4" spans="1:13" x14ac:dyDescent="0.25">
      <c r="A4" s="44"/>
    </row>
    <row r="6" spans="1:13" ht="13" x14ac:dyDescent="0.3">
      <c r="A6" s="73" t="s">
        <v>577</v>
      </c>
      <c r="B6" s="112" t="s">
        <v>578</v>
      </c>
      <c r="C6" s="112"/>
      <c r="D6" s="112"/>
      <c r="E6" s="112"/>
      <c r="F6" s="112"/>
      <c r="G6" s="112"/>
      <c r="H6" s="112"/>
      <c r="I6" s="112"/>
      <c r="J6" s="112"/>
      <c r="K6" s="112"/>
      <c r="L6" s="112"/>
      <c r="M6" s="112"/>
    </row>
    <row r="7" spans="1:13" x14ac:dyDescent="0.25">
      <c r="A7" s="74" t="s">
        <v>672</v>
      </c>
      <c r="B7" s="112" t="s">
        <v>77</v>
      </c>
      <c r="C7" s="112"/>
      <c r="D7" s="112"/>
      <c r="E7" s="112"/>
      <c r="F7" s="112"/>
      <c r="G7" s="112"/>
      <c r="H7" s="112"/>
      <c r="I7" s="112"/>
      <c r="J7" s="112"/>
      <c r="K7" s="112"/>
      <c r="L7" s="112"/>
      <c r="M7" s="112"/>
    </row>
    <row r="8" spans="1:13" x14ac:dyDescent="0.25">
      <c r="A8" s="74" t="s">
        <v>279</v>
      </c>
      <c r="B8" s="112" t="s">
        <v>334</v>
      </c>
      <c r="C8" s="112"/>
      <c r="D8" s="112"/>
      <c r="E8" s="112"/>
      <c r="F8" s="112"/>
      <c r="G8" s="112"/>
      <c r="H8" s="112"/>
      <c r="I8" s="112"/>
      <c r="J8" s="112"/>
      <c r="K8" s="112"/>
      <c r="L8" s="112"/>
      <c r="M8" s="112"/>
    </row>
    <row r="9" spans="1:13" x14ac:dyDescent="0.25">
      <c r="A9" s="74" t="s">
        <v>280</v>
      </c>
      <c r="B9" s="112" t="s">
        <v>396</v>
      </c>
      <c r="C9" s="112"/>
      <c r="D9" s="112"/>
      <c r="E9" s="112"/>
      <c r="F9" s="112"/>
      <c r="G9" s="112"/>
      <c r="H9" s="112"/>
      <c r="I9" s="112"/>
      <c r="J9" s="112"/>
      <c r="K9" s="112"/>
      <c r="L9" s="112"/>
      <c r="M9" s="112"/>
    </row>
    <row r="10" spans="1:13" ht="12.65" customHeight="1" x14ac:dyDescent="0.25">
      <c r="A10" s="74" t="s">
        <v>6</v>
      </c>
      <c r="B10" s="112" t="s">
        <v>465</v>
      </c>
      <c r="C10" s="112"/>
      <c r="D10" s="112"/>
      <c r="E10" s="112"/>
      <c r="F10" s="112"/>
      <c r="G10" s="112"/>
      <c r="H10" s="112"/>
      <c r="I10" s="112"/>
      <c r="J10" s="112"/>
      <c r="K10" s="112"/>
      <c r="L10" s="112"/>
      <c r="M10" s="112"/>
    </row>
    <row r="11" spans="1:13" x14ac:dyDescent="0.25">
      <c r="A11" s="74" t="s">
        <v>281</v>
      </c>
      <c r="B11" s="112" t="s">
        <v>295</v>
      </c>
      <c r="C11" s="112"/>
      <c r="D11" s="112"/>
      <c r="E11" s="112"/>
      <c r="F11" s="112"/>
      <c r="G11" s="112"/>
      <c r="H11" s="112"/>
      <c r="I11" s="112"/>
      <c r="J11" s="112"/>
      <c r="K11" s="112"/>
      <c r="L11" s="112"/>
      <c r="M11" s="112"/>
    </row>
    <row r="12" spans="1:13" ht="12.65" customHeight="1" x14ac:dyDescent="0.25">
      <c r="A12" s="74" t="s">
        <v>282</v>
      </c>
      <c r="B12" s="112" t="s">
        <v>398</v>
      </c>
      <c r="C12" s="112"/>
      <c r="D12" s="112"/>
      <c r="E12" s="112"/>
      <c r="F12" s="112"/>
      <c r="G12" s="112"/>
      <c r="H12" s="112"/>
      <c r="I12" s="112"/>
      <c r="J12" s="112"/>
      <c r="K12" s="112"/>
      <c r="L12" s="112"/>
      <c r="M12" s="112"/>
    </row>
    <row r="13" spans="1:13" x14ac:dyDescent="0.25">
      <c r="A13" s="74" t="s">
        <v>585</v>
      </c>
      <c r="B13" s="112">
        <v>0</v>
      </c>
      <c r="C13" s="112"/>
      <c r="D13" s="112"/>
      <c r="E13" s="112"/>
      <c r="F13" s="112"/>
      <c r="G13" s="112"/>
      <c r="H13" s="112"/>
      <c r="I13" s="112"/>
      <c r="J13" s="112"/>
      <c r="K13" s="112"/>
      <c r="L13" s="112"/>
      <c r="M13" s="112"/>
    </row>
    <row r="14" spans="1:13" x14ac:dyDescent="0.25">
      <c r="A14" s="74" t="s">
        <v>284</v>
      </c>
      <c r="B14" s="112">
        <v>429</v>
      </c>
      <c r="C14" s="112"/>
      <c r="D14" s="112"/>
      <c r="E14" s="112"/>
      <c r="F14" s="112"/>
      <c r="G14" s="112"/>
      <c r="H14" s="112"/>
      <c r="I14" s="112"/>
      <c r="J14" s="112"/>
      <c r="K14" s="112"/>
      <c r="L14" s="112"/>
      <c r="M14" s="112"/>
    </row>
    <row r="15" spans="1:13" x14ac:dyDescent="0.25">
      <c r="A15" s="74" t="s">
        <v>588</v>
      </c>
      <c r="B15" s="112" t="s">
        <v>466</v>
      </c>
      <c r="C15" s="112"/>
      <c r="D15" s="112"/>
      <c r="E15" s="112"/>
      <c r="F15" s="112"/>
      <c r="G15" s="112"/>
      <c r="H15" s="112"/>
      <c r="I15" s="112"/>
      <c r="J15" s="112"/>
      <c r="K15" s="112"/>
      <c r="L15" s="112"/>
      <c r="M15" s="112"/>
    </row>
    <row r="16" spans="1:13" x14ac:dyDescent="0.25">
      <c r="A16" s="74" t="s">
        <v>286</v>
      </c>
      <c r="B16" s="112" t="s">
        <v>467</v>
      </c>
      <c r="C16" s="112"/>
      <c r="D16" s="112"/>
      <c r="E16" s="112"/>
      <c r="F16" s="112"/>
      <c r="G16" s="112"/>
      <c r="H16" s="112"/>
      <c r="I16" s="112"/>
      <c r="J16" s="112"/>
      <c r="K16" s="112"/>
      <c r="L16" s="112"/>
      <c r="M16" s="112"/>
    </row>
    <row r="17" spans="1:13" ht="12.65" customHeight="1" x14ac:dyDescent="0.25">
      <c r="A17" s="74" t="s">
        <v>687</v>
      </c>
      <c r="B17" s="112"/>
      <c r="C17" s="112"/>
      <c r="D17" s="112"/>
      <c r="E17" s="112"/>
      <c r="F17" s="112"/>
      <c r="G17" s="112"/>
      <c r="H17" s="112"/>
      <c r="I17" s="112"/>
      <c r="J17" s="112"/>
      <c r="K17" s="112"/>
      <c r="L17" s="112"/>
      <c r="M17" s="112"/>
    </row>
    <row r="18" spans="1:13" x14ac:dyDescent="0.25">
      <c r="A18" s="74" t="s">
        <v>288</v>
      </c>
      <c r="B18" s="140">
        <v>45106</v>
      </c>
      <c r="C18" s="112"/>
      <c r="D18" s="112"/>
      <c r="E18" s="112"/>
      <c r="F18" s="112"/>
      <c r="G18" s="112"/>
      <c r="H18" s="112"/>
      <c r="I18" s="112"/>
      <c r="J18" s="112"/>
      <c r="K18" s="112"/>
      <c r="L18" s="112"/>
      <c r="M18" s="112"/>
    </row>
    <row r="19" spans="1:13" x14ac:dyDescent="0.25">
      <c r="A19" s="74" t="s">
        <v>289</v>
      </c>
      <c r="B19" s="140">
        <v>45231</v>
      </c>
      <c r="C19" s="112"/>
      <c r="D19" s="112"/>
      <c r="E19" s="112"/>
      <c r="F19" s="112"/>
      <c r="G19" s="112"/>
      <c r="H19" s="112"/>
      <c r="I19" s="112"/>
      <c r="J19" s="112"/>
      <c r="K19" s="112"/>
      <c r="L19" s="112"/>
      <c r="M19" s="112"/>
    </row>
    <row r="20" spans="1:13" ht="12.65" customHeight="1" x14ac:dyDescent="0.25">
      <c r="A20" s="74" t="s">
        <v>290</v>
      </c>
      <c r="B20" s="112" t="s">
        <v>299</v>
      </c>
      <c r="C20" s="112"/>
      <c r="D20" s="112"/>
      <c r="E20" s="112"/>
      <c r="F20" s="112"/>
      <c r="G20" s="112"/>
      <c r="H20" s="112"/>
      <c r="I20" s="112"/>
      <c r="J20" s="112"/>
      <c r="K20" s="112"/>
      <c r="L20" s="112"/>
      <c r="M20" s="112"/>
    </row>
    <row r="21" spans="1:13" ht="12.65" customHeight="1" x14ac:dyDescent="0.25">
      <c r="A21" s="74" t="s">
        <v>291</v>
      </c>
      <c r="B21" s="112" t="s">
        <v>300</v>
      </c>
      <c r="C21" s="112"/>
      <c r="D21" s="112"/>
      <c r="E21" s="112"/>
      <c r="F21" s="112"/>
      <c r="G21" s="112"/>
      <c r="H21" s="112"/>
      <c r="I21" s="112"/>
      <c r="J21" s="112"/>
      <c r="K21" s="112"/>
      <c r="L21" s="112"/>
      <c r="M21" s="112"/>
    </row>
    <row r="23" spans="1:13" x14ac:dyDescent="0.25">
      <c r="B23" s="83" t="str">
        <f>HYPERLINK("#'Factor List'!A1","Back to Factor List")</f>
        <v>Back to Factor List</v>
      </c>
    </row>
    <row r="24" spans="1:13" x14ac:dyDescent="0.25">
      <c r="B24" s="83" t="str">
        <f>HYPERLINK("#'Assumptions'!A1","Assumptions")</f>
        <v>Assumptions</v>
      </c>
    </row>
    <row r="26" spans="1:13" ht="13" x14ac:dyDescent="0.25">
      <c r="A26" s="79" t="s">
        <v>674</v>
      </c>
      <c r="B26" s="79">
        <v>0</v>
      </c>
      <c r="C26" s="79">
        <v>1</v>
      </c>
      <c r="D26" s="79">
        <v>2</v>
      </c>
      <c r="E26" s="79">
        <v>3</v>
      </c>
      <c r="F26" s="79">
        <v>4</v>
      </c>
      <c r="G26" s="79">
        <v>5</v>
      </c>
      <c r="H26" s="79">
        <v>6</v>
      </c>
      <c r="I26" s="79">
        <v>7</v>
      </c>
      <c r="J26" s="79">
        <v>8</v>
      </c>
      <c r="K26" s="79">
        <v>9</v>
      </c>
      <c r="L26" s="79">
        <v>10</v>
      </c>
      <c r="M26" s="79">
        <v>11</v>
      </c>
    </row>
    <row r="27" spans="1:13" x14ac:dyDescent="0.25">
      <c r="A27" s="80">
        <v>0</v>
      </c>
      <c r="B27" s="82">
        <v>1</v>
      </c>
      <c r="C27" s="82">
        <v>1.004</v>
      </c>
      <c r="D27" s="82">
        <v>1.0089999999999999</v>
      </c>
      <c r="E27" s="82">
        <v>1.0129999999999999</v>
      </c>
      <c r="F27" s="82">
        <v>1.018</v>
      </c>
      <c r="G27" s="82">
        <v>1.022</v>
      </c>
      <c r="H27" s="82">
        <v>1.0269999999999999</v>
      </c>
      <c r="I27" s="82">
        <v>1.0309999999999999</v>
      </c>
      <c r="J27" s="82">
        <v>1.036</v>
      </c>
      <c r="K27" s="82">
        <v>1.04</v>
      </c>
      <c r="L27" s="82">
        <v>1.044</v>
      </c>
      <c r="M27" s="82">
        <v>1.0489999999999999</v>
      </c>
    </row>
    <row r="28" spans="1:13" x14ac:dyDescent="0.25">
      <c r="A28" s="80">
        <v>1</v>
      </c>
      <c r="B28" s="82">
        <v>1.0529999999999999</v>
      </c>
      <c r="C28" s="82">
        <v>1.0580000000000001</v>
      </c>
      <c r="D28" s="82">
        <v>1.0629999999999999</v>
      </c>
      <c r="E28" s="82">
        <v>1.0680000000000001</v>
      </c>
      <c r="F28" s="82">
        <v>1.073</v>
      </c>
      <c r="G28" s="82">
        <v>1.0780000000000001</v>
      </c>
      <c r="H28" s="82">
        <v>1.083</v>
      </c>
      <c r="I28" s="82">
        <v>1.087</v>
      </c>
      <c r="J28" s="82">
        <v>1.0920000000000001</v>
      </c>
      <c r="K28" s="82">
        <v>1.097</v>
      </c>
      <c r="L28" s="82">
        <v>1.1020000000000001</v>
      </c>
      <c r="M28" s="82">
        <v>1.107</v>
      </c>
    </row>
    <row r="29" spans="1:13" x14ac:dyDescent="0.25">
      <c r="A29" s="80">
        <v>2</v>
      </c>
      <c r="B29" s="82">
        <v>1.1120000000000001</v>
      </c>
      <c r="C29" s="82">
        <v>1.117</v>
      </c>
      <c r="D29" s="82">
        <v>1.123</v>
      </c>
      <c r="E29" s="82">
        <v>1.1279999999999999</v>
      </c>
      <c r="F29" s="82">
        <v>1.133</v>
      </c>
      <c r="G29" s="82">
        <v>1.139</v>
      </c>
      <c r="H29" s="82">
        <v>1.1439999999999999</v>
      </c>
      <c r="I29" s="82">
        <v>1.149</v>
      </c>
      <c r="J29" s="82">
        <v>1.155</v>
      </c>
      <c r="K29" s="82">
        <v>1.1599999999999999</v>
      </c>
      <c r="L29" s="82">
        <v>1.165</v>
      </c>
      <c r="M29" s="82">
        <v>1.171</v>
      </c>
    </row>
    <row r="30" spans="1:13" x14ac:dyDescent="0.25">
      <c r="A30" s="80">
        <v>3</v>
      </c>
      <c r="B30" s="82">
        <v>1.1759999999999999</v>
      </c>
      <c r="C30" s="82">
        <v>1.1819999999999999</v>
      </c>
      <c r="D30" s="82">
        <v>1.1879999999999999</v>
      </c>
      <c r="E30" s="82">
        <v>1.194</v>
      </c>
      <c r="F30" s="82">
        <v>1.1990000000000001</v>
      </c>
      <c r="G30" s="82">
        <v>1.2050000000000001</v>
      </c>
      <c r="H30" s="82">
        <v>1.2110000000000001</v>
      </c>
      <c r="I30" s="82">
        <v>1.2170000000000001</v>
      </c>
      <c r="J30" s="82">
        <v>1.2230000000000001</v>
      </c>
      <c r="K30" s="82">
        <v>1.2290000000000001</v>
      </c>
      <c r="L30" s="82">
        <v>1.2350000000000001</v>
      </c>
      <c r="M30" s="82">
        <v>1.2410000000000001</v>
      </c>
    </row>
    <row r="31" spans="1:13" x14ac:dyDescent="0.25">
      <c r="A31" s="80">
        <v>4</v>
      </c>
      <c r="B31" s="82">
        <v>1.246</v>
      </c>
      <c r="C31" s="82">
        <v>1.2529999999999999</v>
      </c>
      <c r="D31" s="82">
        <v>1.2589999999999999</v>
      </c>
      <c r="E31" s="82">
        <v>1.266</v>
      </c>
      <c r="F31" s="82">
        <v>1.272</v>
      </c>
      <c r="G31" s="82">
        <v>1.2789999999999999</v>
      </c>
      <c r="H31" s="82">
        <v>1.2849999999999999</v>
      </c>
      <c r="I31" s="82">
        <v>1.292</v>
      </c>
      <c r="J31" s="82">
        <v>1.298</v>
      </c>
      <c r="K31" s="82">
        <v>1.3049999999999999</v>
      </c>
      <c r="L31" s="82">
        <v>1.3109999999999999</v>
      </c>
      <c r="M31" s="82">
        <v>1.3180000000000001</v>
      </c>
    </row>
    <row r="32" spans="1:13" x14ac:dyDescent="0.25">
      <c r="A32" s="80">
        <v>5</v>
      </c>
      <c r="B32" s="82">
        <v>1.3240000000000001</v>
      </c>
      <c r="C32" s="82">
        <v>1.331</v>
      </c>
      <c r="D32" s="82">
        <v>1.3380000000000001</v>
      </c>
      <c r="E32" s="82">
        <v>1.3460000000000001</v>
      </c>
      <c r="F32" s="82">
        <v>1.353</v>
      </c>
      <c r="G32" s="82">
        <v>1.36</v>
      </c>
      <c r="H32" s="82">
        <v>1.367</v>
      </c>
      <c r="I32" s="82">
        <v>1.3740000000000001</v>
      </c>
      <c r="J32" s="82">
        <v>1.381</v>
      </c>
      <c r="K32" s="82">
        <v>1.3879999999999999</v>
      </c>
      <c r="L32" s="82">
        <v>1.3959999999999999</v>
      </c>
      <c r="M32" s="82">
        <v>1.403</v>
      </c>
    </row>
    <row r="33" spans="1:13" x14ac:dyDescent="0.25">
      <c r="A33" s="80">
        <v>6</v>
      </c>
      <c r="B33" s="82">
        <v>1.41</v>
      </c>
      <c r="C33" s="82">
        <v>1.4179999999999999</v>
      </c>
      <c r="D33" s="82">
        <v>1.4259999999999999</v>
      </c>
      <c r="E33" s="82">
        <v>1.4339999999999999</v>
      </c>
      <c r="F33" s="82">
        <v>1.4430000000000001</v>
      </c>
      <c r="G33" s="82">
        <v>1.4510000000000001</v>
      </c>
      <c r="H33" s="82">
        <v>1.4590000000000001</v>
      </c>
      <c r="I33" s="82">
        <v>1.4670000000000001</v>
      </c>
      <c r="J33" s="82">
        <v>1.4750000000000001</v>
      </c>
      <c r="K33" s="82">
        <v>1.4830000000000001</v>
      </c>
      <c r="L33" s="82">
        <v>1.492</v>
      </c>
      <c r="M33" s="82">
        <v>1.5</v>
      </c>
    </row>
    <row r="34" spans="1:13" x14ac:dyDescent="0.25">
      <c r="A34" s="80">
        <v>7</v>
      </c>
      <c r="B34" s="82">
        <v>1.508</v>
      </c>
      <c r="C34" s="82"/>
      <c r="D34" s="82"/>
      <c r="E34" s="82"/>
      <c r="F34" s="82"/>
      <c r="G34" s="82"/>
      <c r="H34" s="82"/>
      <c r="I34" s="82"/>
      <c r="J34" s="82"/>
      <c r="K34" s="82"/>
      <c r="L34" s="82"/>
      <c r="M34" s="82"/>
    </row>
    <row r="44" spans="1:13" ht="39.65" customHeight="1" x14ac:dyDescent="0.25"/>
    <row r="46" spans="1:13" ht="27.65" customHeight="1" x14ac:dyDescent="0.25"/>
  </sheetData>
  <sheetProtection algorithmName="SHA-512" hashValue="vTlzINIxoAHey5nUW9yHR71TQ41sNf1dSJRH6Cn+G01iG+PhY2dNQy8oo2kY011IZFpki3Y37Fv7QF5EPvt/WA==" saltValue="vKOCqgVm7HRy0EJ0iNGFzA==" spinCount="100000" sheet="1" objects="1" scenarios="1"/>
  <conditionalFormatting sqref="A6">
    <cfRule type="expression" dxfId="613" priority="37" stopIfTrue="1">
      <formula>MOD(ROW(),2)=0</formula>
    </cfRule>
    <cfRule type="expression" dxfId="612" priority="38" stopIfTrue="1">
      <formula>MOD(ROW(),2)&lt;&gt;0</formula>
    </cfRule>
  </conditionalFormatting>
  <conditionalFormatting sqref="B6:M6">
    <cfRule type="expression" dxfId="611" priority="39" stopIfTrue="1">
      <formula>MOD(ROW(),2)=0</formula>
    </cfRule>
    <cfRule type="expression" dxfId="610" priority="40" stopIfTrue="1">
      <formula>MOD(ROW(),2)&lt;&gt;0</formula>
    </cfRule>
  </conditionalFormatting>
  <conditionalFormatting sqref="A26:A34">
    <cfRule type="expression" dxfId="609" priority="21" stopIfTrue="1">
      <formula>MOD(ROW(),2)=0</formula>
    </cfRule>
    <cfRule type="expression" dxfId="608" priority="22" stopIfTrue="1">
      <formula>MOD(ROW(),2)&lt;&gt;0</formula>
    </cfRule>
  </conditionalFormatting>
  <conditionalFormatting sqref="B26:M34">
    <cfRule type="expression" dxfId="607" priority="23" stopIfTrue="1">
      <formula>MOD(ROW(),2)=0</formula>
    </cfRule>
    <cfRule type="expression" dxfId="606" priority="24" stopIfTrue="1">
      <formula>MOD(ROW(),2)&lt;&gt;0</formula>
    </cfRule>
  </conditionalFormatting>
  <conditionalFormatting sqref="A7:A16">
    <cfRule type="expression" dxfId="605" priority="19" stopIfTrue="1">
      <formula>MOD(ROW(),2)=0</formula>
    </cfRule>
    <cfRule type="expression" dxfId="604" priority="20" stopIfTrue="1">
      <formula>MOD(ROW(),2)&lt;&gt;0</formula>
    </cfRule>
  </conditionalFormatting>
  <conditionalFormatting sqref="A19:A20">
    <cfRule type="expression" dxfId="603" priority="17" stopIfTrue="1">
      <formula>MOD(ROW(),2)=0</formula>
    </cfRule>
    <cfRule type="expression" dxfId="602" priority="18" stopIfTrue="1">
      <formula>MOD(ROW(),2)&lt;&gt;0</formula>
    </cfRule>
  </conditionalFormatting>
  <conditionalFormatting sqref="A17:A18">
    <cfRule type="expression" dxfId="601" priority="15" stopIfTrue="1">
      <formula>MOD(ROW(),2)=0</formula>
    </cfRule>
    <cfRule type="expression" dxfId="600" priority="16" stopIfTrue="1">
      <formula>MOD(ROW(),2)&lt;&gt;0</formula>
    </cfRule>
  </conditionalFormatting>
  <conditionalFormatting sqref="B6:M21">
    <cfRule type="expression" dxfId="599" priority="13" stopIfTrue="1">
      <formula>MOD(ROW(),2)=0</formula>
    </cfRule>
    <cfRule type="expression" dxfId="598" priority="14" stopIfTrue="1">
      <formula>MOD(ROW(),2)&lt;&gt;0</formula>
    </cfRule>
  </conditionalFormatting>
  <conditionalFormatting sqref="B19:B20">
    <cfRule type="expression" dxfId="597" priority="11" stopIfTrue="1">
      <formula>MOD(ROW(),2)=0</formula>
    </cfRule>
    <cfRule type="expression" dxfId="596" priority="12" stopIfTrue="1">
      <formula>MOD(ROW(),2)&lt;&gt;0</formula>
    </cfRule>
  </conditionalFormatting>
  <conditionalFormatting sqref="B18">
    <cfRule type="expression" dxfId="595" priority="9" stopIfTrue="1">
      <formula>MOD(ROW(),2)=0</formula>
    </cfRule>
    <cfRule type="expression" dxfId="594" priority="10" stopIfTrue="1">
      <formula>MOD(ROW(),2)&lt;&gt;0</formula>
    </cfRule>
  </conditionalFormatting>
  <conditionalFormatting sqref="B17">
    <cfRule type="expression" dxfId="593" priority="7" stopIfTrue="1">
      <formula>MOD(ROW(),2)=0</formula>
    </cfRule>
    <cfRule type="expression" dxfId="592" priority="8" stopIfTrue="1">
      <formula>MOD(ROW(),2)&lt;&gt;0</formula>
    </cfRule>
  </conditionalFormatting>
  <conditionalFormatting sqref="C14:M14">
    <cfRule type="expression" dxfId="591" priority="5" stopIfTrue="1">
      <formula>MOD(ROW(),2)=0</formula>
    </cfRule>
    <cfRule type="expression" dxfId="590" priority="6" stopIfTrue="1">
      <formula>MOD(ROW(),2)&lt;&gt;0</formula>
    </cfRule>
  </conditionalFormatting>
  <conditionalFormatting sqref="A21">
    <cfRule type="expression" dxfId="589" priority="1" stopIfTrue="1">
      <formula>MOD(ROW(),2)=0</formula>
    </cfRule>
    <cfRule type="expression" dxfId="588" priority="2" stopIfTrue="1">
      <formula>MOD(ROW(),2)&lt;&gt;0</formula>
    </cfRule>
  </conditionalFormatting>
  <conditionalFormatting sqref="B21:C21">
    <cfRule type="expression" dxfId="587" priority="3" stopIfTrue="1">
      <formula>MOD(ROW(),2)=0</formula>
    </cfRule>
    <cfRule type="expression" dxfId="58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55"/>
  <dimension ref="A1:I47"/>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Triv Comm - x-501</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468</v>
      </c>
      <c r="C9" s="112"/>
    </row>
    <row r="10" spans="1:9" ht="14.65" customHeight="1" x14ac:dyDescent="0.25">
      <c r="A10" s="74" t="s">
        <v>6</v>
      </c>
      <c r="B10" s="112" t="s">
        <v>469</v>
      </c>
      <c r="C10" s="112"/>
    </row>
    <row r="11" spans="1:9" x14ac:dyDescent="0.25">
      <c r="A11" s="74" t="s">
        <v>281</v>
      </c>
      <c r="B11" s="112" t="s">
        <v>295</v>
      </c>
      <c r="C11" s="112"/>
    </row>
    <row r="12" spans="1:9" ht="14.65" customHeight="1" x14ac:dyDescent="0.25">
      <c r="A12" s="74" t="s">
        <v>282</v>
      </c>
      <c r="B12" s="112" t="s">
        <v>470</v>
      </c>
      <c r="C12" s="112"/>
    </row>
    <row r="13" spans="1:9" x14ac:dyDescent="0.25">
      <c r="A13" s="74" t="s">
        <v>585</v>
      </c>
      <c r="B13" s="112">
        <v>0</v>
      </c>
      <c r="C13" s="112"/>
    </row>
    <row r="14" spans="1:9" x14ac:dyDescent="0.25">
      <c r="A14" s="74" t="s">
        <v>284</v>
      </c>
      <c r="B14" s="112">
        <v>501</v>
      </c>
      <c r="C14" s="112"/>
    </row>
    <row r="15" spans="1:9" x14ac:dyDescent="0.25">
      <c r="A15" s="74" t="s">
        <v>588</v>
      </c>
      <c r="B15" s="112" t="s">
        <v>471</v>
      </c>
      <c r="C15" s="112"/>
    </row>
    <row r="16" spans="1:9" x14ac:dyDescent="0.25">
      <c r="A16" s="74" t="s">
        <v>286</v>
      </c>
      <c r="B16" s="112" t="s">
        <v>472</v>
      </c>
      <c r="C16" s="112"/>
    </row>
    <row r="17" spans="1:3" ht="26.15" customHeight="1" x14ac:dyDescent="0.25">
      <c r="A17" s="74" t="s">
        <v>687</v>
      </c>
      <c r="B17" s="112"/>
      <c r="C17" s="112"/>
    </row>
    <row r="18" spans="1:3" x14ac:dyDescent="0.25">
      <c r="A18" s="74" t="s">
        <v>288</v>
      </c>
      <c r="B18" s="140">
        <v>45133</v>
      </c>
      <c r="C18" s="112"/>
    </row>
    <row r="19" spans="1:3" x14ac:dyDescent="0.25">
      <c r="A19" s="74" t="s">
        <v>289</v>
      </c>
      <c r="B19" s="140">
        <v>45231</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39" x14ac:dyDescent="0.25">
      <c r="A26" s="75" t="s">
        <v>314</v>
      </c>
      <c r="B26" s="75" t="s">
        <v>675</v>
      </c>
      <c r="C26" s="75" t="s">
        <v>676</v>
      </c>
    </row>
    <row r="27" spans="1:3" x14ac:dyDescent="0.25">
      <c r="A27" s="76">
        <v>55</v>
      </c>
      <c r="B27" s="77">
        <v>25.369</v>
      </c>
      <c r="C27" s="77">
        <v>3.3050000000000002</v>
      </c>
    </row>
    <row r="28" spans="1:3" x14ac:dyDescent="0.25">
      <c r="A28" s="76">
        <v>56</v>
      </c>
      <c r="B28" s="77">
        <v>24.792000000000002</v>
      </c>
      <c r="C28" s="77">
        <v>3.335</v>
      </c>
    </row>
    <row r="29" spans="1:3" x14ac:dyDescent="0.25">
      <c r="A29" s="76">
        <v>57</v>
      </c>
      <c r="B29" s="77">
        <v>24.207000000000001</v>
      </c>
      <c r="C29" s="77">
        <v>3.363</v>
      </c>
    </row>
    <row r="30" spans="1:3" x14ac:dyDescent="0.25">
      <c r="A30" s="76">
        <v>58</v>
      </c>
      <c r="B30" s="77">
        <v>23.614000000000001</v>
      </c>
      <c r="C30" s="77">
        <v>3.391</v>
      </c>
    </row>
    <row r="31" spans="1:3" x14ac:dyDescent="0.25">
      <c r="A31" s="76">
        <v>59</v>
      </c>
      <c r="B31" s="77">
        <v>23.013000000000002</v>
      </c>
      <c r="C31" s="77">
        <v>3.4169999999999998</v>
      </c>
    </row>
    <row r="32" spans="1:3" x14ac:dyDescent="0.25">
      <c r="A32" s="76">
        <v>60</v>
      </c>
      <c r="B32" s="77">
        <v>22.405999999999999</v>
      </c>
      <c r="C32" s="77">
        <v>3.4420000000000002</v>
      </c>
    </row>
    <row r="33" spans="1:3" x14ac:dyDescent="0.25">
      <c r="A33" s="76">
        <v>61</v>
      </c>
      <c r="B33" s="77">
        <v>21.791</v>
      </c>
      <c r="C33" s="77">
        <v>3.4660000000000002</v>
      </c>
    </row>
    <row r="34" spans="1:3" x14ac:dyDescent="0.25">
      <c r="A34" s="76">
        <v>62</v>
      </c>
      <c r="B34" s="77">
        <v>21.169</v>
      </c>
      <c r="C34" s="77">
        <v>3.4889999999999999</v>
      </c>
    </row>
    <row r="35" spans="1:3" x14ac:dyDescent="0.25">
      <c r="A35" s="76">
        <v>63</v>
      </c>
      <c r="B35" s="77">
        <v>20.541</v>
      </c>
      <c r="C35" s="77">
        <v>3.5089999999999999</v>
      </c>
    </row>
    <row r="36" spans="1:3" x14ac:dyDescent="0.25">
      <c r="A36" s="76">
        <v>64</v>
      </c>
      <c r="B36" s="77">
        <v>19.907</v>
      </c>
      <c r="C36" s="77">
        <v>3.5270000000000001</v>
      </c>
    </row>
    <row r="37" spans="1:3" x14ac:dyDescent="0.25">
      <c r="A37" s="76">
        <v>65</v>
      </c>
      <c r="B37" s="77">
        <v>19.268000000000001</v>
      </c>
      <c r="C37" s="77">
        <v>3.5419999999999998</v>
      </c>
    </row>
    <row r="38" spans="1:3" x14ac:dyDescent="0.25">
      <c r="A38" s="76">
        <v>66</v>
      </c>
      <c r="B38" s="77">
        <v>18.623999999999999</v>
      </c>
      <c r="C38" s="77">
        <v>3.5539999999999998</v>
      </c>
    </row>
    <row r="39" spans="1:3" x14ac:dyDescent="0.25">
      <c r="A39" s="76">
        <v>67</v>
      </c>
      <c r="B39" s="77">
        <v>17.975999999999999</v>
      </c>
      <c r="C39" s="77">
        <v>3.5619999999999998</v>
      </c>
    </row>
    <row r="40" spans="1:3" x14ac:dyDescent="0.25">
      <c r="A40" s="76">
        <v>68</v>
      </c>
      <c r="B40" s="77">
        <v>17.324000000000002</v>
      </c>
      <c r="C40" s="77">
        <v>3.5670000000000002</v>
      </c>
    </row>
    <row r="41" spans="1:3" x14ac:dyDescent="0.25">
      <c r="A41" s="76">
        <v>69</v>
      </c>
      <c r="B41" s="77">
        <v>16.670000000000002</v>
      </c>
      <c r="C41" s="77">
        <v>3.5139999999999998</v>
      </c>
    </row>
    <row r="42" spans="1:3" x14ac:dyDescent="0.25">
      <c r="A42" s="76">
        <v>70</v>
      </c>
      <c r="B42" s="77">
        <v>16.015000000000001</v>
      </c>
      <c r="C42" s="77">
        <v>3.4569999999999999</v>
      </c>
    </row>
    <row r="43" spans="1:3" x14ac:dyDescent="0.25">
      <c r="A43" s="76">
        <v>71</v>
      </c>
      <c r="B43" s="77">
        <v>15.361000000000001</v>
      </c>
      <c r="C43" s="77">
        <v>3.4510000000000001</v>
      </c>
    </row>
    <row r="44" spans="1:3" x14ac:dyDescent="0.25">
      <c r="A44" s="76">
        <v>72</v>
      </c>
      <c r="B44" s="77">
        <v>14.709</v>
      </c>
      <c r="C44" s="77">
        <v>3.4380000000000002</v>
      </c>
    </row>
    <row r="45" spans="1:3" x14ac:dyDescent="0.25">
      <c r="A45" s="76">
        <v>73</v>
      </c>
      <c r="B45" s="77">
        <v>14.061999999999999</v>
      </c>
      <c r="C45" s="77">
        <v>3.42</v>
      </c>
    </row>
    <row r="46" spans="1:3" x14ac:dyDescent="0.25">
      <c r="A46" s="76">
        <v>74</v>
      </c>
      <c r="B46" s="77">
        <v>13.419</v>
      </c>
      <c r="C46" s="77">
        <v>3.2650000000000001</v>
      </c>
    </row>
    <row r="47" spans="1:3" x14ac:dyDescent="0.25">
      <c r="A47" s="76">
        <v>75</v>
      </c>
      <c r="B47" s="77">
        <v>12.782999999999999</v>
      </c>
      <c r="C47" s="77">
        <v>3.105</v>
      </c>
    </row>
  </sheetData>
  <sheetProtection algorithmName="SHA-512" hashValue="C0OknAdi7jDZBLnf5/6oiWb96VLTOT4SGLwRfYCcNjjG7Ky4zm0Hk10p6hyq3SbvabilMd4MfJy+8RMUJZvzJQ==" saltValue="BEOERPDVXcbhn85KXptmhw==" spinCount="100000" sheet="1" objects="1" scenarios="1"/>
  <conditionalFormatting sqref="A26:A47 A6:A20">
    <cfRule type="expression" dxfId="585" priority="5" stopIfTrue="1">
      <formula>MOD(ROW(),2)=0</formula>
    </cfRule>
    <cfRule type="expression" dxfId="584" priority="6" stopIfTrue="1">
      <formula>MOD(ROW(),2)&lt;&gt;0</formula>
    </cfRule>
  </conditionalFormatting>
  <conditionalFormatting sqref="B26:C47 B6:C21">
    <cfRule type="expression" dxfId="583" priority="7" stopIfTrue="1">
      <formula>MOD(ROW(),2)=0</formula>
    </cfRule>
    <cfRule type="expression" dxfId="582" priority="8" stopIfTrue="1">
      <formula>MOD(ROW(),2)&lt;&gt;0</formula>
    </cfRule>
  </conditionalFormatting>
  <conditionalFormatting sqref="A21">
    <cfRule type="expression" dxfId="581" priority="1" stopIfTrue="1">
      <formula>MOD(ROW(),2)=0</formula>
    </cfRule>
    <cfRule type="expression" dxfId="580" priority="2" stopIfTrue="1">
      <formula>MOD(ROW(),2)&lt;&gt;0</formula>
    </cfRule>
  </conditionalFormatting>
  <conditionalFormatting sqref="B21:C21">
    <cfRule type="expression" dxfId="579" priority="3" stopIfTrue="1">
      <formula>MOD(ROW(),2)=0</formula>
    </cfRule>
    <cfRule type="expression" dxfId="578"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56"/>
  <dimension ref="A1:I67"/>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Triv Comm - x-502</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77</v>
      </c>
    </row>
    <row r="8" spans="1:9" x14ac:dyDescent="0.25">
      <c r="A8" s="74" t="s">
        <v>279</v>
      </c>
      <c r="B8" s="112" t="s">
        <v>76</v>
      </c>
    </row>
    <row r="9" spans="1:9" x14ac:dyDescent="0.25">
      <c r="A9" s="74" t="s">
        <v>280</v>
      </c>
      <c r="B9" s="112" t="s">
        <v>468</v>
      </c>
    </row>
    <row r="10" spans="1:9" ht="44.15" customHeight="1" x14ac:dyDescent="0.25">
      <c r="A10" s="74" t="s">
        <v>6</v>
      </c>
      <c r="B10" s="112" t="s">
        <v>473</v>
      </c>
    </row>
    <row r="11" spans="1:9" x14ac:dyDescent="0.25">
      <c r="A11" s="74" t="s">
        <v>281</v>
      </c>
      <c r="B11" s="112" t="s">
        <v>295</v>
      </c>
    </row>
    <row r="12" spans="1:9" x14ac:dyDescent="0.25">
      <c r="A12" s="74" t="s">
        <v>282</v>
      </c>
      <c r="B12" s="112" t="s">
        <v>470</v>
      </c>
    </row>
    <row r="13" spans="1:9" x14ac:dyDescent="0.25">
      <c r="A13" s="74" t="s">
        <v>585</v>
      </c>
      <c r="B13" s="112">
        <v>0</v>
      </c>
    </row>
    <row r="14" spans="1:9" x14ac:dyDescent="0.25">
      <c r="A14" s="74" t="s">
        <v>284</v>
      </c>
      <c r="B14" s="112">
        <v>502</v>
      </c>
    </row>
    <row r="15" spans="1:9" x14ac:dyDescent="0.25">
      <c r="A15" s="74" t="s">
        <v>588</v>
      </c>
      <c r="B15" s="112" t="s">
        <v>474</v>
      </c>
    </row>
    <row r="16" spans="1:9" x14ac:dyDescent="0.25">
      <c r="A16" s="74" t="s">
        <v>286</v>
      </c>
      <c r="B16" s="112" t="s">
        <v>475</v>
      </c>
    </row>
    <row r="17" spans="1:2" ht="66.650000000000006" customHeight="1" x14ac:dyDescent="0.25">
      <c r="A17" s="74" t="s">
        <v>687</v>
      </c>
      <c r="B17" s="112"/>
    </row>
    <row r="18" spans="1:2" x14ac:dyDescent="0.25">
      <c r="A18" s="74" t="s">
        <v>288</v>
      </c>
      <c r="B18" s="140">
        <v>45133</v>
      </c>
    </row>
    <row r="19" spans="1:2" x14ac:dyDescent="0.25">
      <c r="A19" s="74" t="s">
        <v>289</v>
      </c>
      <c r="B19" s="140">
        <v>45231</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6" spans="1:2" ht="26" x14ac:dyDescent="0.25">
      <c r="A26" s="75" t="s">
        <v>314</v>
      </c>
      <c r="B26" s="75" t="s">
        <v>677</v>
      </c>
    </row>
    <row r="27" spans="1:2" x14ac:dyDescent="0.25">
      <c r="A27" s="76">
        <v>35</v>
      </c>
      <c r="B27" s="77">
        <v>35.631999999999998</v>
      </c>
    </row>
    <row r="28" spans="1:2" x14ac:dyDescent="0.25">
      <c r="A28" s="76">
        <v>36</v>
      </c>
      <c r="B28" s="77">
        <v>35.21</v>
      </c>
    </row>
    <row r="29" spans="1:2" x14ac:dyDescent="0.25">
      <c r="A29" s="76">
        <v>37</v>
      </c>
      <c r="B29" s="77">
        <v>34.780999999999999</v>
      </c>
    </row>
    <row r="30" spans="1:2" x14ac:dyDescent="0.25">
      <c r="A30" s="76">
        <v>38</v>
      </c>
      <c r="B30" s="77">
        <v>34.344000000000001</v>
      </c>
    </row>
    <row r="31" spans="1:2" x14ac:dyDescent="0.25">
      <c r="A31" s="76">
        <v>39</v>
      </c>
      <c r="B31" s="77">
        <v>33.901000000000003</v>
      </c>
    </row>
    <row r="32" spans="1:2" x14ac:dyDescent="0.25">
      <c r="A32" s="76">
        <v>40</v>
      </c>
      <c r="B32" s="77">
        <v>33.448999999999998</v>
      </c>
    </row>
    <row r="33" spans="1:2" x14ac:dyDescent="0.25">
      <c r="A33" s="76">
        <v>41</v>
      </c>
      <c r="B33" s="77">
        <v>32.991</v>
      </c>
    </row>
    <row r="34" spans="1:2" x14ac:dyDescent="0.25">
      <c r="A34" s="76">
        <v>42</v>
      </c>
      <c r="B34" s="77">
        <v>32.524999999999999</v>
      </c>
    </row>
    <row r="35" spans="1:2" x14ac:dyDescent="0.25">
      <c r="A35" s="76">
        <v>43</v>
      </c>
      <c r="B35" s="77">
        <v>32.051000000000002</v>
      </c>
    </row>
    <row r="36" spans="1:2" x14ac:dyDescent="0.25">
      <c r="A36" s="76">
        <v>44</v>
      </c>
      <c r="B36" s="77">
        <v>31.568999999999999</v>
      </c>
    </row>
    <row r="37" spans="1:2" x14ac:dyDescent="0.25">
      <c r="A37" s="76">
        <v>45</v>
      </c>
      <c r="B37" s="77">
        <v>31.08</v>
      </c>
    </row>
    <row r="38" spans="1:2" x14ac:dyDescent="0.25">
      <c r="A38" s="76">
        <v>46</v>
      </c>
      <c r="B38" s="77">
        <v>30.584</v>
      </c>
    </row>
    <row r="39" spans="1:2" x14ac:dyDescent="0.25">
      <c r="A39" s="76">
        <v>47</v>
      </c>
      <c r="B39" s="77">
        <v>30.079000000000001</v>
      </c>
    </row>
    <row r="40" spans="1:2" x14ac:dyDescent="0.25">
      <c r="A40" s="76">
        <v>48</v>
      </c>
      <c r="B40" s="77">
        <v>29.567</v>
      </c>
    </row>
    <row r="41" spans="1:2" x14ac:dyDescent="0.25">
      <c r="A41" s="76">
        <v>49</v>
      </c>
      <c r="B41" s="77">
        <v>29.045999999999999</v>
      </c>
    </row>
    <row r="42" spans="1:2" x14ac:dyDescent="0.25">
      <c r="A42" s="76">
        <v>50</v>
      </c>
      <c r="B42" s="77">
        <v>28.518000000000001</v>
      </c>
    </row>
    <row r="43" spans="1:2" x14ac:dyDescent="0.25">
      <c r="A43" s="76">
        <v>51</v>
      </c>
      <c r="B43" s="77">
        <v>27.981000000000002</v>
      </c>
    </row>
    <row r="44" spans="1:2" x14ac:dyDescent="0.25">
      <c r="A44" s="76">
        <v>52</v>
      </c>
      <c r="B44" s="77">
        <v>27.437000000000001</v>
      </c>
    </row>
    <row r="45" spans="1:2" x14ac:dyDescent="0.25">
      <c r="A45" s="76">
        <v>53</v>
      </c>
      <c r="B45" s="77">
        <v>26.884</v>
      </c>
    </row>
    <row r="46" spans="1:2" x14ac:dyDescent="0.25">
      <c r="A46" s="76">
        <v>54</v>
      </c>
      <c r="B46" s="77">
        <v>26.323</v>
      </c>
    </row>
    <row r="47" spans="1:2" x14ac:dyDescent="0.25">
      <c r="A47" s="76">
        <v>55</v>
      </c>
      <c r="B47" s="77">
        <v>25.754000000000001</v>
      </c>
    </row>
    <row r="48" spans="1:2" x14ac:dyDescent="0.25">
      <c r="A48" s="76">
        <v>56</v>
      </c>
      <c r="B48" s="77">
        <v>25.178000000000001</v>
      </c>
    </row>
    <row r="49" spans="1:2" x14ac:dyDescent="0.25">
      <c r="A49" s="76">
        <v>57</v>
      </c>
      <c r="B49" s="77">
        <v>24.593</v>
      </c>
    </row>
    <row r="50" spans="1:2" x14ac:dyDescent="0.25">
      <c r="A50" s="76">
        <v>58</v>
      </c>
      <c r="B50" s="77">
        <v>24.001999999999999</v>
      </c>
    </row>
    <row r="51" spans="1:2" x14ac:dyDescent="0.25">
      <c r="A51" s="76">
        <v>59</v>
      </c>
      <c r="B51" s="77">
        <v>23.402999999999999</v>
      </c>
    </row>
    <row r="52" spans="1:2" x14ac:dyDescent="0.25">
      <c r="A52" s="76">
        <v>60</v>
      </c>
      <c r="B52" s="77">
        <v>22.797999999999998</v>
      </c>
    </row>
    <row r="53" spans="1:2" x14ac:dyDescent="0.25">
      <c r="A53" s="76">
        <v>61</v>
      </c>
      <c r="B53" s="77">
        <v>22.184000000000001</v>
      </c>
    </row>
    <row r="54" spans="1:2" x14ac:dyDescent="0.25">
      <c r="A54" s="76">
        <v>62</v>
      </c>
      <c r="B54" s="77">
        <v>21.564</v>
      </c>
    </row>
    <row r="55" spans="1:2" x14ac:dyDescent="0.25">
      <c r="A55" s="76">
        <v>63</v>
      </c>
      <c r="B55" s="77">
        <v>20.936</v>
      </c>
    </row>
    <row r="56" spans="1:2" x14ac:dyDescent="0.25">
      <c r="A56" s="76">
        <v>64</v>
      </c>
      <c r="B56" s="77">
        <v>20.300999999999998</v>
      </c>
    </row>
    <row r="57" spans="1:2" x14ac:dyDescent="0.25">
      <c r="A57" s="76">
        <v>65</v>
      </c>
      <c r="B57" s="77">
        <v>19.66</v>
      </c>
    </row>
    <row r="58" spans="1:2" x14ac:dyDescent="0.25">
      <c r="A58" s="76">
        <v>66</v>
      </c>
      <c r="B58" s="77">
        <v>19.012</v>
      </c>
    </row>
    <row r="59" spans="1:2" x14ac:dyDescent="0.25">
      <c r="A59" s="76">
        <v>67</v>
      </c>
      <c r="B59" s="77">
        <v>18.359000000000002</v>
      </c>
    </row>
    <row r="60" spans="1:2" x14ac:dyDescent="0.25">
      <c r="A60" s="76">
        <v>68</v>
      </c>
      <c r="B60" s="77">
        <v>17.7</v>
      </c>
    </row>
    <row r="61" spans="1:2" x14ac:dyDescent="0.25">
      <c r="A61" s="76">
        <v>69</v>
      </c>
      <c r="B61" s="77">
        <v>17.036999999999999</v>
      </c>
    </row>
    <row r="62" spans="1:2" x14ac:dyDescent="0.25">
      <c r="A62" s="76">
        <v>70</v>
      </c>
      <c r="B62" s="77">
        <v>16.367999999999999</v>
      </c>
    </row>
    <row r="63" spans="1:2" x14ac:dyDescent="0.25">
      <c r="A63" s="76">
        <v>71</v>
      </c>
      <c r="B63" s="77">
        <v>15.696</v>
      </c>
    </row>
    <row r="64" spans="1:2" x14ac:dyDescent="0.25">
      <c r="A64" s="76">
        <v>72</v>
      </c>
      <c r="B64" s="77">
        <v>15.025</v>
      </c>
    </row>
    <row r="65" spans="1:2" x14ac:dyDescent="0.25">
      <c r="A65" s="76">
        <v>73</v>
      </c>
      <c r="B65" s="77">
        <v>14.352</v>
      </c>
    </row>
    <row r="66" spans="1:2" x14ac:dyDescent="0.25">
      <c r="A66" s="76">
        <v>74</v>
      </c>
      <c r="B66" s="77">
        <v>13.68</v>
      </c>
    </row>
    <row r="67" spans="1:2" x14ac:dyDescent="0.25">
      <c r="A67" s="76">
        <v>75</v>
      </c>
      <c r="B67" s="77">
        <v>13.009</v>
      </c>
    </row>
  </sheetData>
  <sheetProtection algorithmName="SHA-512" hashValue="w/e1zTp6HDHURYcNQ7m39/GaMxh0CozVXjPo4KWVM5b7/aHXsdTGTcy+cermGgo7T489s4jCc/tt4P2xTzS4cg==" saltValue="ufyJwGgAzNHvu57kyveqxQ==" spinCount="100000" sheet="1" objects="1" scenarios="1"/>
  <conditionalFormatting sqref="A26:A67 A6:A16 A18:A20">
    <cfRule type="expression" dxfId="577" priority="9" stopIfTrue="1">
      <formula>MOD(ROW(),2)=0</formula>
    </cfRule>
    <cfRule type="expression" dxfId="576" priority="10" stopIfTrue="1">
      <formula>MOD(ROW(),2)&lt;&gt;0</formula>
    </cfRule>
  </conditionalFormatting>
  <conditionalFormatting sqref="B26:B67 B6:B21">
    <cfRule type="expression" dxfId="575" priority="11" stopIfTrue="1">
      <formula>MOD(ROW(),2)=0</formula>
    </cfRule>
    <cfRule type="expression" dxfId="574" priority="12" stopIfTrue="1">
      <formula>MOD(ROW(),2)&lt;&gt;0</formula>
    </cfRule>
  </conditionalFormatting>
  <conditionalFormatting sqref="A17">
    <cfRule type="expression" dxfId="573" priority="5" stopIfTrue="1">
      <formula>MOD(ROW(),2)=0</formula>
    </cfRule>
    <cfRule type="expression" dxfId="572" priority="6" stopIfTrue="1">
      <formula>MOD(ROW(),2)&lt;&gt;0</formula>
    </cfRule>
  </conditionalFormatting>
  <conditionalFormatting sqref="B17">
    <cfRule type="expression" dxfId="571" priority="7" stopIfTrue="1">
      <formula>MOD(ROW(),2)=0</formula>
    </cfRule>
    <cfRule type="expression" dxfId="570" priority="8" stopIfTrue="1">
      <formula>MOD(ROW(),2)&lt;&gt;0</formula>
    </cfRule>
  </conditionalFormatting>
  <conditionalFormatting sqref="A21">
    <cfRule type="expression" dxfId="569" priority="1" stopIfTrue="1">
      <formula>MOD(ROW(),2)=0</formula>
    </cfRule>
    <cfRule type="expression" dxfId="568" priority="2" stopIfTrue="1">
      <formula>MOD(ROW(),2)&lt;&gt;0</formula>
    </cfRule>
  </conditionalFormatting>
  <conditionalFormatting sqref="B21">
    <cfRule type="expression" dxfId="567" priority="3" stopIfTrue="1">
      <formula>MOD(ROW(),2)=0</formula>
    </cfRule>
    <cfRule type="expression" dxfId="56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57"/>
  <dimension ref="A1:I49"/>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Triv Comm - x-503</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77</v>
      </c>
    </row>
    <row r="8" spans="1:9" x14ac:dyDescent="0.25">
      <c r="A8" s="74" t="s">
        <v>279</v>
      </c>
      <c r="B8" s="112" t="s">
        <v>76</v>
      </c>
    </row>
    <row r="9" spans="1:9" x14ac:dyDescent="0.25">
      <c r="A9" s="74" t="s">
        <v>280</v>
      </c>
      <c r="B9" s="112" t="s">
        <v>468</v>
      </c>
    </row>
    <row r="10" spans="1:9" x14ac:dyDescent="0.25">
      <c r="A10" s="74" t="s">
        <v>6</v>
      </c>
      <c r="B10" s="112" t="s">
        <v>476</v>
      </c>
    </row>
    <row r="11" spans="1:9" x14ac:dyDescent="0.25">
      <c r="A11" s="74" t="s">
        <v>281</v>
      </c>
      <c r="B11" s="112" t="s">
        <v>295</v>
      </c>
    </row>
    <row r="12" spans="1:9" ht="28.15" customHeight="1" x14ac:dyDescent="0.25">
      <c r="A12" s="74" t="s">
        <v>282</v>
      </c>
      <c r="B12" s="112" t="s">
        <v>470</v>
      </c>
    </row>
    <row r="13" spans="1:9" x14ac:dyDescent="0.25">
      <c r="A13" s="74" t="s">
        <v>585</v>
      </c>
      <c r="B13" s="112">
        <v>0</v>
      </c>
    </row>
    <row r="14" spans="1:9" x14ac:dyDescent="0.25">
      <c r="A14" s="74" t="s">
        <v>284</v>
      </c>
      <c r="B14" s="112">
        <v>503</v>
      </c>
    </row>
    <row r="15" spans="1:9" x14ac:dyDescent="0.25">
      <c r="A15" s="74" t="s">
        <v>588</v>
      </c>
      <c r="B15" s="112" t="s">
        <v>477</v>
      </c>
    </row>
    <row r="16" spans="1:9" x14ac:dyDescent="0.25">
      <c r="A16" s="74" t="s">
        <v>286</v>
      </c>
      <c r="B16" s="112" t="s">
        <v>478</v>
      </c>
    </row>
    <row r="17" spans="1:2" ht="65.650000000000006" customHeight="1" x14ac:dyDescent="0.25">
      <c r="A17" s="74" t="s">
        <v>687</v>
      </c>
      <c r="B17" s="112"/>
    </row>
    <row r="18" spans="1:2" x14ac:dyDescent="0.25">
      <c r="A18" s="74" t="s">
        <v>288</v>
      </c>
      <c r="B18" s="140">
        <v>45133</v>
      </c>
    </row>
    <row r="19" spans="1:2" x14ac:dyDescent="0.25">
      <c r="A19" s="74" t="s">
        <v>289</v>
      </c>
      <c r="B19" s="140">
        <v>45231</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6" spans="1:2" ht="26" x14ac:dyDescent="0.25">
      <c r="A26" s="75" t="s">
        <v>314</v>
      </c>
      <c r="B26" s="75" t="s">
        <v>678</v>
      </c>
    </row>
    <row r="27" spans="1:2" x14ac:dyDescent="0.25">
      <c r="A27" s="76">
        <v>0</v>
      </c>
      <c r="B27" s="77">
        <v>18.725000000000001</v>
      </c>
    </row>
    <row r="28" spans="1:2" x14ac:dyDescent="0.25">
      <c r="A28" s="76">
        <v>1</v>
      </c>
      <c r="B28" s="77">
        <v>18.035</v>
      </c>
    </row>
    <row r="29" spans="1:2" x14ac:dyDescent="0.25">
      <c r="A29" s="76">
        <v>2</v>
      </c>
      <c r="B29" s="77">
        <v>17.332999999999998</v>
      </c>
    </row>
    <row r="30" spans="1:2" x14ac:dyDescent="0.25">
      <c r="A30" s="76">
        <v>3</v>
      </c>
      <c r="B30" s="77">
        <v>16.619</v>
      </c>
    </row>
    <row r="31" spans="1:2" x14ac:dyDescent="0.25">
      <c r="A31" s="76">
        <v>4</v>
      </c>
      <c r="B31" s="77">
        <v>15.893000000000001</v>
      </c>
    </row>
    <row r="32" spans="1:2" x14ac:dyDescent="0.25">
      <c r="A32" s="76">
        <v>5</v>
      </c>
      <c r="B32" s="77">
        <v>15.154999999999999</v>
      </c>
    </row>
    <row r="33" spans="1:2" x14ac:dyDescent="0.25">
      <c r="A33" s="76">
        <v>6</v>
      </c>
      <c r="B33" s="77">
        <v>14.404</v>
      </c>
    </row>
    <row r="34" spans="1:2" x14ac:dyDescent="0.25">
      <c r="A34" s="76">
        <v>7</v>
      </c>
      <c r="B34" s="77">
        <v>13.64</v>
      </c>
    </row>
    <row r="35" spans="1:2" x14ac:dyDescent="0.25">
      <c r="A35" s="76">
        <v>8</v>
      </c>
      <c r="B35" s="77">
        <v>12.864000000000001</v>
      </c>
    </row>
    <row r="36" spans="1:2" x14ac:dyDescent="0.25">
      <c r="A36" s="76">
        <v>9</v>
      </c>
      <c r="B36" s="77">
        <v>12.074</v>
      </c>
    </row>
    <row r="37" spans="1:2" x14ac:dyDescent="0.25">
      <c r="A37" s="76">
        <v>10</v>
      </c>
      <c r="B37" s="77">
        <v>11.271000000000001</v>
      </c>
    </row>
    <row r="38" spans="1:2" x14ac:dyDescent="0.25">
      <c r="A38" s="76">
        <v>11</v>
      </c>
      <c r="B38" s="77">
        <v>10.454000000000001</v>
      </c>
    </row>
    <row r="39" spans="1:2" x14ac:dyDescent="0.25">
      <c r="A39" s="76">
        <v>12</v>
      </c>
      <c r="B39" s="77">
        <v>9.6229999999999993</v>
      </c>
    </row>
    <row r="40" spans="1:2" x14ac:dyDescent="0.25">
      <c r="A40" s="76">
        <v>13</v>
      </c>
      <c r="B40" s="77">
        <v>8.7780000000000005</v>
      </c>
    </row>
    <row r="41" spans="1:2" x14ac:dyDescent="0.25">
      <c r="A41" s="76">
        <v>14</v>
      </c>
      <c r="B41" s="77">
        <v>7.9189999999999996</v>
      </c>
    </row>
    <row r="42" spans="1:2" x14ac:dyDescent="0.25">
      <c r="A42" s="76">
        <v>15</v>
      </c>
      <c r="B42" s="77">
        <v>7.0449999999999999</v>
      </c>
    </row>
    <row r="43" spans="1:2" x14ac:dyDescent="0.25">
      <c r="A43" s="76">
        <v>16</v>
      </c>
      <c r="B43" s="77">
        <v>6.157</v>
      </c>
    </row>
    <row r="44" spans="1:2" x14ac:dyDescent="0.25">
      <c r="A44" s="76">
        <v>17</v>
      </c>
      <c r="B44" s="77">
        <v>5.2530000000000001</v>
      </c>
    </row>
    <row r="45" spans="1:2" x14ac:dyDescent="0.25">
      <c r="A45" s="76">
        <v>18</v>
      </c>
      <c r="B45" s="77">
        <v>4.3339999999999996</v>
      </c>
    </row>
    <row r="46" spans="1:2" x14ac:dyDescent="0.25">
      <c r="A46" s="76">
        <v>19</v>
      </c>
      <c r="B46" s="77">
        <v>3.399</v>
      </c>
    </row>
    <row r="47" spans="1:2" x14ac:dyDescent="0.25">
      <c r="A47" s="76">
        <v>20</v>
      </c>
      <c r="B47" s="77">
        <v>2.448</v>
      </c>
    </row>
    <row r="48" spans="1:2" x14ac:dyDescent="0.25">
      <c r="A48" s="76">
        <v>21</v>
      </c>
      <c r="B48" s="77">
        <v>1.4810000000000001</v>
      </c>
    </row>
    <row r="49" spans="1:2" x14ac:dyDescent="0.25">
      <c r="A49" s="76">
        <v>22</v>
      </c>
      <c r="B49" s="77">
        <v>0.498</v>
      </c>
    </row>
  </sheetData>
  <sheetProtection algorithmName="SHA-512" hashValue="gM7XtrTvi/1qLrBkWDma4igsztHDvk5cxh1SWaR+AlYDhFMe2sBQGEyHR53dv12/3ogpaPF5mVMrn6rq+kIYjQ==" saltValue="FIU+cJNKoLzEnDbq8jBdOQ==" spinCount="100000" sheet="1" objects="1" scenarios="1"/>
  <conditionalFormatting sqref="A26:A27 A6:A16 A18:A20">
    <cfRule type="expression" dxfId="565" priority="13" stopIfTrue="1">
      <formula>MOD(ROW(),2)=0</formula>
    </cfRule>
    <cfRule type="expression" dxfId="564" priority="14" stopIfTrue="1">
      <formula>MOD(ROW(),2)&lt;&gt;0</formula>
    </cfRule>
  </conditionalFormatting>
  <conditionalFormatting sqref="B26:B27 B6:B21">
    <cfRule type="expression" dxfId="563" priority="15" stopIfTrue="1">
      <formula>MOD(ROW(),2)=0</formula>
    </cfRule>
    <cfRule type="expression" dxfId="562" priority="16" stopIfTrue="1">
      <formula>MOD(ROW(),2)&lt;&gt;0</formula>
    </cfRule>
  </conditionalFormatting>
  <conditionalFormatting sqref="A28:A49">
    <cfRule type="expression" dxfId="561" priority="9" stopIfTrue="1">
      <formula>MOD(ROW(),2)=0</formula>
    </cfRule>
    <cfRule type="expression" dxfId="560" priority="10" stopIfTrue="1">
      <formula>MOD(ROW(),2)&lt;&gt;0</formula>
    </cfRule>
  </conditionalFormatting>
  <conditionalFormatting sqref="B28:B49">
    <cfRule type="expression" dxfId="559" priority="11" stopIfTrue="1">
      <formula>MOD(ROW(),2)=0</formula>
    </cfRule>
    <cfRule type="expression" dxfId="558" priority="12" stopIfTrue="1">
      <formula>MOD(ROW(),2)&lt;&gt;0</formula>
    </cfRule>
  </conditionalFormatting>
  <conditionalFormatting sqref="A17">
    <cfRule type="expression" dxfId="557" priority="5" stopIfTrue="1">
      <formula>MOD(ROW(),2)=0</formula>
    </cfRule>
    <cfRule type="expression" dxfId="556" priority="6" stopIfTrue="1">
      <formula>MOD(ROW(),2)&lt;&gt;0</formula>
    </cfRule>
  </conditionalFormatting>
  <conditionalFormatting sqref="B17">
    <cfRule type="expression" dxfId="555" priority="7" stopIfTrue="1">
      <formula>MOD(ROW(),2)=0</formula>
    </cfRule>
    <cfRule type="expression" dxfId="554" priority="8" stopIfTrue="1">
      <formula>MOD(ROW(),2)&lt;&gt;0</formula>
    </cfRule>
  </conditionalFormatting>
  <conditionalFormatting sqref="A21">
    <cfRule type="expression" dxfId="553" priority="1" stopIfTrue="1">
      <formula>MOD(ROW(),2)=0</formula>
    </cfRule>
    <cfRule type="expression" dxfId="552" priority="2" stopIfTrue="1">
      <formula>MOD(ROW(),2)&lt;&gt;0</formula>
    </cfRule>
  </conditionalFormatting>
  <conditionalFormatting sqref="B21">
    <cfRule type="expression" dxfId="551" priority="3" stopIfTrue="1">
      <formula>MOD(ROW(),2)=0</formula>
    </cfRule>
    <cfRule type="expression" dxfId="55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8B10-7327-4E15-8566-06EA50677D7F}">
  <sheetPr codeName="Sheet13"/>
  <dimension ref="A1:I47"/>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Triv Comm - x-504</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334</v>
      </c>
      <c r="C8" s="112"/>
    </row>
    <row r="9" spans="1:9" x14ac:dyDescent="0.25">
      <c r="A9" s="74" t="s">
        <v>280</v>
      </c>
      <c r="B9" s="112" t="s">
        <v>468</v>
      </c>
      <c r="C9" s="112"/>
    </row>
    <row r="10" spans="1:9" ht="14.65" customHeight="1" x14ac:dyDescent="0.25">
      <c r="A10" s="74" t="s">
        <v>6</v>
      </c>
      <c r="B10" s="112" t="s">
        <v>469</v>
      </c>
      <c r="C10" s="112"/>
    </row>
    <row r="11" spans="1:9" x14ac:dyDescent="0.25">
      <c r="A11" s="74" t="s">
        <v>281</v>
      </c>
      <c r="B11" s="112" t="s">
        <v>295</v>
      </c>
      <c r="C11" s="112"/>
    </row>
    <row r="12" spans="1:9" ht="16.149999999999999" customHeight="1" x14ac:dyDescent="0.25">
      <c r="A12" s="74" t="s">
        <v>282</v>
      </c>
      <c r="B12" s="112" t="s">
        <v>470</v>
      </c>
      <c r="C12" s="112"/>
    </row>
    <row r="13" spans="1:9" x14ac:dyDescent="0.25">
      <c r="A13" s="74" t="s">
        <v>585</v>
      </c>
      <c r="B13" s="112">
        <v>0</v>
      </c>
      <c r="C13" s="112"/>
    </row>
    <row r="14" spans="1:9" x14ac:dyDescent="0.25">
      <c r="A14" s="74" t="s">
        <v>284</v>
      </c>
      <c r="B14" s="112">
        <v>504</v>
      </c>
      <c r="C14" s="112"/>
    </row>
    <row r="15" spans="1:9" x14ac:dyDescent="0.25">
      <c r="A15" s="74" t="s">
        <v>588</v>
      </c>
      <c r="B15" s="112" t="s">
        <v>479</v>
      </c>
      <c r="C15" s="112"/>
    </row>
    <row r="16" spans="1:9" x14ac:dyDescent="0.25">
      <c r="A16" s="74" t="s">
        <v>286</v>
      </c>
      <c r="B16" s="112" t="s">
        <v>480</v>
      </c>
      <c r="C16" s="112"/>
    </row>
    <row r="17" spans="1:6" ht="28.5" customHeight="1" x14ac:dyDescent="0.25">
      <c r="A17" s="74" t="s">
        <v>687</v>
      </c>
      <c r="B17" s="112"/>
      <c r="C17" s="112"/>
    </row>
    <row r="18" spans="1:6" x14ac:dyDescent="0.25">
      <c r="A18" s="74" t="s">
        <v>288</v>
      </c>
      <c r="B18" s="140">
        <v>45133</v>
      </c>
      <c r="C18" s="112"/>
    </row>
    <row r="19" spans="1:6" x14ac:dyDescent="0.25">
      <c r="A19" s="74" t="s">
        <v>289</v>
      </c>
      <c r="B19" s="140">
        <v>45231</v>
      </c>
      <c r="C19" s="112"/>
    </row>
    <row r="20" spans="1:6" x14ac:dyDescent="0.25">
      <c r="A20" s="74" t="s">
        <v>290</v>
      </c>
      <c r="B20" s="112" t="s">
        <v>299</v>
      </c>
      <c r="C20" s="112"/>
    </row>
    <row r="21" spans="1:6" x14ac:dyDescent="0.25">
      <c r="A21" s="74" t="s">
        <v>291</v>
      </c>
      <c r="B21" s="112" t="s">
        <v>300</v>
      </c>
      <c r="C21" s="112"/>
    </row>
    <row r="23" spans="1:6" x14ac:dyDescent="0.25">
      <c r="B23" s="83" t="str">
        <f>HYPERLINK("#'Factor List'!A1","Back to Factor List")</f>
        <v>Back to Factor List</v>
      </c>
    </row>
    <row r="24" spans="1:6" x14ac:dyDescent="0.25">
      <c r="B24" s="83" t="str">
        <f>HYPERLINK("#'Assumptions'!A1","Assumptions")</f>
        <v>Assumptions</v>
      </c>
    </row>
    <row r="25" spans="1:6" x14ac:dyDescent="0.25">
      <c r="B25" s="83"/>
    </row>
    <row r="26" spans="1:6" ht="39" x14ac:dyDescent="0.25">
      <c r="A26" s="75" t="s">
        <v>314</v>
      </c>
      <c r="B26" s="75" t="s">
        <v>675</v>
      </c>
      <c r="C26" s="75" t="s">
        <v>676</v>
      </c>
      <c r="E26" s="94"/>
      <c r="F26" s="94"/>
    </row>
    <row r="27" spans="1:6" x14ac:dyDescent="0.25">
      <c r="A27" s="76">
        <v>55</v>
      </c>
      <c r="B27" s="77">
        <v>25.369</v>
      </c>
      <c r="C27" s="77">
        <v>3.3050000000000002</v>
      </c>
      <c r="E27" s="94"/>
      <c r="F27" s="94"/>
    </row>
    <row r="28" spans="1:6" x14ac:dyDescent="0.25">
      <c r="A28" s="76">
        <v>56</v>
      </c>
      <c r="B28" s="77">
        <v>24.792000000000002</v>
      </c>
      <c r="C28" s="77">
        <v>3.335</v>
      </c>
      <c r="E28" s="94"/>
      <c r="F28" s="94"/>
    </row>
    <row r="29" spans="1:6" x14ac:dyDescent="0.25">
      <c r="A29" s="76">
        <v>57</v>
      </c>
      <c r="B29" s="77">
        <v>24.207000000000001</v>
      </c>
      <c r="C29" s="77">
        <v>3.363</v>
      </c>
      <c r="E29" s="94"/>
      <c r="F29" s="94"/>
    </row>
    <row r="30" spans="1:6" x14ac:dyDescent="0.25">
      <c r="A30" s="76">
        <v>58</v>
      </c>
      <c r="B30" s="77">
        <v>23.614000000000001</v>
      </c>
      <c r="C30" s="77">
        <v>3.391</v>
      </c>
      <c r="E30" s="94"/>
      <c r="F30" s="94"/>
    </row>
    <row r="31" spans="1:6" x14ac:dyDescent="0.25">
      <c r="A31" s="76">
        <v>59</v>
      </c>
      <c r="B31" s="77">
        <v>23.013000000000002</v>
      </c>
      <c r="C31" s="77">
        <v>3.4169999999999998</v>
      </c>
      <c r="E31" s="94"/>
      <c r="F31" s="94"/>
    </row>
    <row r="32" spans="1:6" x14ac:dyDescent="0.25">
      <c r="A32" s="76">
        <v>60</v>
      </c>
      <c r="B32" s="77">
        <v>22.405999999999999</v>
      </c>
      <c r="C32" s="77">
        <v>3.4420000000000002</v>
      </c>
      <c r="E32" s="94"/>
      <c r="F32" s="94"/>
    </row>
    <row r="33" spans="1:6" x14ac:dyDescent="0.25">
      <c r="A33" s="76">
        <v>61</v>
      </c>
      <c r="B33" s="77">
        <v>21.795999999999999</v>
      </c>
      <c r="C33" s="77">
        <v>3.4660000000000002</v>
      </c>
      <c r="E33" s="94"/>
      <c r="F33" s="94"/>
    </row>
    <row r="34" spans="1:6" x14ac:dyDescent="0.25">
      <c r="A34" s="76">
        <v>62</v>
      </c>
      <c r="B34" s="77">
        <v>21.298999999999999</v>
      </c>
      <c r="C34" s="77">
        <v>3.4889999999999999</v>
      </c>
      <c r="E34" s="94"/>
      <c r="F34" s="94"/>
    </row>
    <row r="35" spans="1:6" x14ac:dyDescent="0.25">
      <c r="A35" s="76">
        <v>63</v>
      </c>
      <c r="B35" s="77">
        <v>20.795999999999999</v>
      </c>
      <c r="C35" s="77">
        <v>3.5089999999999999</v>
      </c>
      <c r="E35" s="94"/>
      <c r="F35" s="94"/>
    </row>
    <row r="36" spans="1:6" x14ac:dyDescent="0.25">
      <c r="A36" s="76">
        <v>64</v>
      </c>
      <c r="B36" s="77">
        <v>20.289000000000001</v>
      </c>
      <c r="C36" s="77">
        <v>3.5270000000000001</v>
      </c>
      <c r="E36" s="94"/>
      <c r="F36" s="94"/>
    </row>
    <row r="37" spans="1:6" x14ac:dyDescent="0.25">
      <c r="A37" s="76">
        <v>65</v>
      </c>
      <c r="B37" s="77">
        <v>19.777999999999999</v>
      </c>
      <c r="C37" s="77">
        <v>3.5419999999999998</v>
      </c>
      <c r="E37" s="94"/>
      <c r="F37" s="94"/>
    </row>
    <row r="38" spans="1:6" x14ac:dyDescent="0.25">
      <c r="A38" s="76">
        <v>66</v>
      </c>
      <c r="B38" s="77">
        <v>19.263000000000002</v>
      </c>
      <c r="C38" s="77">
        <v>3.5539999999999998</v>
      </c>
      <c r="E38" s="94"/>
      <c r="F38" s="94"/>
    </row>
    <row r="39" spans="1:6" x14ac:dyDescent="0.25">
      <c r="A39" s="76">
        <v>67</v>
      </c>
      <c r="B39" s="77">
        <v>18.744</v>
      </c>
      <c r="C39" s="77">
        <v>3.5619999999999998</v>
      </c>
      <c r="E39" s="94"/>
      <c r="F39" s="94"/>
    </row>
    <row r="40" spans="1:6" x14ac:dyDescent="0.25">
      <c r="A40" s="76">
        <v>68</v>
      </c>
      <c r="B40" s="77">
        <v>18.222999999999999</v>
      </c>
      <c r="C40" s="77">
        <v>3.5670000000000002</v>
      </c>
      <c r="E40" s="94"/>
      <c r="F40" s="94"/>
    </row>
    <row r="41" spans="1:6" x14ac:dyDescent="0.25">
      <c r="A41" s="76">
        <v>69</v>
      </c>
      <c r="B41" s="77">
        <v>17.7</v>
      </c>
      <c r="C41" s="77">
        <v>3.5139999999999998</v>
      </c>
      <c r="E41" s="94"/>
      <c r="F41" s="94"/>
    </row>
    <row r="42" spans="1:6" x14ac:dyDescent="0.25">
      <c r="A42" s="76">
        <v>70</v>
      </c>
      <c r="B42" s="77">
        <v>17.175999999999998</v>
      </c>
      <c r="C42" s="77">
        <v>3.4569999999999999</v>
      </c>
      <c r="E42" s="94"/>
      <c r="F42" s="94"/>
    </row>
    <row r="43" spans="1:6" x14ac:dyDescent="0.25">
      <c r="A43" s="76">
        <v>71</v>
      </c>
      <c r="B43" s="77">
        <v>16.652000000000001</v>
      </c>
      <c r="C43" s="77">
        <v>3.4510000000000001</v>
      </c>
      <c r="E43" s="94"/>
      <c r="F43" s="94"/>
    </row>
    <row r="44" spans="1:6" x14ac:dyDescent="0.25">
      <c r="A44" s="76">
        <v>72</v>
      </c>
      <c r="B44" s="77">
        <v>16.131</v>
      </c>
      <c r="C44" s="77">
        <v>3.4380000000000002</v>
      </c>
      <c r="E44" s="94"/>
      <c r="F44" s="94"/>
    </row>
    <row r="45" spans="1:6" x14ac:dyDescent="0.25">
      <c r="A45" s="76">
        <v>73</v>
      </c>
      <c r="B45" s="77">
        <v>15.613</v>
      </c>
      <c r="C45" s="77">
        <v>3.42</v>
      </c>
      <c r="E45" s="94"/>
      <c r="F45" s="94"/>
    </row>
    <row r="46" spans="1:6" x14ac:dyDescent="0.25">
      <c r="A46" s="76">
        <v>74</v>
      </c>
      <c r="B46" s="77">
        <v>15.099</v>
      </c>
      <c r="C46" s="77">
        <v>3.2650000000000001</v>
      </c>
      <c r="E46" s="94"/>
      <c r="F46" s="94"/>
    </row>
    <row r="47" spans="1:6" x14ac:dyDescent="0.25">
      <c r="A47" s="76">
        <v>75</v>
      </c>
      <c r="B47" s="77">
        <v>14.59</v>
      </c>
      <c r="C47" s="77">
        <v>3.105</v>
      </c>
    </row>
  </sheetData>
  <sheetProtection algorithmName="SHA-512" hashValue="RUrmLmQFux8yo8Z+wdqGlVv6q/0aCTf4dFJjTJO051M5j+j6AkR9MjpEhWmRmpTJN3xvIJayzFB/PYJlKXgYAw==" saltValue="8a3sQEi4ma0WDqErEbrcMg==" spinCount="100000" sheet="1" objects="1" scenarios="1"/>
  <conditionalFormatting sqref="A26:A47 A6:A16 A18:A20">
    <cfRule type="expression" dxfId="549" priority="11" stopIfTrue="1">
      <formula>MOD(ROW(),2)=0</formula>
    </cfRule>
    <cfRule type="expression" dxfId="548" priority="12" stopIfTrue="1">
      <formula>MOD(ROW(),2)&lt;&gt;0</formula>
    </cfRule>
  </conditionalFormatting>
  <conditionalFormatting sqref="B26:C26 C27:C47 B6:C21">
    <cfRule type="expression" dxfId="547" priority="13" stopIfTrue="1">
      <formula>MOD(ROW(),2)=0</formula>
    </cfRule>
    <cfRule type="expression" dxfId="546" priority="14" stopIfTrue="1">
      <formula>MOD(ROW(),2)&lt;&gt;0</formula>
    </cfRule>
  </conditionalFormatting>
  <conditionalFormatting sqref="B27:B47">
    <cfRule type="expression" dxfId="545" priority="9" stopIfTrue="1">
      <formula>MOD(ROW(),2)=0</formula>
    </cfRule>
    <cfRule type="expression" dxfId="544" priority="10" stopIfTrue="1">
      <formula>MOD(ROW(),2)&lt;&gt;0</formula>
    </cfRule>
  </conditionalFormatting>
  <conditionalFormatting sqref="A17">
    <cfRule type="expression" dxfId="543" priority="5" stopIfTrue="1">
      <formula>MOD(ROW(),2)=0</formula>
    </cfRule>
    <cfRule type="expression" dxfId="542" priority="6" stopIfTrue="1">
      <formula>MOD(ROW(),2)&lt;&gt;0</formula>
    </cfRule>
  </conditionalFormatting>
  <conditionalFormatting sqref="B17:C17">
    <cfRule type="expression" dxfId="541" priority="7" stopIfTrue="1">
      <formula>MOD(ROW(),2)=0</formula>
    </cfRule>
    <cfRule type="expression" dxfId="540" priority="8" stopIfTrue="1">
      <formula>MOD(ROW(),2)&lt;&gt;0</formula>
    </cfRule>
  </conditionalFormatting>
  <conditionalFormatting sqref="A21">
    <cfRule type="expression" dxfId="539" priority="1" stopIfTrue="1">
      <formula>MOD(ROW(),2)=0</formula>
    </cfRule>
    <cfRule type="expression" dxfId="538" priority="2" stopIfTrue="1">
      <formula>MOD(ROW(),2)&lt;&gt;0</formula>
    </cfRule>
  </conditionalFormatting>
  <conditionalFormatting sqref="B21:C21">
    <cfRule type="expression" dxfId="537" priority="3" stopIfTrue="1">
      <formula>MOD(ROW(),2)=0</formula>
    </cfRule>
    <cfRule type="expression" dxfId="53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0D14A1-D178-48B6-94D4-ECD0CABFF181}">
  <sheetPr codeName="Sheet14"/>
  <dimension ref="A1:I67"/>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Triv Comm - x-505</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77</v>
      </c>
    </row>
    <row r="8" spans="1:9" x14ac:dyDescent="0.25">
      <c r="A8" s="74" t="s">
        <v>279</v>
      </c>
      <c r="B8" s="112" t="s">
        <v>334</v>
      </c>
    </row>
    <row r="9" spans="1:9" x14ac:dyDescent="0.25">
      <c r="A9" s="74" t="s">
        <v>280</v>
      </c>
      <c r="B9" s="112" t="s">
        <v>468</v>
      </c>
    </row>
    <row r="10" spans="1:9" ht="38.15" customHeight="1" x14ac:dyDescent="0.25">
      <c r="A10" s="74" t="s">
        <v>6</v>
      </c>
      <c r="B10" s="112" t="s">
        <v>473</v>
      </c>
    </row>
    <row r="11" spans="1:9" x14ac:dyDescent="0.25">
      <c r="A11" s="74" t="s">
        <v>281</v>
      </c>
      <c r="B11" s="112" t="s">
        <v>295</v>
      </c>
    </row>
    <row r="12" spans="1:9" ht="25.15" customHeight="1" x14ac:dyDescent="0.25">
      <c r="A12" s="74" t="s">
        <v>282</v>
      </c>
      <c r="B12" s="112" t="s">
        <v>470</v>
      </c>
    </row>
    <row r="13" spans="1:9" x14ac:dyDescent="0.25">
      <c r="A13" s="74" t="s">
        <v>585</v>
      </c>
      <c r="B13" s="112">
        <v>0</v>
      </c>
    </row>
    <row r="14" spans="1:9" x14ac:dyDescent="0.25">
      <c r="A14" s="74" t="s">
        <v>284</v>
      </c>
      <c r="B14" s="112">
        <v>505</v>
      </c>
    </row>
    <row r="15" spans="1:9" x14ac:dyDescent="0.25">
      <c r="A15" s="74" t="s">
        <v>588</v>
      </c>
      <c r="B15" s="112" t="s">
        <v>481</v>
      </c>
    </row>
    <row r="16" spans="1:9" x14ac:dyDescent="0.25">
      <c r="A16" s="74" t="s">
        <v>286</v>
      </c>
      <c r="B16" s="112" t="s">
        <v>482</v>
      </c>
    </row>
    <row r="17" spans="1:2" x14ac:dyDescent="0.25">
      <c r="A17" s="74" t="s">
        <v>687</v>
      </c>
      <c r="B17" s="112"/>
    </row>
    <row r="18" spans="1:2" x14ac:dyDescent="0.25">
      <c r="A18" s="74" t="s">
        <v>288</v>
      </c>
      <c r="B18" s="140">
        <v>45133</v>
      </c>
    </row>
    <row r="19" spans="1:2" x14ac:dyDescent="0.25">
      <c r="A19" s="74" t="s">
        <v>289</v>
      </c>
      <c r="B19" s="140">
        <v>45231</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5" spans="1:2" x14ac:dyDescent="0.25">
      <c r="B25" s="83"/>
    </row>
    <row r="26" spans="1:2" ht="26" x14ac:dyDescent="0.25">
      <c r="A26" s="75" t="s">
        <v>314</v>
      </c>
      <c r="B26" s="75" t="s">
        <v>677</v>
      </c>
    </row>
    <row r="27" spans="1:2" x14ac:dyDescent="0.25">
      <c r="A27" s="76">
        <v>35</v>
      </c>
      <c r="B27" s="77">
        <v>35.631999999999998</v>
      </c>
    </row>
    <row r="28" spans="1:2" x14ac:dyDescent="0.25">
      <c r="A28" s="76">
        <v>36</v>
      </c>
      <c r="B28" s="77">
        <v>35.21</v>
      </c>
    </row>
    <row r="29" spans="1:2" x14ac:dyDescent="0.25">
      <c r="A29" s="76">
        <v>37</v>
      </c>
      <c r="B29" s="77">
        <v>34.780999999999999</v>
      </c>
    </row>
    <row r="30" spans="1:2" x14ac:dyDescent="0.25">
      <c r="A30" s="76">
        <v>38</v>
      </c>
      <c r="B30" s="77">
        <v>34.344000000000001</v>
      </c>
    </row>
    <row r="31" spans="1:2" x14ac:dyDescent="0.25">
      <c r="A31" s="76">
        <v>39</v>
      </c>
      <c r="B31" s="77">
        <v>33.901000000000003</v>
      </c>
    </row>
    <row r="32" spans="1:2" x14ac:dyDescent="0.25">
      <c r="A32" s="76">
        <v>40</v>
      </c>
      <c r="B32" s="77">
        <v>33.448999999999998</v>
      </c>
    </row>
    <row r="33" spans="1:2" x14ac:dyDescent="0.25">
      <c r="A33" s="76">
        <v>41</v>
      </c>
      <c r="B33" s="77">
        <v>32.991</v>
      </c>
    </row>
    <row r="34" spans="1:2" x14ac:dyDescent="0.25">
      <c r="A34" s="76">
        <v>42</v>
      </c>
      <c r="B34" s="77">
        <v>32.524999999999999</v>
      </c>
    </row>
    <row r="35" spans="1:2" x14ac:dyDescent="0.25">
      <c r="A35" s="76">
        <v>43</v>
      </c>
      <c r="B35" s="77">
        <v>32.051000000000002</v>
      </c>
    </row>
    <row r="36" spans="1:2" x14ac:dyDescent="0.25">
      <c r="A36" s="76">
        <v>44</v>
      </c>
      <c r="B36" s="77">
        <v>31.568999999999999</v>
      </c>
    </row>
    <row r="37" spans="1:2" x14ac:dyDescent="0.25">
      <c r="A37" s="76">
        <v>45</v>
      </c>
      <c r="B37" s="77">
        <v>31.08</v>
      </c>
    </row>
    <row r="38" spans="1:2" x14ac:dyDescent="0.25">
      <c r="A38" s="76">
        <v>46</v>
      </c>
      <c r="B38" s="77">
        <v>30.584</v>
      </c>
    </row>
    <row r="39" spans="1:2" x14ac:dyDescent="0.25">
      <c r="A39" s="76">
        <v>47</v>
      </c>
      <c r="B39" s="77">
        <v>30.079000000000001</v>
      </c>
    </row>
    <row r="40" spans="1:2" x14ac:dyDescent="0.25">
      <c r="A40" s="76">
        <v>48</v>
      </c>
      <c r="B40" s="77">
        <v>29.567</v>
      </c>
    </row>
    <row r="41" spans="1:2" x14ac:dyDescent="0.25">
      <c r="A41" s="76">
        <v>49</v>
      </c>
      <c r="B41" s="77">
        <v>29.045999999999999</v>
      </c>
    </row>
    <row r="42" spans="1:2" x14ac:dyDescent="0.25">
      <c r="A42" s="76">
        <v>50</v>
      </c>
      <c r="B42" s="77">
        <v>28.518000000000001</v>
      </c>
    </row>
    <row r="43" spans="1:2" x14ac:dyDescent="0.25">
      <c r="A43" s="76">
        <v>51</v>
      </c>
      <c r="B43" s="77">
        <v>27.981000000000002</v>
      </c>
    </row>
    <row r="44" spans="1:2" x14ac:dyDescent="0.25">
      <c r="A44" s="76">
        <v>52</v>
      </c>
      <c r="B44" s="77">
        <v>27.437000000000001</v>
      </c>
    </row>
    <row r="45" spans="1:2" x14ac:dyDescent="0.25">
      <c r="A45" s="76">
        <v>53</v>
      </c>
      <c r="B45" s="77">
        <v>26.884</v>
      </c>
    </row>
    <row r="46" spans="1:2" x14ac:dyDescent="0.25">
      <c r="A46" s="76">
        <v>54</v>
      </c>
      <c r="B46" s="77">
        <v>26.323</v>
      </c>
    </row>
    <row r="47" spans="1:2" x14ac:dyDescent="0.25">
      <c r="A47" s="76">
        <v>55</v>
      </c>
      <c r="B47" s="77">
        <v>25.754000000000001</v>
      </c>
    </row>
    <row r="48" spans="1:2" x14ac:dyDescent="0.25">
      <c r="A48" s="76">
        <v>56</v>
      </c>
      <c r="B48" s="77">
        <v>25.178000000000001</v>
      </c>
    </row>
    <row r="49" spans="1:2" x14ac:dyDescent="0.25">
      <c r="A49" s="76">
        <v>57</v>
      </c>
      <c r="B49" s="77">
        <v>24.593</v>
      </c>
    </row>
    <row r="50" spans="1:2" x14ac:dyDescent="0.25">
      <c r="A50" s="76">
        <v>58</v>
      </c>
      <c r="B50" s="77">
        <v>24.001999999999999</v>
      </c>
    </row>
    <row r="51" spans="1:2" x14ac:dyDescent="0.25">
      <c r="A51" s="76">
        <v>59</v>
      </c>
      <c r="B51" s="77">
        <v>23.402999999999999</v>
      </c>
    </row>
    <row r="52" spans="1:2" x14ac:dyDescent="0.25">
      <c r="A52" s="76">
        <v>60</v>
      </c>
      <c r="B52" s="77">
        <v>22.797999999999998</v>
      </c>
    </row>
    <row r="53" spans="1:2" x14ac:dyDescent="0.25">
      <c r="A53" s="76">
        <v>61</v>
      </c>
      <c r="B53" s="77">
        <v>22.184000000000001</v>
      </c>
    </row>
    <row r="54" spans="1:2" x14ac:dyDescent="0.25">
      <c r="A54" s="76">
        <v>62</v>
      </c>
      <c r="B54" s="77">
        <v>21.564</v>
      </c>
    </row>
    <row r="55" spans="1:2" x14ac:dyDescent="0.25">
      <c r="A55" s="76">
        <v>63</v>
      </c>
      <c r="B55" s="77">
        <v>20.936</v>
      </c>
    </row>
    <row r="56" spans="1:2" x14ac:dyDescent="0.25">
      <c r="A56" s="76">
        <v>64</v>
      </c>
      <c r="B56" s="77">
        <v>20.300999999999998</v>
      </c>
    </row>
    <row r="57" spans="1:2" x14ac:dyDescent="0.25">
      <c r="A57" s="76">
        <v>65</v>
      </c>
      <c r="B57" s="77">
        <v>19.66</v>
      </c>
    </row>
    <row r="58" spans="1:2" x14ac:dyDescent="0.25">
      <c r="A58" s="76">
        <v>66</v>
      </c>
      <c r="B58" s="77">
        <v>19.012</v>
      </c>
    </row>
    <row r="59" spans="1:2" x14ac:dyDescent="0.25">
      <c r="A59" s="76">
        <v>67</v>
      </c>
      <c r="B59" s="77">
        <v>18.359000000000002</v>
      </c>
    </row>
    <row r="60" spans="1:2" x14ac:dyDescent="0.25">
      <c r="A60" s="76">
        <v>68</v>
      </c>
      <c r="B60" s="77">
        <v>17.7</v>
      </c>
    </row>
    <row r="61" spans="1:2" x14ac:dyDescent="0.25">
      <c r="A61" s="76">
        <v>69</v>
      </c>
      <c r="B61" s="77">
        <v>17.036999999999999</v>
      </c>
    </row>
    <row r="62" spans="1:2" x14ac:dyDescent="0.25">
      <c r="A62" s="76">
        <v>70</v>
      </c>
      <c r="B62" s="77">
        <v>16.367999999999999</v>
      </c>
    </row>
    <row r="63" spans="1:2" x14ac:dyDescent="0.25">
      <c r="A63" s="76">
        <v>71</v>
      </c>
      <c r="B63" s="77">
        <v>15.696</v>
      </c>
    </row>
    <row r="64" spans="1:2" x14ac:dyDescent="0.25">
      <c r="A64" s="76">
        <v>72</v>
      </c>
      <c r="B64" s="77">
        <v>15.025</v>
      </c>
    </row>
    <row r="65" spans="1:2" x14ac:dyDescent="0.25">
      <c r="A65" s="76">
        <v>73</v>
      </c>
      <c r="B65" s="77">
        <v>14.352</v>
      </c>
    </row>
    <row r="66" spans="1:2" x14ac:dyDescent="0.25">
      <c r="A66" s="76">
        <v>74</v>
      </c>
      <c r="B66" s="77">
        <v>13.68</v>
      </c>
    </row>
    <row r="67" spans="1:2" x14ac:dyDescent="0.25">
      <c r="A67" s="76">
        <v>75</v>
      </c>
      <c r="B67" s="77">
        <v>13.009</v>
      </c>
    </row>
  </sheetData>
  <sheetProtection algorithmName="SHA-512" hashValue="WKn75vatESi0E1Ry1MxyTYJrB5flEPNsnSLipJ58hEWMi8frr08AuKeTZD3mRU8d1+I04XWodMXGncpe7IhJhA==" saltValue="n0uoaGQyHgeTI69Fd5Y4Ng==" spinCount="100000" sheet="1" objects="1" scenarios="1"/>
  <conditionalFormatting sqref="A26:A67 A6:A20">
    <cfRule type="expression" dxfId="535" priority="5" stopIfTrue="1">
      <formula>MOD(ROW(),2)=0</formula>
    </cfRule>
    <cfRule type="expression" dxfId="534" priority="6" stopIfTrue="1">
      <formula>MOD(ROW(),2)&lt;&gt;0</formula>
    </cfRule>
  </conditionalFormatting>
  <conditionalFormatting sqref="B26:B67 B6:B21">
    <cfRule type="expression" dxfId="533" priority="7" stopIfTrue="1">
      <formula>MOD(ROW(),2)=0</formula>
    </cfRule>
    <cfRule type="expression" dxfId="532" priority="8" stopIfTrue="1">
      <formula>MOD(ROW(),2)&lt;&gt;0</formula>
    </cfRule>
  </conditionalFormatting>
  <conditionalFormatting sqref="A21">
    <cfRule type="expression" dxfId="531" priority="1" stopIfTrue="1">
      <formula>MOD(ROW(),2)=0</formula>
    </cfRule>
    <cfRule type="expression" dxfId="530" priority="2" stopIfTrue="1">
      <formula>MOD(ROW(),2)&lt;&gt;0</formula>
    </cfRule>
  </conditionalFormatting>
  <conditionalFormatting sqref="B21">
    <cfRule type="expression" dxfId="529" priority="3" stopIfTrue="1">
      <formula>MOD(ROW(),2)=0</formula>
    </cfRule>
    <cfRule type="expression" dxfId="52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D61A4-14EC-4F74-B382-4680274EB95E}">
  <sheetPr codeName="Sheet15"/>
  <dimension ref="A1:I49"/>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Triv Comm - x-506</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77</v>
      </c>
    </row>
    <row r="8" spans="1:9" x14ac:dyDescent="0.25">
      <c r="A8" s="74" t="s">
        <v>279</v>
      </c>
      <c r="B8" s="112" t="s">
        <v>334</v>
      </c>
    </row>
    <row r="9" spans="1:9" x14ac:dyDescent="0.25">
      <c r="A9" s="74" t="s">
        <v>280</v>
      </c>
      <c r="B9" s="112" t="s">
        <v>468</v>
      </c>
    </row>
    <row r="10" spans="1:9" ht="27.65" customHeight="1" x14ac:dyDescent="0.25">
      <c r="A10" s="74" t="s">
        <v>6</v>
      </c>
      <c r="B10" s="112" t="s">
        <v>476</v>
      </c>
    </row>
    <row r="11" spans="1:9" x14ac:dyDescent="0.25">
      <c r="A11" s="74" t="s">
        <v>281</v>
      </c>
      <c r="B11" s="112" t="s">
        <v>295</v>
      </c>
    </row>
    <row r="12" spans="1:9" ht="25.15" customHeight="1" x14ac:dyDescent="0.25">
      <c r="A12" s="74" t="s">
        <v>282</v>
      </c>
      <c r="B12" s="112" t="s">
        <v>470</v>
      </c>
    </row>
    <row r="13" spans="1:9" x14ac:dyDescent="0.25">
      <c r="A13" s="74" t="s">
        <v>585</v>
      </c>
      <c r="B13" s="112">
        <v>0</v>
      </c>
    </row>
    <row r="14" spans="1:9" x14ac:dyDescent="0.25">
      <c r="A14" s="74" t="s">
        <v>284</v>
      </c>
      <c r="B14" s="112">
        <v>506</v>
      </c>
    </row>
    <row r="15" spans="1:9" x14ac:dyDescent="0.25">
      <c r="A15" s="74" t="s">
        <v>588</v>
      </c>
      <c r="B15" s="112" t="s">
        <v>483</v>
      </c>
    </row>
    <row r="16" spans="1:9" x14ac:dyDescent="0.25">
      <c r="A16" s="74" t="s">
        <v>286</v>
      </c>
      <c r="B16" s="112" t="s">
        <v>484</v>
      </c>
    </row>
    <row r="17" spans="1:2" ht="52.5" customHeight="1" x14ac:dyDescent="0.25">
      <c r="A17" s="74" t="s">
        <v>687</v>
      </c>
      <c r="B17" s="112"/>
    </row>
    <row r="18" spans="1:2" x14ac:dyDescent="0.25">
      <c r="A18" s="74" t="s">
        <v>288</v>
      </c>
      <c r="B18" s="140">
        <v>45133</v>
      </c>
    </row>
    <row r="19" spans="1:2" x14ac:dyDescent="0.25">
      <c r="A19" s="74" t="s">
        <v>289</v>
      </c>
      <c r="B19" s="140">
        <v>45231</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5" spans="1:2" x14ac:dyDescent="0.25">
      <c r="B25" s="83"/>
    </row>
    <row r="26" spans="1:2" ht="26" x14ac:dyDescent="0.25">
      <c r="A26" s="75" t="s">
        <v>314</v>
      </c>
      <c r="B26" s="75" t="s">
        <v>678</v>
      </c>
    </row>
    <row r="27" spans="1:2" x14ac:dyDescent="0.25">
      <c r="A27" s="76">
        <v>0</v>
      </c>
      <c r="B27" s="77">
        <v>18.725000000000001</v>
      </c>
    </row>
    <row r="28" spans="1:2" x14ac:dyDescent="0.25">
      <c r="A28" s="76">
        <v>1</v>
      </c>
      <c r="B28" s="77">
        <v>18.035</v>
      </c>
    </row>
    <row r="29" spans="1:2" x14ac:dyDescent="0.25">
      <c r="A29" s="76">
        <v>2</v>
      </c>
      <c r="B29" s="77">
        <v>17.332999999999998</v>
      </c>
    </row>
    <row r="30" spans="1:2" x14ac:dyDescent="0.25">
      <c r="A30" s="76">
        <v>3</v>
      </c>
      <c r="B30" s="77">
        <v>16.619</v>
      </c>
    </row>
    <row r="31" spans="1:2" x14ac:dyDescent="0.25">
      <c r="A31" s="76">
        <v>4</v>
      </c>
      <c r="B31" s="77">
        <v>15.893000000000001</v>
      </c>
    </row>
    <row r="32" spans="1:2" x14ac:dyDescent="0.25">
      <c r="A32" s="76">
        <v>5</v>
      </c>
      <c r="B32" s="77">
        <v>15.154999999999999</v>
      </c>
    </row>
    <row r="33" spans="1:2" x14ac:dyDescent="0.25">
      <c r="A33" s="76">
        <v>6</v>
      </c>
      <c r="B33" s="77">
        <v>14.404</v>
      </c>
    </row>
    <row r="34" spans="1:2" x14ac:dyDescent="0.25">
      <c r="A34" s="76">
        <v>7</v>
      </c>
      <c r="B34" s="77">
        <v>13.64</v>
      </c>
    </row>
    <row r="35" spans="1:2" x14ac:dyDescent="0.25">
      <c r="A35" s="76">
        <v>8</v>
      </c>
      <c r="B35" s="77">
        <v>12.864000000000001</v>
      </c>
    </row>
    <row r="36" spans="1:2" x14ac:dyDescent="0.25">
      <c r="A36" s="76">
        <v>9</v>
      </c>
      <c r="B36" s="77">
        <v>12.074</v>
      </c>
    </row>
    <row r="37" spans="1:2" x14ac:dyDescent="0.25">
      <c r="A37" s="76">
        <v>10</v>
      </c>
      <c r="B37" s="77">
        <v>11.271000000000001</v>
      </c>
    </row>
    <row r="38" spans="1:2" x14ac:dyDescent="0.25">
      <c r="A38" s="76">
        <v>11</v>
      </c>
      <c r="B38" s="77">
        <v>10.454000000000001</v>
      </c>
    </row>
    <row r="39" spans="1:2" x14ac:dyDescent="0.25">
      <c r="A39" s="76">
        <v>12</v>
      </c>
      <c r="B39" s="77">
        <v>9.6229999999999993</v>
      </c>
    </row>
    <row r="40" spans="1:2" x14ac:dyDescent="0.25">
      <c r="A40" s="76">
        <v>13</v>
      </c>
      <c r="B40" s="77">
        <v>8.7780000000000005</v>
      </c>
    </row>
    <row r="41" spans="1:2" x14ac:dyDescent="0.25">
      <c r="A41" s="76">
        <v>14</v>
      </c>
      <c r="B41" s="77">
        <v>7.9189999999999996</v>
      </c>
    </row>
    <row r="42" spans="1:2" x14ac:dyDescent="0.25">
      <c r="A42" s="76">
        <v>15</v>
      </c>
      <c r="B42" s="77">
        <v>7.0449999999999999</v>
      </c>
    </row>
    <row r="43" spans="1:2" x14ac:dyDescent="0.25">
      <c r="A43" s="76">
        <v>16</v>
      </c>
      <c r="B43" s="77">
        <v>6.157</v>
      </c>
    </row>
    <row r="44" spans="1:2" x14ac:dyDescent="0.25">
      <c r="A44" s="76">
        <v>17</v>
      </c>
      <c r="B44" s="77">
        <v>5.2530000000000001</v>
      </c>
    </row>
    <row r="45" spans="1:2" x14ac:dyDescent="0.25">
      <c r="A45" s="76">
        <v>18</v>
      </c>
      <c r="B45" s="77">
        <v>4.3339999999999996</v>
      </c>
    </row>
    <row r="46" spans="1:2" x14ac:dyDescent="0.25">
      <c r="A46" s="76">
        <v>19</v>
      </c>
      <c r="B46" s="77">
        <v>3.399</v>
      </c>
    </row>
    <row r="47" spans="1:2" x14ac:dyDescent="0.25">
      <c r="A47" s="76">
        <v>20</v>
      </c>
      <c r="B47" s="77">
        <v>2.448</v>
      </c>
    </row>
    <row r="48" spans="1:2" x14ac:dyDescent="0.25">
      <c r="A48" s="76">
        <v>21</v>
      </c>
      <c r="B48" s="77">
        <v>1.4810000000000001</v>
      </c>
    </row>
    <row r="49" spans="1:2" x14ac:dyDescent="0.25">
      <c r="A49" s="76">
        <v>22</v>
      </c>
      <c r="B49" s="77">
        <v>0.498</v>
      </c>
    </row>
  </sheetData>
  <sheetProtection algorithmName="SHA-512" hashValue="FFkWx/cMB3yAB+agZDgO2ODVSbNkfLrVaxjyuFHoaeFiYqgSYdPKf6DAbHxe0TE6peRkV4ILUGsv1wnWBz2UGg==" saltValue="VUoYJWf1cSjMuv/tPSL4vw==" spinCount="100000" sheet="1" objects="1" scenarios="1"/>
  <conditionalFormatting sqref="A26:A27 A6:A16 A18:A20">
    <cfRule type="expression" dxfId="527" priority="13" stopIfTrue="1">
      <formula>MOD(ROW(),2)=0</formula>
    </cfRule>
    <cfRule type="expression" dxfId="526" priority="14" stopIfTrue="1">
      <formula>MOD(ROW(),2)&lt;&gt;0</formula>
    </cfRule>
  </conditionalFormatting>
  <conditionalFormatting sqref="B26:B27 B6:B21">
    <cfRule type="expression" dxfId="525" priority="15" stopIfTrue="1">
      <formula>MOD(ROW(),2)=0</formula>
    </cfRule>
    <cfRule type="expression" dxfId="524" priority="16" stopIfTrue="1">
      <formula>MOD(ROW(),2)&lt;&gt;0</formula>
    </cfRule>
  </conditionalFormatting>
  <conditionalFormatting sqref="A28:A49">
    <cfRule type="expression" dxfId="523" priority="9" stopIfTrue="1">
      <formula>MOD(ROW(),2)=0</formula>
    </cfRule>
    <cfRule type="expression" dxfId="522" priority="10" stopIfTrue="1">
      <formula>MOD(ROW(),2)&lt;&gt;0</formula>
    </cfRule>
  </conditionalFormatting>
  <conditionalFormatting sqref="B28:B49">
    <cfRule type="expression" dxfId="521" priority="11" stopIfTrue="1">
      <formula>MOD(ROW(),2)=0</formula>
    </cfRule>
    <cfRule type="expression" dxfId="520" priority="12" stopIfTrue="1">
      <formula>MOD(ROW(),2)&lt;&gt;0</formula>
    </cfRule>
  </conditionalFormatting>
  <conditionalFormatting sqref="A17">
    <cfRule type="expression" dxfId="519" priority="5" stopIfTrue="1">
      <formula>MOD(ROW(),2)=0</formula>
    </cfRule>
    <cfRule type="expression" dxfId="518" priority="6" stopIfTrue="1">
      <formula>MOD(ROW(),2)&lt;&gt;0</formula>
    </cfRule>
  </conditionalFormatting>
  <conditionalFormatting sqref="B17">
    <cfRule type="expression" dxfId="517" priority="7" stopIfTrue="1">
      <formula>MOD(ROW(),2)=0</formula>
    </cfRule>
    <cfRule type="expression" dxfId="516" priority="8" stopIfTrue="1">
      <formula>MOD(ROW(),2)&lt;&gt;0</formula>
    </cfRule>
  </conditionalFormatting>
  <conditionalFormatting sqref="A21">
    <cfRule type="expression" dxfId="515" priority="1" stopIfTrue="1">
      <formula>MOD(ROW(),2)=0</formula>
    </cfRule>
    <cfRule type="expression" dxfId="514" priority="2" stopIfTrue="1">
      <formula>MOD(ROW(),2)&lt;&gt;0</formula>
    </cfRule>
  </conditionalFormatting>
  <conditionalFormatting sqref="B21">
    <cfRule type="expression" dxfId="513" priority="3" stopIfTrue="1">
      <formula>MOD(ROW(),2)=0</formula>
    </cfRule>
    <cfRule type="expression" dxfId="51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58"/>
  <dimension ref="A1:I59"/>
  <sheetViews>
    <sheetView showGridLines="0" zoomScale="85" zoomScaleNormal="85" workbookViewId="0">
      <selection activeCell="A4" sqref="A4"/>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Scheme pays AA - x-601</v>
      </c>
      <c r="B3" s="42"/>
      <c r="C3" s="42"/>
      <c r="D3" s="42"/>
      <c r="E3" s="42"/>
      <c r="F3" s="42"/>
      <c r="G3" s="42"/>
      <c r="H3" s="42"/>
      <c r="I3" s="42"/>
    </row>
    <row r="4" spans="1:9" x14ac:dyDescent="0.25">
      <c r="A4" s="44"/>
    </row>
    <row r="6" spans="1:9" ht="13" x14ac:dyDescent="0.3">
      <c r="A6" s="73" t="s">
        <v>577</v>
      </c>
      <c r="B6" s="112" t="s">
        <v>578</v>
      </c>
      <c r="C6" s="112"/>
      <c r="D6" s="112"/>
      <c r="E6" s="112"/>
    </row>
    <row r="7" spans="1:9" x14ac:dyDescent="0.25">
      <c r="A7" s="74" t="s">
        <v>278</v>
      </c>
      <c r="B7" s="112" t="s">
        <v>77</v>
      </c>
      <c r="C7" s="112"/>
      <c r="D7" s="112"/>
      <c r="E7" s="112"/>
    </row>
    <row r="8" spans="1:9" x14ac:dyDescent="0.25">
      <c r="A8" s="74" t="s">
        <v>279</v>
      </c>
      <c r="B8" s="112" t="s">
        <v>76</v>
      </c>
      <c r="C8" s="112"/>
      <c r="D8" s="112"/>
      <c r="E8" s="112"/>
    </row>
    <row r="9" spans="1:9" x14ac:dyDescent="0.25">
      <c r="A9" s="74" t="s">
        <v>280</v>
      </c>
      <c r="B9" s="112" t="s">
        <v>485</v>
      </c>
      <c r="C9" s="112"/>
      <c r="D9" s="112"/>
      <c r="E9" s="112"/>
    </row>
    <row r="10" spans="1:9" x14ac:dyDescent="0.25">
      <c r="A10" s="74" t="s">
        <v>6</v>
      </c>
      <c r="B10" s="112" t="s">
        <v>486</v>
      </c>
      <c r="C10" s="112"/>
      <c r="D10" s="112"/>
      <c r="E10" s="112"/>
    </row>
    <row r="11" spans="1:9" x14ac:dyDescent="0.25">
      <c r="A11" s="74" t="s">
        <v>281</v>
      </c>
      <c r="B11" s="112" t="s">
        <v>295</v>
      </c>
      <c r="C11" s="112"/>
      <c r="D11" s="112"/>
      <c r="E11" s="112"/>
    </row>
    <row r="12" spans="1:9" x14ac:dyDescent="0.25">
      <c r="A12" s="74" t="s">
        <v>282</v>
      </c>
      <c r="B12" s="112" t="s">
        <v>487</v>
      </c>
      <c r="C12" s="112"/>
      <c r="D12" s="112"/>
      <c r="E12" s="112"/>
    </row>
    <row r="13" spans="1:9" x14ac:dyDescent="0.25">
      <c r="A13" s="74" t="s">
        <v>585</v>
      </c>
      <c r="B13" s="112">
        <v>0</v>
      </c>
      <c r="C13" s="112"/>
      <c r="D13" s="112"/>
      <c r="E13" s="112"/>
    </row>
    <row r="14" spans="1:9" x14ac:dyDescent="0.25">
      <c r="A14" s="74" t="s">
        <v>284</v>
      </c>
      <c r="B14" s="112">
        <v>601</v>
      </c>
      <c r="C14" s="112"/>
      <c r="D14" s="112"/>
      <c r="E14" s="112"/>
    </row>
    <row r="15" spans="1:9" x14ac:dyDescent="0.25">
      <c r="A15" s="74" t="s">
        <v>588</v>
      </c>
      <c r="B15" s="112" t="s">
        <v>488</v>
      </c>
      <c r="C15" s="112"/>
      <c r="D15" s="112"/>
      <c r="E15" s="112"/>
    </row>
    <row r="16" spans="1:9" x14ac:dyDescent="0.25">
      <c r="A16" s="74" t="s">
        <v>286</v>
      </c>
      <c r="B16" s="112" t="s">
        <v>381</v>
      </c>
      <c r="C16" s="112"/>
      <c r="D16" s="112"/>
      <c r="E16" s="112"/>
    </row>
    <row r="17" spans="1:5" x14ac:dyDescent="0.25">
      <c r="A17" s="74" t="s">
        <v>687</v>
      </c>
      <c r="B17" s="112"/>
      <c r="C17" s="112"/>
      <c r="D17" s="112"/>
      <c r="E17" s="112"/>
    </row>
    <row r="18" spans="1:5" x14ac:dyDescent="0.25">
      <c r="A18" s="74" t="s">
        <v>288</v>
      </c>
      <c r="B18" s="140">
        <v>45133</v>
      </c>
      <c r="C18" s="112"/>
      <c r="D18" s="112"/>
      <c r="E18" s="112"/>
    </row>
    <row r="19" spans="1:5" x14ac:dyDescent="0.25">
      <c r="A19" s="74" t="s">
        <v>289</v>
      </c>
      <c r="B19" s="140">
        <v>45231</v>
      </c>
      <c r="C19" s="112"/>
      <c r="D19" s="112"/>
      <c r="E19" s="112"/>
    </row>
    <row r="20" spans="1:5" x14ac:dyDescent="0.25">
      <c r="A20" s="74" t="s">
        <v>290</v>
      </c>
      <c r="B20" s="112" t="s">
        <v>299</v>
      </c>
      <c r="C20" s="112"/>
      <c r="D20" s="112"/>
      <c r="E20" s="112"/>
    </row>
    <row r="21" spans="1:5" x14ac:dyDescent="0.25">
      <c r="A21" s="74" t="s">
        <v>291</v>
      </c>
      <c r="B21" s="112" t="s">
        <v>300</v>
      </c>
      <c r="C21" s="112"/>
      <c r="D21" s="112"/>
      <c r="E21" s="112"/>
    </row>
    <row r="23" spans="1:5" x14ac:dyDescent="0.25">
      <c r="B23" s="83" t="str">
        <f>HYPERLINK("#'Factor List'!A1","Back to Factor List")</f>
        <v>Back to Factor List</v>
      </c>
    </row>
    <row r="24" spans="1:5" x14ac:dyDescent="0.25">
      <c r="B24" s="83" t="str">
        <f>HYPERLINK("#'Assumptions'!A1","Assumptions")</f>
        <v>Assumptions</v>
      </c>
    </row>
    <row r="26" spans="1:5" ht="13" x14ac:dyDescent="0.25">
      <c r="A26" s="75" t="s">
        <v>314</v>
      </c>
      <c r="B26" s="75" t="s">
        <v>679</v>
      </c>
      <c r="C26" s="75" t="s">
        <v>680</v>
      </c>
      <c r="D26" s="75" t="s">
        <v>681</v>
      </c>
      <c r="E26" s="75" t="s">
        <v>682</v>
      </c>
    </row>
    <row r="27" spans="1:5" x14ac:dyDescent="0.25">
      <c r="A27" s="76">
        <v>38</v>
      </c>
      <c r="B27" s="78"/>
      <c r="C27" s="78"/>
      <c r="D27" s="78">
        <v>6.64</v>
      </c>
      <c r="E27" s="78">
        <v>6.19</v>
      </c>
    </row>
    <row r="28" spans="1:5" x14ac:dyDescent="0.25">
      <c r="A28" s="76">
        <v>39</v>
      </c>
      <c r="B28" s="78"/>
      <c r="C28" s="78"/>
      <c r="D28" s="78">
        <v>6.87</v>
      </c>
      <c r="E28" s="78">
        <v>6.4</v>
      </c>
    </row>
    <row r="29" spans="1:5" x14ac:dyDescent="0.25">
      <c r="A29" s="76">
        <v>40</v>
      </c>
      <c r="B29" s="78"/>
      <c r="C29" s="78"/>
      <c r="D29" s="78">
        <v>7.12</v>
      </c>
      <c r="E29" s="78">
        <v>6.63</v>
      </c>
    </row>
    <row r="30" spans="1:5" x14ac:dyDescent="0.25">
      <c r="A30" s="76">
        <v>41</v>
      </c>
      <c r="B30" s="78"/>
      <c r="C30" s="78"/>
      <c r="D30" s="78">
        <v>7.36</v>
      </c>
      <c r="E30" s="78">
        <v>6.86</v>
      </c>
    </row>
    <row r="31" spans="1:5" x14ac:dyDescent="0.25">
      <c r="A31" s="76">
        <v>42</v>
      </c>
      <c r="B31" s="78"/>
      <c r="C31" s="78"/>
      <c r="D31" s="78">
        <v>7.62</v>
      </c>
      <c r="E31" s="78">
        <v>7.1</v>
      </c>
    </row>
    <row r="32" spans="1:5" x14ac:dyDescent="0.25">
      <c r="A32" s="76">
        <v>43</v>
      </c>
      <c r="B32" s="78"/>
      <c r="C32" s="78"/>
      <c r="D32" s="78">
        <v>7.89</v>
      </c>
      <c r="E32" s="78">
        <v>7.35</v>
      </c>
    </row>
    <row r="33" spans="1:5" x14ac:dyDescent="0.25">
      <c r="A33" s="76">
        <v>44</v>
      </c>
      <c r="B33" s="78"/>
      <c r="C33" s="78"/>
      <c r="D33" s="78">
        <v>8.17</v>
      </c>
      <c r="E33" s="78">
        <v>7.6</v>
      </c>
    </row>
    <row r="34" spans="1:5" x14ac:dyDescent="0.25">
      <c r="A34" s="76">
        <v>45</v>
      </c>
      <c r="B34" s="78"/>
      <c r="C34" s="78"/>
      <c r="D34" s="78">
        <v>8.4600000000000009</v>
      </c>
      <c r="E34" s="78">
        <v>7.87</v>
      </c>
    </row>
    <row r="35" spans="1:5" x14ac:dyDescent="0.25">
      <c r="A35" s="76">
        <v>46</v>
      </c>
      <c r="B35" s="78"/>
      <c r="C35" s="78"/>
      <c r="D35" s="78">
        <v>8.76</v>
      </c>
      <c r="E35" s="78">
        <v>8.15</v>
      </c>
    </row>
    <row r="36" spans="1:5" x14ac:dyDescent="0.25">
      <c r="A36" s="76">
        <v>47</v>
      </c>
      <c r="B36" s="78"/>
      <c r="C36" s="78"/>
      <c r="D36" s="78">
        <v>9.07</v>
      </c>
      <c r="E36" s="78">
        <v>8.43</v>
      </c>
    </row>
    <row r="37" spans="1:5" x14ac:dyDescent="0.25">
      <c r="A37" s="76">
        <v>48</v>
      </c>
      <c r="B37" s="78"/>
      <c r="C37" s="78"/>
      <c r="D37" s="78">
        <v>9.39</v>
      </c>
      <c r="E37" s="78">
        <v>8.73</v>
      </c>
    </row>
    <row r="38" spans="1:5" x14ac:dyDescent="0.25">
      <c r="A38" s="76">
        <v>49</v>
      </c>
      <c r="B38" s="78"/>
      <c r="C38" s="78"/>
      <c r="D38" s="78">
        <v>9.7200000000000006</v>
      </c>
      <c r="E38" s="78">
        <v>9.0399999999999991</v>
      </c>
    </row>
    <row r="39" spans="1:5" x14ac:dyDescent="0.25">
      <c r="A39" s="76">
        <v>50</v>
      </c>
      <c r="B39" s="78"/>
      <c r="C39" s="78">
        <v>10.81</v>
      </c>
      <c r="D39" s="78">
        <v>10.07</v>
      </c>
      <c r="E39" s="78">
        <v>9.36</v>
      </c>
    </row>
    <row r="40" spans="1:5" x14ac:dyDescent="0.25">
      <c r="A40" s="76">
        <v>51</v>
      </c>
      <c r="B40" s="78"/>
      <c r="C40" s="78">
        <v>11.19</v>
      </c>
      <c r="D40" s="78">
        <v>10.43</v>
      </c>
      <c r="E40" s="78">
        <v>9.69</v>
      </c>
    </row>
    <row r="41" spans="1:5" x14ac:dyDescent="0.25">
      <c r="A41" s="76">
        <v>52</v>
      </c>
      <c r="B41" s="78"/>
      <c r="C41" s="78">
        <v>11.6</v>
      </c>
      <c r="D41" s="78">
        <v>10.8</v>
      </c>
      <c r="E41" s="78">
        <v>10.039999999999999</v>
      </c>
    </row>
    <row r="42" spans="1:5" x14ac:dyDescent="0.25">
      <c r="A42" s="76">
        <v>53</v>
      </c>
      <c r="B42" s="78"/>
      <c r="C42" s="78">
        <v>12.01</v>
      </c>
      <c r="D42" s="78">
        <v>11.18</v>
      </c>
      <c r="E42" s="78">
        <v>10.4</v>
      </c>
    </row>
    <row r="43" spans="1:5" x14ac:dyDescent="0.25">
      <c r="A43" s="76">
        <v>54</v>
      </c>
      <c r="B43" s="78"/>
      <c r="C43" s="78">
        <v>12.45</v>
      </c>
      <c r="D43" s="78">
        <v>11.59</v>
      </c>
      <c r="E43" s="78">
        <v>10.77</v>
      </c>
    </row>
    <row r="44" spans="1:5" x14ac:dyDescent="0.25">
      <c r="A44" s="76">
        <v>55</v>
      </c>
      <c r="B44" s="78"/>
      <c r="C44" s="78">
        <v>12.9</v>
      </c>
      <c r="D44" s="78">
        <v>12</v>
      </c>
      <c r="E44" s="78">
        <v>11.15</v>
      </c>
    </row>
    <row r="45" spans="1:5" x14ac:dyDescent="0.25">
      <c r="A45" s="76">
        <v>56</v>
      </c>
      <c r="B45" s="78"/>
      <c r="C45" s="78">
        <v>13.36</v>
      </c>
      <c r="D45" s="78">
        <v>12.44</v>
      </c>
      <c r="E45" s="78">
        <v>11.56</v>
      </c>
    </row>
    <row r="46" spans="1:5" x14ac:dyDescent="0.25">
      <c r="A46" s="76">
        <v>57</v>
      </c>
      <c r="B46" s="78"/>
      <c r="C46" s="78">
        <v>13.85</v>
      </c>
      <c r="D46" s="78">
        <v>12.89</v>
      </c>
      <c r="E46" s="78">
        <v>11.97</v>
      </c>
    </row>
    <row r="47" spans="1:5" x14ac:dyDescent="0.25">
      <c r="A47" s="76">
        <v>58</v>
      </c>
      <c r="B47" s="78"/>
      <c r="C47" s="78">
        <v>14.36</v>
      </c>
      <c r="D47" s="78">
        <v>13.36</v>
      </c>
      <c r="E47" s="78">
        <v>12.41</v>
      </c>
    </row>
    <row r="48" spans="1:5" x14ac:dyDescent="0.25">
      <c r="A48" s="76">
        <v>59</v>
      </c>
      <c r="B48" s="78"/>
      <c r="C48" s="78">
        <v>14.89</v>
      </c>
      <c r="D48" s="78">
        <v>13.85</v>
      </c>
      <c r="E48" s="78">
        <v>12.86</v>
      </c>
    </row>
    <row r="49" spans="1:5" x14ac:dyDescent="0.25">
      <c r="A49" s="76">
        <v>60</v>
      </c>
      <c r="B49" s="78">
        <v>16.57</v>
      </c>
      <c r="C49" s="78">
        <v>15.44</v>
      </c>
      <c r="D49" s="78">
        <v>14.36</v>
      </c>
      <c r="E49" s="78">
        <v>13.33</v>
      </c>
    </row>
    <row r="50" spans="1:5" x14ac:dyDescent="0.25">
      <c r="A50" s="76">
        <v>61</v>
      </c>
      <c r="B50" s="78">
        <v>17.190000000000001</v>
      </c>
      <c r="C50" s="78">
        <v>16.010000000000002</v>
      </c>
      <c r="D50" s="78">
        <v>14.89</v>
      </c>
      <c r="E50" s="78">
        <v>13.83</v>
      </c>
    </row>
    <row r="51" spans="1:5" x14ac:dyDescent="0.25">
      <c r="A51" s="76">
        <v>62</v>
      </c>
      <c r="B51" s="78">
        <v>17.84</v>
      </c>
      <c r="C51" s="78">
        <v>16.61</v>
      </c>
      <c r="D51" s="78">
        <v>15.45</v>
      </c>
      <c r="E51" s="78">
        <v>14.34</v>
      </c>
    </row>
    <row r="52" spans="1:5" x14ac:dyDescent="0.25">
      <c r="A52" s="76">
        <v>63</v>
      </c>
      <c r="B52" s="78">
        <v>18.52</v>
      </c>
      <c r="C52" s="78">
        <v>17.239999999999998</v>
      </c>
      <c r="D52" s="78">
        <v>16.03</v>
      </c>
      <c r="E52" s="78">
        <v>14.88</v>
      </c>
    </row>
    <row r="53" spans="1:5" x14ac:dyDescent="0.25">
      <c r="A53" s="76">
        <v>64</v>
      </c>
      <c r="B53" s="78">
        <v>19.23</v>
      </c>
      <c r="C53" s="78">
        <v>17.899999999999999</v>
      </c>
      <c r="D53" s="78">
        <v>16.64</v>
      </c>
      <c r="E53" s="78">
        <v>15.44</v>
      </c>
    </row>
    <row r="54" spans="1:5" x14ac:dyDescent="0.25">
      <c r="A54" s="76">
        <v>65</v>
      </c>
      <c r="B54" s="78">
        <v>19.260000000000002</v>
      </c>
      <c r="C54" s="78">
        <v>18.59</v>
      </c>
      <c r="D54" s="78">
        <v>17.28</v>
      </c>
      <c r="E54" s="78">
        <v>16.04</v>
      </c>
    </row>
    <row r="55" spans="1:5" x14ac:dyDescent="0.25">
      <c r="A55" s="76">
        <v>66</v>
      </c>
      <c r="B55" s="78">
        <v>18.59</v>
      </c>
      <c r="C55" s="78">
        <v>18.61</v>
      </c>
      <c r="D55" s="78">
        <v>17.96</v>
      </c>
      <c r="E55" s="78">
        <v>16.66</v>
      </c>
    </row>
    <row r="56" spans="1:5" x14ac:dyDescent="0.25">
      <c r="A56" s="76">
        <v>67</v>
      </c>
      <c r="B56" s="78">
        <v>17.920000000000002</v>
      </c>
      <c r="C56" s="78">
        <v>17.940000000000001</v>
      </c>
      <c r="D56" s="78">
        <v>17.96</v>
      </c>
      <c r="E56" s="78">
        <v>17.309999999999999</v>
      </c>
    </row>
    <row r="57" spans="1:5" x14ac:dyDescent="0.25">
      <c r="A57" s="76">
        <v>68</v>
      </c>
      <c r="B57" s="78">
        <v>17.25</v>
      </c>
      <c r="C57" s="78">
        <v>17.27</v>
      </c>
      <c r="D57" s="78">
        <v>17.28</v>
      </c>
      <c r="E57" s="78">
        <v>17.309999999999999</v>
      </c>
    </row>
    <row r="58" spans="1:5" x14ac:dyDescent="0.25">
      <c r="A58" s="76">
        <v>69</v>
      </c>
      <c r="B58" s="78">
        <v>16.59</v>
      </c>
      <c r="C58" s="78">
        <v>16.59</v>
      </c>
      <c r="D58" s="78">
        <v>16.600000000000001</v>
      </c>
      <c r="E58" s="78">
        <v>16.62</v>
      </c>
    </row>
    <row r="59" spans="1:5" x14ac:dyDescent="0.25">
      <c r="A59" s="76">
        <v>70</v>
      </c>
      <c r="B59" s="78">
        <v>15.92</v>
      </c>
      <c r="C59" s="78">
        <v>15.92</v>
      </c>
      <c r="D59" s="78">
        <v>15.93</v>
      </c>
      <c r="E59" s="78">
        <v>15.94</v>
      </c>
    </row>
  </sheetData>
  <sheetProtection algorithmName="SHA-512" hashValue="kbrgCZBKqcgqi6F4SbjeM12wMNQFn1+bxQS8r7thbdjWYF+bngCYqDlMEuucO0/zWVwusa4uQ7/TP1hGeL9v2w==" saltValue="oydbbMP/oM3ajo6DvMVY9A==" spinCount="100000" sheet="1" objects="1" scenarios="1"/>
  <conditionalFormatting sqref="A26:A59 A6:A20">
    <cfRule type="expression" dxfId="511" priority="5" stopIfTrue="1">
      <formula>MOD(ROW(),2)=0</formula>
    </cfRule>
    <cfRule type="expression" dxfId="510" priority="6" stopIfTrue="1">
      <formula>MOD(ROW(),2)&lt;&gt;0</formula>
    </cfRule>
  </conditionalFormatting>
  <conditionalFormatting sqref="B26:E59 B6:E21">
    <cfRule type="expression" dxfId="509" priority="7" stopIfTrue="1">
      <formula>MOD(ROW(),2)=0</formula>
    </cfRule>
    <cfRule type="expression" dxfId="508" priority="8" stopIfTrue="1">
      <formula>MOD(ROW(),2)&lt;&gt;0</formula>
    </cfRule>
  </conditionalFormatting>
  <conditionalFormatting sqref="A21">
    <cfRule type="expression" dxfId="507" priority="1" stopIfTrue="1">
      <formula>MOD(ROW(),2)=0</formula>
    </cfRule>
    <cfRule type="expression" dxfId="506" priority="2" stopIfTrue="1">
      <formula>MOD(ROW(),2)&lt;&gt;0</formula>
    </cfRule>
  </conditionalFormatting>
  <conditionalFormatting sqref="B21:C21">
    <cfRule type="expression" dxfId="505" priority="3" stopIfTrue="1">
      <formula>MOD(ROW(),2)=0</formula>
    </cfRule>
    <cfRule type="expression" dxfId="50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8"/>
  <dimension ref="A1:I64"/>
  <sheetViews>
    <sheetView showGridLines="0" zoomScale="85" zoomScaleNormal="85" workbookViewId="0">
      <selection activeCell="D17" sqref="D17"/>
    </sheetView>
  </sheetViews>
  <sheetFormatPr defaultColWidth="10" defaultRowHeight="12.5" x14ac:dyDescent="0.25"/>
  <cols>
    <col min="1" max="1" width="31.54296875" style="27" customWidth="1"/>
    <col min="2" max="2" width="40.45312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TABLE_FACTOR_TYPE&amp;" - x-"&amp;TABLE_SERIES_NUMBER</f>
        <v>Enter the factor type (which should be consistent with the series header types found on the summary sheet (eg early or late retirement) - x-Enter series number (this reflects the number in the relevant series eg if it’s the first ER/LR factor then it would be "401")</v>
      </c>
      <c r="B3" s="42"/>
      <c r="C3" s="42"/>
      <c r="D3" s="42"/>
      <c r="E3" s="42"/>
      <c r="F3" s="42"/>
      <c r="G3" s="42"/>
      <c r="H3" s="42"/>
      <c r="I3" s="42"/>
    </row>
    <row r="4" spans="1:9" x14ac:dyDescent="0.25">
      <c r="A4" s="44" t="str">
        <f ca="1">CELL("filename",A1)</f>
        <v>https://tris42.sharepoint.com/sites/gad_wrkgrp_actuarial/pspsactuarialwork/Central/Factors &amp; Guidance/2024 Guidance Review/4. Online portal/3. Import data/3. Factor tables/0_client_friendly/Ready to be uploaded/2025-03/[JPS GB Consolidated Factors 2025-02.xlsm]x-Series Number</v>
      </c>
    </row>
    <row r="6" spans="1:9" ht="13" x14ac:dyDescent="0.25">
      <c r="A6" s="45" t="s">
        <v>577</v>
      </c>
      <c r="B6" s="46" t="s">
        <v>578</v>
      </c>
    </row>
    <row r="7" spans="1:9" x14ac:dyDescent="0.25">
      <c r="A7" s="47" t="s">
        <v>278</v>
      </c>
      <c r="B7" s="49" t="s">
        <v>579</v>
      </c>
    </row>
    <row r="8" spans="1:9" x14ac:dyDescent="0.25">
      <c r="A8" s="47" t="s">
        <v>279</v>
      </c>
      <c r="B8" s="49" t="s">
        <v>580</v>
      </c>
    </row>
    <row r="9" spans="1:9" ht="12.75" customHeight="1" x14ac:dyDescent="0.25">
      <c r="A9" s="47" t="s">
        <v>280</v>
      </c>
      <c r="B9" s="50" t="s">
        <v>581</v>
      </c>
    </row>
    <row r="10" spans="1:9" ht="12.75" customHeight="1" x14ac:dyDescent="0.25">
      <c r="A10" s="47" t="s">
        <v>6</v>
      </c>
      <c r="B10" s="50" t="s">
        <v>582</v>
      </c>
    </row>
    <row r="11" spans="1:9" x14ac:dyDescent="0.25">
      <c r="A11" s="47" t="s">
        <v>281</v>
      </c>
      <c r="B11" s="50" t="s">
        <v>583</v>
      </c>
    </row>
    <row r="12" spans="1:9" x14ac:dyDescent="0.25">
      <c r="A12" s="47" t="s">
        <v>282</v>
      </c>
      <c r="B12" s="48" t="s">
        <v>584</v>
      </c>
    </row>
    <row r="13" spans="1:9" ht="12.75" customHeight="1" x14ac:dyDescent="0.25">
      <c r="A13" s="47" t="s">
        <v>585</v>
      </c>
      <c r="B13" s="48" t="s">
        <v>586</v>
      </c>
    </row>
    <row r="14" spans="1:9" ht="12.75" customHeight="1" x14ac:dyDescent="0.25">
      <c r="A14" s="47" t="s">
        <v>284</v>
      </c>
      <c r="B14" s="48" t="s">
        <v>587</v>
      </c>
    </row>
    <row r="15" spans="1:9" ht="75" x14ac:dyDescent="0.25">
      <c r="A15" s="51" t="s">
        <v>588</v>
      </c>
      <c r="B15" s="52" t="s">
        <v>589</v>
      </c>
    </row>
    <row r="16" spans="1:9" ht="25" x14ac:dyDescent="0.25">
      <c r="A16" s="53" t="s">
        <v>286</v>
      </c>
      <c r="B16" s="52" t="s">
        <v>590</v>
      </c>
    </row>
    <row r="17" spans="1:2" ht="52.5" customHeight="1" x14ac:dyDescent="0.25">
      <c r="A17" s="54" t="s">
        <v>287</v>
      </c>
      <c r="B17" s="52" t="s">
        <v>591</v>
      </c>
    </row>
    <row r="18" spans="1:2" ht="25" x14ac:dyDescent="0.25">
      <c r="A18" s="51" t="s">
        <v>288</v>
      </c>
      <c r="B18" s="55" t="s">
        <v>592</v>
      </c>
    </row>
    <row r="19" spans="1:2" x14ac:dyDescent="0.25">
      <c r="A19" s="53" t="s">
        <v>289</v>
      </c>
      <c r="B19" s="55" t="s">
        <v>593</v>
      </c>
    </row>
    <row r="20" spans="1:2" ht="25" x14ac:dyDescent="0.25">
      <c r="A20" s="53" t="s">
        <v>290</v>
      </c>
      <c r="B20" s="55" t="s">
        <v>594</v>
      </c>
    </row>
    <row r="22" spans="1:2" x14ac:dyDescent="0.25">
      <c r="B22" s="83" t="str">
        <f>HYPERLINK("#'Factor List'!A1","Back to Factor List")</f>
        <v>Back to Factor List</v>
      </c>
    </row>
    <row r="25" spans="1:2" ht="13" x14ac:dyDescent="0.3">
      <c r="A25" s="56" t="s">
        <v>595</v>
      </c>
      <c r="B25" s="57"/>
    </row>
    <row r="26" spans="1:2" ht="13" x14ac:dyDescent="0.3">
      <c r="A26" s="58"/>
      <c r="B26" s="59"/>
    </row>
    <row r="27" spans="1:2" ht="13" x14ac:dyDescent="0.3">
      <c r="A27" s="60"/>
      <c r="B27" s="61"/>
    </row>
    <row r="28" spans="1:2" ht="13" x14ac:dyDescent="0.3">
      <c r="A28" s="58"/>
      <c r="B28" s="59"/>
    </row>
    <row r="29" spans="1:2" x14ac:dyDescent="0.25">
      <c r="A29" s="62"/>
      <c r="B29" s="63"/>
    </row>
    <row r="30" spans="1:2" x14ac:dyDescent="0.25">
      <c r="A30" s="64"/>
      <c r="B30" s="65"/>
    </row>
    <row r="31" spans="1:2" ht="13" x14ac:dyDescent="0.3">
      <c r="A31" s="58"/>
      <c r="B31" s="59"/>
    </row>
    <row r="32" spans="1:2" x14ac:dyDescent="0.25">
      <c r="A32" s="66"/>
      <c r="B32" s="67"/>
    </row>
    <row r="33" spans="1:2" x14ac:dyDescent="0.25">
      <c r="A33" s="66"/>
      <c r="B33" s="67"/>
    </row>
    <row r="34" spans="1:2" x14ac:dyDescent="0.25">
      <c r="A34" s="66"/>
      <c r="B34" s="67"/>
    </row>
    <row r="35" spans="1:2" x14ac:dyDescent="0.25">
      <c r="A35" s="66"/>
      <c r="B35" s="67"/>
    </row>
    <row r="36" spans="1:2" x14ac:dyDescent="0.25">
      <c r="A36" s="66"/>
      <c r="B36" s="67"/>
    </row>
    <row r="37" spans="1:2" x14ac:dyDescent="0.25">
      <c r="A37" s="66"/>
      <c r="B37" s="67"/>
    </row>
    <row r="38" spans="1:2" x14ac:dyDescent="0.25">
      <c r="A38" s="66"/>
      <c r="B38" s="67"/>
    </row>
    <row r="39" spans="1:2" x14ac:dyDescent="0.25">
      <c r="A39" s="66"/>
      <c r="B39" s="67"/>
    </row>
    <row r="40" spans="1:2" x14ac:dyDescent="0.25">
      <c r="A40" s="66"/>
      <c r="B40" s="67"/>
    </row>
    <row r="41" spans="1:2" x14ac:dyDescent="0.25">
      <c r="A41" s="66"/>
      <c r="B41" s="67"/>
    </row>
    <row r="42" spans="1:2" x14ac:dyDescent="0.25">
      <c r="A42" s="62"/>
      <c r="B42" s="63"/>
    </row>
    <row r="43" spans="1:2" ht="39.65" customHeight="1" x14ac:dyDescent="0.25">
      <c r="A43" s="68"/>
      <c r="B43" s="69"/>
    </row>
    <row r="44" spans="1:2" x14ac:dyDescent="0.25">
      <c r="A44" s="62"/>
      <c r="B44" s="63"/>
    </row>
    <row r="45" spans="1:2" ht="27.65" customHeight="1" x14ac:dyDescent="0.25">
      <c r="A45" s="62"/>
      <c r="B45" s="63"/>
    </row>
    <row r="46" spans="1:2" x14ac:dyDescent="0.25">
      <c r="A46" s="62"/>
      <c r="B46" s="63"/>
    </row>
    <row r="47" spans="1:2" x14ac:dyDescent="0.25">
      <c r="A47" s="62"/>
      <c r="B47" s="63"/>
    </row>
    <row r="48" spans="1:2" x14ac:dyDescent="0.25">
      <c r="A48" s="62"/>
      <c r="B48" s="63"/>
    </row>
    <row r="49" spans="1:2" x14ac:dyDescent="0.25">
      <c r="A49" s="62"/>
      <c r="B49" s="63"/>
    </row>
    <row r="50" spans="1:2" x14ac:dyDescent="0.25">
      <c r="A50" s="62"/>
      <c r="B50" s="63"/>
    </row>
    <row r="51" spans="1:2" x14ac:dyDescent="0.25">
      <c r="A51" s="62"/>
      <c r="B51" s="63"/>
    </row>
    <row r="52" spans="1:2" x14ac:dyDescent="0.25">
      <c r="A52" s="62"/>
      <c r="B52" s="63"/>
    </row>
    <row r="53" spans="1:2" x14ac:dyDescent="0.25">
      <c r="A53" s="62"/>
      <c r="B53" s="63"/>
    </row>
    <row r="54" spans="1:2" x14ac:dyDescent="0.25">
      <c r="A54" s="62"/>
      <c r="B54" s="63"/>
    </row>
    <row r="55" spans="1:2" x14ac:dyDescent="0.25">
      <c r="A55" s="62"/>
      <c r="B55" s="63"/>
    </row>
    <row r="56" spans="1:2" x14ac:dyDescent="0.25">
      <c r="A56" s="62"/>
      <c r="B56" s="63"/>
    </row>
    <row r="57" spans="1:2" x14ac:dyDescent="0.25">
      <c r="A57" s="62"/>
      <c r="B57" s="63"/>
    </row>
    <row r="58" spans="1:2" x14ac:dyDescent="0.25">
      <c r="A58" s="62"/>
      <c r="B58" s="63"/>
    </row>
    <row r="59" spans="1:2" x14ac:dyDescent="0.25">
      <c r="A59" s="62"/>
      <c r="B59" s="63"/>
    </row>
    <row r="60" spans="1:2" x14ac:dyDescent="0.25">
      <c r="A60" s="62"/>
      <c r="B60" s="63"/>
    </row>
    <row r="61" spans="1:2" x14ac:dyDescent="0.25">
      <c r="A61" s="62"/>
      <c r="B61" s="63"/>
    </row>
    <row r="62" spans="1:2" x14ac:dyDescent="0.25">
      <c r="A62" s="62"/>
      <c r="B62" s="63"/>
    </row>
    <row r="63" spans="1:2" x14ac:dyDescent="0.25">
      <c r="A63" s="62"/>
      <c r="B63" s="63"/>
    </row>
    <row r="64" spans="1:2" x14ac:dyDescent="0.25">
      <c r="A64" s="70"/>
      <c r="B64" s="71"/>
    </row>
  </sheetData>
  <sheetProtection algorithmName="SHA-512" hashValue="GKX1RjyZ25WAVMJZ1PKI34/N8eniJCQg3V2glMvvUO9BEEDUiuoQ783XNpXwfGZCxTYzX6HzXaOHB9EK0bM0FA==" saltValue="UIh42LE6wFOroJM3ZgiZjA==" spinCount="100000" sheet="1" objects="1" scenarios="1"/>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59"/>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Scheme pays LTA - x-602</v>
      </c>
      <c r="B3" s="42"/>
      <c r="C3" s="42"/>
      <c r="D3" s="42"/>
      <c r="E3" s="42"/>
      <c r="F3" s="42"/>
      <c r="G3" s="42"/>
      <c r="H3" s="42"/>
      <c r="I3" s="42"/>
    </row>
    <row r="4" spans="1:9" x14ac:dyDescent="0.25">
      <c r="A4" s="44"/>
    </row>
    <row r="6" spans="1:9" ht="13" x14ac:dyDescent="0.3">
      <c r="A6" s="73" t="s">
        <v>577</v>
      </c>
      <c r="B6" s="113" t="s">
        <v>578</v>
      </c>
    </row>
    <row r="7" spans="1:9" x14ac:dyDescent="0.25">
      <c r="A7" s="74" t="s">
        <v>278</v>
      </c>
      <c r="B7" s="112" t="s">
        <v>77</v>
      </c>
    </row>
    <row r="8" spans="1:9" x14ac:dyDescent="0.25">
      <c r="A8" s="74" t="s">
        <v>279</v>
      </c>
      <c r="B8" s="112" t="s">
        <v>76</v>
      </c>
    </row>
    <row r="9" spans="1:9" ht="14.65" customHeight="1" x14ac:dyDescent="0.25">
      <c r="A9" s="74" t="s">
        <v>280</v>
      </c>
      <c r="B9" s="112" t="s">
        <v>489</v>
      </c>
    </row>
    <row r="10" spans="1:9" ht="27.65" customHeight="1" x14ac:dyDescent="0.25">
      <c r="A10" s="74" t="s">
        <v>6</v>
      </c>
      <c r="B10" s="112" t="s">
        <v>490</v>
      </c>
    </row>
    <row r="11" spans="1:9" x14ac:dyDescent="0.25">
      <c r="A11" s="74" t="s">
        <v>281</v>
      </c>
      <c r="B11" s="112" t="s">
        <v>295</v>
      </c>
    </row>
    <row r="12" spans="1:9" x14ac:dyDescent="0.25">
      <c r="A12" s="74" t="s">
        <v>282</v>
      </c>
      <c r="B12" s="112" t="s">
        <v>487</v>
      </c>
    </row>
    <row r="13" spans="1:9" x14ac:dyDescent="0.25">
      <c r="A13" s="74" t="s">
        <v>585</v>
      </c>
      <c r="B13" s="112">
        <v>0</v>
      </c>
    </row>
    <row r="14" spans="1:9" x14ac:dyDescent="0.25">
      <c r="A14" s="74" t="s">
        <v>284</v>
      </c>
      <c r="B14" s="112">
        <v>602</v>
      </c>
    </row>
    <row r="15" spans="1:9" x14ac:dyDescent="0.25">
      <c r="A15" s="74" t="s">
        <v>588</v>
      </c>
      <c r="B15" s="112" t="s">
        <v>491</v>
      </c>
    </row>
    <row r="16" spans="1:9" x14ac:dyDescent="0.25">
      <c r="A16" s="74" t="s">
        <v>286</v>
      </c>
      <c r="B16" s="112" t="s">
        <v>472</v>
      </c>
    </row>
    <row r="17" spans="1:2" ht="79.400000000000006" customHeight="1" x14ac:dyDescent="0.25">
      <c r="A17" s="74" t="s">
        <v>687</v>
      </c>
      <c r="B17" s="112"/>
    </row>
    <row r="18" spans="1:2" x14ac:dyDescent="0.25">
      <c r="A18" s="74" t="s">
        <v>288</v>
      </c>
      <c r="B18" s="140">
        <v>45133</v>
      </c>
    </row>
    <row r="19" spans="1:2" x14ac:dyDescent="0.25">
      <c r="A19" s="74" t="s">
        <v>289</v>
      </c>
      <c r="B19" s="140">
        <v>45231</v>
      </c>
    </row>
    <row r="20" spans="1:2" x14ac:dyDescent="0.25">
      <c r="A20" s="74" t="s">
        <v>290</v>
      </c>
      <c r="B20" s="99" t="s">
        <v>492</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sheetData>
  <sheetProtection algorithmName="SHA-512" hashValue="qOdTH7gKP10o9NJZNnYW31dhS7G0+hPK/px2F7GmfdNuh/htJmsBZj0aKpxdqjXlBBRrV7InUIhqe2R9wLWyHw==" saltValue="NMtRQSnFdHUHaR0EoW9tBA==" spinCount="100000" sheet="1" objects="1" scenarios="1"/>
  <conditionalFormatting sqref="A6:A16 A18:A20">
    <cfRule type="expression" dxfId="503" priority="19" stopIfTrue="1">
      <formula>MOD(ROW(),2)=0</formula>
    </cfRule>
    <cfRule type="expression" dxfId="502" priority="20" stopIfTrue="1">
      <formula>MOD(ROW(),2)&lt;&gt;0</formula>
    </cfRule>
  </conditionalFormatting>
  <conditionalFormatting sqref="B6:B16 B18:B19">
    <cfRule type="expression" dxfId="501" priority="21" stopIfTrue="1">
      <formula>MOD(ROW(),2)=0</formula>
    </cfRule>
    <cfRule type="expression" dxfId="500" priority="22" stopIfTrue="1">
      <formula>MOD(ROW(),2)&lt;&gt;0</formula>
    </cfRule>
  </conditionalFormatting>
  <conditionalFormatting sqref="A17">
    <cfRule type="expression" dxfId="499" priority="15" stopIfTrue="1">
      <formula>MOD(ROW(),2)=0</formula>
    </cfRule>
    <cfRule type="expression" dxfId="498" priority="16" stopIfTrue="1">
      <formula>MOD(ROW(),2)&lt;&gt;0</formula>
    </cfRule>
  </conditionalFormatting>
  <conditionalFormatting sqref="B17">
    <cfRule type="expression" dxfId="497" priority="17" stopIfTrue="1">
      <formula>MOD(ROW(),2)=0</formula>
    </cfRule>
    <cfRule type="expression" dxfId="496" priority="18" stopIfTrue="1">
      <formula>MOD(ROW(),2)&lt;&gt;0</formula>
    </cfRule>
  </conditionalFormatting>
  <conditionalFormatting sqref="A21">
    <cfRule type="expression" dxfId="495" priority="11" stopIfTrue="1">
      <formula>MOD(ROW(),2)=0</formula>
    </cfRule>
    <cfRule type="expression" dxfId="494" priority="12" stopIfTrue="1">
      <formula>MOD(ROW(),2)&lt;&gt;0</formula>
    </cfRule>
  </conditionalFormatting>
  <conditionalFormatting sqref="B21">
    <cfRule type="expression" dxfId="493" priority="13" stopIfTrue="1">
      <formula>MOD(ROW(),2)=0</formula>
    </cfRule>
    <cfRule type="expression" dxfId="492" priority="14" stopIfTrue="1">
      <formula>MOD(ROW(),2)&lt;&gt;0</formula>
    </cfRule>
  </conditionalFormatting>
  <conditionalFormatting sqref="B20">
    <cfRule type="expression" dxfId="491" priority="1" stopIfTrue="1">
      <formula>MOD(ROW(),2)=0</formula>
    </cfRule>
    <cfRule type="expression" dxfId="490" priority="2" stopIfTrue="1">
      <formula>MOD(ROW(),2)&lt;&gt;0</formula>
    </cfRule>
  </conditionalFormatting>
  <conditionalFormatting sqref="B20">
    <cfRule type="expression" priority="3" stopIfTrue="1">
      <formula>MOD(ROW(),2)=0</formula>
    </cfRule>
    <cfRule type="expression" priority="4" stopIfTrue="1">
      <formula>MOD(ROW(),2)&lt;&gt;0</formula>
    </cfRule>
  </conditionalFormatting>
  <conditionalFormatting sqref="B20">
    <cfRule type="expression" priority="5" stopIfTrue="1">
      <formula>MOD(ROW(),2)=0</formula>
    </cfRule>
    <cfRule type="expression" priority="6" stopIfTrue="1">
      <formula>MOD(ROW(),2)&lt;&gt;0</formula>
    </cfRule>
    <cfRule type="expression" priority="7" stopIfTrue="1">
      <formula>MOD(ROW(),2)=0</formula>
    </cfRule>
    <cfRule type="expression" priority="8" stopIfTrue="1">
      <formula>MOD(ROW(),2)&lt;&gt;0</formula>
    </cfRule>
    <cfRule type="expression" priority="9" stopIfTrue="1">
      <formula>MOD(ROW(),2)=0</formula>
    </cfRule>
    <cfRule type="expression" priority="10"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90"/>
  <dimension ref="A1:I67"/>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
        <v>1</v>
      </c>
      <c r="B2" s="42"/>
      <c r="C2" s="42"/>
      <c r="D2" s="42"/>
      <c r="E2" s="42"/>
      <c r="F2" s="42"/>
      <c r="G2" s="42"/>
      <c r="H2" s="42"/>
      <c r="I2" s="42"/>
    </row>
    <row r="3" spans="1:9" ht="15.5" x14ac:dyDescent="0.35">
      <c r="A3" s="43" t="str">
        <f>TABLE_FACTOR_TYPE_1&amp;" - x-"&amp;TABLE_SERIES_NUMBER_1</f>
        <v>Scheme Pays AA - x-603</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77</v>
      </c>
    </row>
    <row r="8" spans="1:9" x14ac:dyDescent="0.25">
      <c r="A8" s="74" t="s">
        <v>279</v>
      </c>
      <c r="B8" s="112" t="s">
        <v>76</v>
      </c>
    </row>
    <row r="9" spans="1:9" ht="12" customHeight="1" x14ac:dyDescent="0.25">
      <c r="A9" s="74" t="s">
        <v>280</v>
      </c>
      <c r="B9" s="112" t="s">
        <v>493</v>
      </c>
    </row>
    <row r="10" spans="1:9" ht="32.15" customHeight="1" x14ac:dyDescent="0.25">
      <c r="A10" s="74" t="s">
        <v>6</v>
      </c>
      <c r="B10" s="112" t="s">
        <v>494</v>
      </c>
    </row>
    <row r="11" spans="1:9" x14ac:dyDescent="0.25">
      <c r="A11" s="74" t="s">
        <v>281</v>
      </c>
      <c r="B11" s="112" t="s">
        <v>295</v>
      </c>
    </row>
    <row r="12" spans="1:9" ht="26.15" customHeight="1" x14ac:dyDescent="0.25">
      <c r="A12" s="74" t="s">
        <v>282</v>
      </c>
      <c r="B12" s="112" t="s">
        <v>495</v>
      </c>
    </row>
    <row r="13" spans="1:9" x14ac:dyDescent="0.25">
      <c r="A13" s="74" t="s">
        <v>585</v>
      </c>
      <c r="B13" s="112">
        <v>0</v>
      </c>
    </row>
    <row r="14" spans="1:9" x14ac:dyDescent="0.25">
      <c r="A14" s="74" t="s">
        <v>284</v>
      </c>
      <c r="B14" s="112">
        <v>603</v>
      </c>
    </row>
    <row r="15" spans="1:9" x14ac:dyDescent="0.25">
      <c r="A15" s="74" t="s">
        <v>588</v>
      </c>
      <c r="B15" s="112" t="s">
        <v>496</v>
      </c>
    </row>
    <row r="16" spans="1:9" ht="15" customHeight="1" x14ac:dyDescent="0.25">
      <c r="A16" s="74" t="s">
        <v>286</v>
      </c>
      <c r="B16" s="112" t="s">
        <v>497</v>
      </c>
    </row>
    <row r="17" spans="1:2" ht="88.15" customHeight="1" x14ac:dyDescent="0.25">
      <c r="A17" s="74" t="s">
        <v>687</v>
      </c>
      <c r="B17" s="112"/>
    </row>
    <row r="18" spans="1:2" x14ac:dyDescent="0.25">
      <c r="A18" s="74" t="s">
        <v>288</v>
      </c>
      <c r="B18" s="140">
        <v>45133</v>
      </c>
    </row>
    <row r="19" spans="1:2" x14ac:dyDescent="0.25">
      <c r="A19" s="74" t="s">
        <v>289</v>
      </c>
      <c r="B19" s="140">
        <v>45231</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6" spans="1:2" ht="13" x14ac:dyDescent="0.25">
      <c r="A26" s="75" t="s">
        <v>495</v>
      </c>
      <c r="B26" s="75" t="s">
        <v>683</v>
      </c>
    </row>
    <row r="27" spans="1:2" x14ac:dyDescent="0.25">
      <c r="A27" s="76">
        <v>0</v>
      </c>
      <c r="B27" s="78">
        <v>1</v>
      </c>
    </row>
    <row r="28" spans="1:2" x14ac:dyDescent="0.25">
      <c r="A28" s="76">
        <v>1</v>
      </c>
      <c r="B28" s="78">
        <v>1.02</v>
      </c>
    </row>
    <row r="29" spans="1:2" x14ac:dyDescent="0.25">
      <c r="A29" s="76">
        <v>2</v>
      </c>
      <c r="B29" s="78">
        <v>1.04</v>
      </c>
    </row>
    <row r="30" spans="1:2" x14ac:dyDescent="0.25">
      <c r="A30" s="76">
        <v>3</v>
      </c>
      <c r="B30" s="78">
        <v>1.06</v>
      </c>
    </row>
    <row r="31" spans="1:2" x14ac:dyDescent="0.25">
      <c r="A31" s="76">
        <v>4</v>
      </c>
      <c r="B31" s="78">
        <v>1.08</v>
      </c>
    </row>
    <row r="32" spans="1:2" x14ac:dyDescent="0.25">
      <c r="A32" s="76">
        <v>5</v>
      </c>
      <c r="B32" s="78">
        <v>1.1000000000000001</v>
      </c>
    </row>
    <row r="33" spans="1:2" x14ac:dyDescent="0.25">
      <c r="A33" s="76">
        <v>6</v>
      </c>
      <c r="B33" s="78">
        <v>1.1299999999999999</v>
      </c>
    </row>
    <row r="34" spans="1:2" x14ac:dyDescent="0.25">
      <c r="A34" s="76">
        <v>7</v>
      </c>
      <c r="B34" s="78">
        <v>1.1499999999999999</v>
      </c>
    </row>
    <row r="35" spans="1:2" x14ac:dyDescent="0.25">
      <c r="A35" s="76">
        <v>8</v>
      </c>
      <c r="B35" s="78">
        <v>1.17</v>
      </c>
    </row>
    <row r="36" spans="1:2" x14ac:dyDescent="0.25">
      <c r="A36" s="76">
        <v>9</v>
      </c>
      <c r="B36" s="78">
        <v>1.2</v>
      </c>
    </row>
    <row r="37" spans="1:2" x14ac:dyDescent="0.25">
      <c r="A37" s="76">
        <v>10</v>
      </c>
      <c r="B37" s="78">
        <v>1.22</v>
      </c>
    </row>
    <row r="38" spans="1:2" x14ac:dyDescent="0.25">
      <c r="A38" s="76">
        <v>11</v>
      </c>
      <c r="B38" s="78">
        <v>1.24</v>
      </c>
    </row>
    <row r="39" spans="1:2" x14ac:dyDescent="0.25">
      <c r="A39" s="76">
        <v>12</v>
      </c>
      <c r="B39" s="78">
        <v>1.27</v>
      </c>
    </row>
    <row r="40" spans="1:2" x14ac:dyDescent="0.25">
      <c r="A40" s="76">
        <v>13</v>
      </c>
      <c r="B40" s="78">
        <v>1.29</v>
      </c>
    </row>
    <row r="41" spans="1:2" x14ac:dyDescent="0.25">
      <c r="A41" s="76">
        <v>14</v>
      </c>
      <c r="B41" s="78">
        <v>1.32</v>
      </c>
    </row>
    <row r="42" spans="1:2" x14ac:dyDescent="0.25">
      <c r="A42" s="76">
        <v>15</v>
      </c>
      <c r="B42" s="78">
        <v>1.35</v>
      </c>
    </row>
    <row r="43" spans="1:2" x14ac:dyDescent="0.25">
      <c r="A43" s="76">
        <v>16</v>
      </c>
      <c r="B43" s="78">
        <v>1.37</v>
      </c>
    </row>
    <row r="44" spans="1:2" x14ac:dyDescent="0.25">
      <c r="A44" s="76">
        <v>17</v>
      </c>
      <c r="B44" s="78">
        <v>1.4</v>
      </c>
    </row>
    <row r="45" spans="1:2" x14ac:dyDescent="0.25">
      <c r="A45" s="76">
        <v>18</v>
      </c>
      <c r="B45" s="78">
        <v>1.43</v>
      </c>
    </row>
    <row r="46" spans="1:2" x14ac:dyDescent="0.25">
      <c r="A46" s="76">
        <v>19</v>
      </c>
      <c r="B46" s="78">
        <v>1.46</v>
      </c>
    </row>
    <row r="47" spans="1:2" x14ac:dyDescent="0.25">
      <c r="A47" s="76">
        <v>20</v>
      </c>
      <c r="B47" s="78">
        <v>1.49</v>
      </c>
    </row>
    <row r="48" spans="1:2" x14ac:dyDescent="0.25">
      <c r="A48" s="76">
        <v>21</v>
      </c>
      <c r="B48" s="78">
        <v>1.52</v>
      </c>
    </row>
    <row r="49" spans="1:2" x14ac:dyDescent="0.25">
      <c r="A49" s="76">
        <v>22</v>
      </c>
      <c r="B49" s="78">
        <v>1.55</v>
      </c>
    </row>
    <row r="50" spans="1:2" x14ac:dyDescent="0.25">
      <c r="A50" s="76">
        <v>23</v>
      </c>
      <c r="B50" s="78">
        <v>1.58</v>
      </c>
    </row>
    <row r="51" spans="1:2" x14ac:dyDescent="0.25">
      <c r="A51" s="76">
        <v>24</v>
      </c>
      <c r="B51" s="78">
        <v>1.61</v>
      </c>
    </row>
    <row r="52" spans="1:2" x14ac:dyDescent="0.25">
      <c r="A52" s="76">
        <v>25</v>
      </c>
      <c r="B52" s="78">
        <v>1.64</v>
      </c>
    </row>
    <row r="53" spans="1:2" x14ac:dyDescent="0.25">
      <c r="A53" s="76">
        <v>26</v>
      </c>
      <c r="B53" s="78">
        <v>1.67</v>
      </c>
    </row>
    <row r="54" spans="1:2" x14ac:dyDescent="0.25">
      <c r="A54" s="76">
        <v>27</v>
      </c>
      <c r="B54" s="78">
        <v>1.71</v>
      </c>
    </row>
    <row r="55" spans="1:2" x14ac:dyDescent="0.25">
      <c r="A55" s="76">
        <v>28</v>
      </c>
      <c r="B55" s="78">
        <v>1.74</v>
      </c>
    </row>
    <row r="56" spans="1:2" x14ac:dyDescent="0.25">
      <c r="A56" s="76">
        <v>29</v>
      </c>
      <c r="B56" s="78">
        <v>1.78</v>
      </c>
    </row>
    <row r="57" spans="1:2" x14ac:dyDescent="0.25">
      <c r="A57" s="76">
        <v>30</v>
      </c>
      <c r="B57" s="78">
        <v>1.81</v>
      </c>
    </row>
    <row r="58" spans="1:2" x14ac:dyDescent="0.25">
      <c r="A58" s="76">
        <v>31</v>
      </c>
      <c r="B58" s="78">
        <v>1.85</v>
      </c>
    </row>
    <row r="59" spans="1:2" x14ac:dyDescent="0.25">
      <c r="A59" s="76">
        <v>32</v>
      </c>
      <c r="B59" s="78">
        <v>1.88</v>
      </c>
    </row>
    <row r="60" spans="1:2" x14ac:dyDescent="0.25">
      <c r="A60" s="76">
        <v>33</v>
      </c>
      <c r="B60" s="78">
        <v>1.92</v>
      </c>
    </row>
    <row r="61" spans="1:2" x14ac:dyDescent="0.25">
      <c r="A61" s="76">
        <v>34</v>
      </c>
      <c r="B61" s="78">
        <v>1.96</v>
      </c>
    </row>
    <row r="62" spans="1:2" x14ac:dyDescent="0.25">
      <c r="A62" s="76">
        <v>35</v>
      </c>
      <c r="B62" s="78">
        <v>2</v>
      </c>
    </row>
    <row r="63" spans="1:2" x14ac:dyDescent="0.25">
      <c r="A63" s="76">
        <v>36</v>
      </c>
      <c r="B63" s="78">
        <v>2.04</v>
      </c>
    </row>
    <row r="64" spans="1:2" x14ac:dyDescent="0.25">
      <c r="A64" s="76">
        <v>37</v>
      </c>
      <c r="B64" s="78">
        <v>2.08</v>
      </c>
    </row>
    <row r="65" spans="1:2" x14ac:dyDescent="0.25">
      <c r="A65" s="76">
        <v>38</v>
      </c>
      <c r="B65" s="78">
        <v>2.12</v>
      </c>
    </row>
    <row r="66" spans="1:2" x14ac:dyDescent="0.25">
      <c r="A66" s="76">
        <v>39</v>
      </c>
      <c r="B66" s="78">
        <v>2.16</v>
      </c>
    </row>
    <row r="67" spans="1:2" x14ac:dyDescent="0.25">
      <c r="A67" s="76">
        <v>40</v>
      </c>
      <c r="B67" s="78">
        <v>2.21</v>
      </c>
    </row>
  </sheetData>
  <sheetProtection algorithmName="SHA-512" hashValue="YscpcwsG+BULi+y0Ho+HXLVtV2CmVofxGot2VQfH5QB8l9bYwP3R69sgl9uJ09piB7dd2+befb/Nt+6uidQOnA==" saltValue="9PvicEwZJWWrR258xOqVYg==" spinCount="100000" sheet="1" objects="1" scenarios="1"/>
  <conditionalFormatting sqref="A26">
    <cfRule type="expression" dxfId="489" priority="13" stopIfTrue="1">
      <formula>MOD(ROW(),2)=0</formula>
    </cfRule>
    <cfRule type="expression" dxfId="488" priority="14" stopIfTrue="1">
      <formula>MOD(ROW(),2)&lt;&gt;0</formula>
    </cfRule>
  </conditionalFormatting>
  <conditionalFormatting sqref="B26">
    <cfRule type="expression" dxfId="487" priority="15" stopIfTrue="1">
      <formula>MOD(ROW(),2)=0</formula>
    </cfRule>
    <cfRule type="expression" dxfId="486" priority="16" stopIfTrue="1">
      <formula>MOD(ROW(),2)&lt;&gt;0</formula>
    </cfRule>
  </conditionalFormatting>
  <conditionalFormatting sqref="A6:A20">
    <cfRule type="expression" dxfId="485" priority="17" stopIfTrue="1">
      <formula>MOD(ROW(),2)=0</formula>
    </cfRule>
    <cfRule type="expression" dxfId="484" priority="18" stopIfTrue="1">
      <formula>MOD(ROW(),2)&lt;&gt;0</formula>
    </cfRule>
  </conditionalFormatting>
  <conditionalFormatting sqref="B6:B21">
    <cfRule type="expression" dxfId="483" priority="19" stopIfTrue="1">
      <formula>MOD(ROW(),2)=0</formula>
    </cfRule>
    <cfRule type="expression" dxfId="482" priority="20" stopIfTrue="1">
      <formula>MOD(ROW(),2)&lt;&gt;0</formula>
    </cfRule>
  </conditionalFormatting>
  <conditionalFormatting sqref="A27">
    <cfRule type="expression" dxfId="481" priority="9" stopIfTrue="1">
      <formula>MOD(ROW(),2)=0</formula>
    </cfRule>
    <cfRule type="expression" dxfId="480" priority="10" stopIfTrue="1">
      <formula>MOD(ROW(),2)&lt;&gt;0</formula>
    </cfRule>
  </conditionalFormatting>
  <conditionalFormatting sqref="B27">
    <cfRule type="expression" dxfId="479" priority="11" stopIfTrue="1">
      <formula>MOD(ROW(),2)=0</formula>
    </cfRule>
    <cfRule type="expression" dxfId="478" priority="12" stopIfTrue="1">
      <formula>MOD(ROW(),2)&lt;&gt;0</formula>
    </cfRule>
  </conditionalFormatting>
  <conditionalFormatting sqref="A28:A67">
    <cfRule type="expression" dxfId="477" priority="5" stopIfTrue="1">
      <formula>MOD(ROW(),2)=0</formula>
    </cfRule>
    <cfRule type="expression" dxfId="476" priority="6" stopIfTrue="1">
      <formula>MOD(ROW(),2)&lt;&gt;0</formula>
    </cfRule>
  </conditionalFormatting>
  <conditionalFormatting sqref="B28:B67">
    <cfRule type="expression" dxfId="475" priority="7" stopIfTrue="1">
      <formula>MOD(ROW(),2)=0</formula>
    </cfRule>
    <cfRule type="expression" dxfId="474" priority="8" stopIfTrue="1">
      <formula>MOD(ROW(),2)&lt;&gt;0</formula>
    </cfRule>
  </conditionalFormatting>
  <conditionalFormatting sqref="A21">
    <cfRule type="expression" dxfId="473" priority="1" stopIfTrue="1">
      <formula>MOD(ROW(),2)=0</formula>
    </cfRule>
    <cfRule type="expression" dxfId="472" priority="2" stopIfTrue="1">
      <formula>MOD(ROW(),2)&lt;&gt;0</formula>
    </cfRule>
  </conditionalFormatting>
  <conditionalFormatting sqref="B21">
    <cfRule type="expression" dxfId="471" priority="3" stopIfTrue="1">
      <formula>MOD(ROW(),2)=0</formula>
    </cfRule>
    <cfRule type="expression" dxfId="47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DD8A8-8818-4AEF-B79C-3F5211B8E5B9}">
  <sheetPr codeName="Sheet20">
    <pageSetUpPr autoPageBreaks="0"/>
  </sheetPr>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x-701</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498</v>
      </c>
      <c r="C9" s="136"/>
    </row>
    <row r="10" spans="1:9" x14ac:dyDescent="0.25">
      <c r="A10" s="138" t="s">
        <v>6</v>
      </c>
      <c r="B10" s="136" t="s">
        <v>499</v>
      </c>
      <c r="C10" s="136"/>
    </row>
    <row r="11" spans="1:9" x14ac:dyDescent="0.25">
      <c r="A11" s="138" t="s">
        <v>281</v>
      </c>
      <c r="B11" s="136" t="s">
        <v>500</v>
      </c>
      <c r="C11" s="136"/>
    </row>
    <row r="12" spans="1:9" x14ac:dyDescent="0.25">
      <c r="A12" s="138" t="s">
        <v>282</v>
      </c>
      <c r="B12" s="136" t="s">
        <v>501</v>
      </c>
      <c r="C12" s="136"/>
    </row>
    <row r="13" spans="1:9" x14ac:dyDescent="0.25">
      <c r="A13" s="138" t="s">
        <v>585</v>
      </c>
      <c r="B13" s="136">
        <v>0</v>
      </c>
      <c r="C13" s="136"/>
    </row>
    <row r="14" spans="1:9" x14ac:dyDescent="0.25">
      <c r="A14" s="138" t="s">
        <v>284</v>
      </c>
      <c r="B14" s="136">
        <v>701</v>
      </c>
      <c r="C14" s="136"/>
    </row>
    <row r="15" spans="1:9" x14ac:dyDescent="0.25">
      <c r="A15" s="138" t="s">
        <v>588</v>
      </c>
      <c r="B15" s="136" t="s">
        <v>502</v>
      </c>
      <c r="C15" s="136"/>
    </row>
    <row r="16" spans="1:9" x14ac:dyDescent="0.25">
      <c r="A16" s="138" t="s">
        <v>286</v>
      </c>
      <c r="B16" s="136" t="s">
        <v>503</v>
      </c>
      <c r="C16" s="136"/>
    </row>
    <row r="17" spans="1:3" x14ac:dyDescent="0.25">
      <c r="A17" s="74" t="s">
        <v>687</v>
      </c>
      <c r="B17" s="136"/>
      <c r="C17" s="136"/>
    </row>
    <row r="18" spans="1:3" x14ac:dyDescent="0.25">
      <c r="A18" s="138" t="s">
        <v>288</v>
      </c>
      <c r="B18" s="139">
        <v>45274</v>
      </c>
      <c r="C18" s="136"/>
    </row>
    <row r="19" spans="1:3" x14ac:dyDescent="0.25">
      <c r="A19" s="138" t="s">
        <v>289</v>
      </c>
      <c r="B19" s="139"/>
      <c r="C19" s="136"/>
    </row>
    <row r="20" spans="1:3" x14ac:dyDescent="0.25">
      <c r="A20" s="138" t="s">
        <v>290</v>
      </c>
      <c r="B20" s="136" t="s">
        <v>492</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sheetData>
  <sheetProtection algorithmName="SHA-512" hashValue="ME3rRcN12av3CIQ91ELp5mfsRvSF0nGKUR6W+uRssQUxOweUYzQM5mqxvZjGRv9GcT/KbuV2TBDmNjclA2uCYg==" saltValue="36L+4gJJxT3ROAYEAboJvg==" spinCount="100000" sheet="1" objects="1" scenarios="1"/>
  <conditionalFormatting sqref="A6:A16 A18:A20">
    <cfRule type="expression" dxfId="469" priority="13" stopIfTrue="1">
      <formula>MOD(ROW(),2)=0</formula>
    </cfRule>
    <cfRule type="expression" dxfId="468" priority="14" stopIfTrue="1">
      <formula>MOD(ROW(),2)&lt;&gt;0</formula>
    </cfRule>
  </conditionalFormatting>
  <conditionalFormatting sqref="B6:C21">
    <cfRule type="expression" dxfId="467" priority="15" stopIfTrue="1">
      <formula>MOD(ROW(),2)=0</formula>
    </cfRule>
    <cfRule type="expression" dxfId="466" priority="16" stopIfTrue="1">
      <formula>MOD(ROW(),2)&lt;&gt;0</formula>
    </cfRule>
  </conditionalFormatting>
  <conditionalFormatting sqref="A17">
    <cfRule type="expression" dxfId="465" priority="5" stopIfTrue="1">
      <formula>MOD(ROW(),2)=0</formula>
    </cfRule>
    <cfRule type="expression" dxfId="464" priority="6" stopIfTrue="1">
      <formula>MOD(ROW(),2)&lt;&gt;0</formula>
    </cfRule>
  </conditionalFormatting>
  <conditionalFormatting sqref="B17">
    <cfRule type="expression" dxfId="463" priority="7" stopIfTrue="1">
      <formula>MOD(ROW(),2)=0</formula>
    </cfRule>
    <cfRule type="expression" dxfId="462" priority="8" stopIfTrue="1">
      <formula>MOD(ROW(),2)&lt;&gt;0</formula>
    </cfRule>
  </conditionalFormatting>
  <conditionalFormatting sqref="A21">
    <cfRule type="expression" dxfId="461" priority="1" stopIfTrue="1">
      <formula>MOD(ROW(),2)=0</formula>
    </cfRule>
    <cfRule type="expression" dxfId="460" priority="2" stopIfTrue="1">
      <formula>MOD(ROW(),2)&lt;&gt;0</formula>
    </cfRule>
  </conditionalFormatting>
  <conditionalFormatting sqref="B21:C21">
    <cfRule type="expression" dxfId="459" priority="3" stopIfTrue="1">
      <formula>MOD(ROW(),2)=0</formula>
    </cfRule>
    <cfRule type="expression" dxfId="45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9FF840-232E-4B32-A404-5AA8598A7CE5}">
  <sheetPr codeName="Sheet21">
    <pageSetUpPr autoPageBreaks="0"/>
  </sheetPr>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x-702</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498</v>
      </c>
      <c r="C9" s="136"/>
    </row>
    <row r="10" spans="1:9" x14ac:dyDescent="0.25">
      <c r="A10" s="138" t="s">
        <v>6</v>
      </c>
      <c r="B10" s="136" t="s">
        <v>504</v>
      </c>
      <c r="C10" s="136"/>
    </row>
    <row r="11" spans="1:9" x14ac:dyDescent="0.25">
      <c r="A11" s="138" t="s">
        <v>281</v>
      </c>
      <c r="B11" s="136" t="s">
        <v>500</v>
      </c>
      <c r="C11" s="136"/>
    </row>
    <row r="12" spans="1:9" x14ac:dyDescent="0.25">
      <c r="A12" s="138" t="s">
        <v>282</v>
      </c>
      <c r="B12" s="136" t="s">
        <v>501</v>
      </c>
      <c r="C12" s="136"/>
    </row>
    <row r="13" spans="1:9" x14ac:dyDescent="0.25">
      <c r="A13" s="138" t="s">
        <v>585</v>
      </c>
      <c r="B13" s="136">
        <v>0</v>
      </c>
      <c r="C13" s="136"/>
    </row>
    <row r="14" spans="1:9" x14ac:dyDescent="0.25">
      <c r="A14" s="138" t="s">
        <v>284</v>
      </c>
      <c r="B14" s="136">
        <v>702</v>
      </c>
      <c r="C14" s="136"/>
    </row>
    <row r="15" spans="1:9" x14ac:dyDescent="0.25">
      <c r="A15" s="138" t="s">
        <v>588</v>
      </c>
      <c r="B15" s="136" t="s">
        <v>505</v>
      </c>
      <c r="C15" s="136"/>
    </row>
    <row r="16" spans="1:9" x14ac:dyDescent="0.25">
      <c r="A16" s="138" t="s">
        <v>286</v>
      </c>
      <c r="B16" s="136" t="s">
        <v>506</v>
      </c>
      <c r="C16" s="136"/>
    </row>
    <row r="17" spans="1:3" x14ac:dyDescent="0.25">
      <c r="A17" s="74" t="s">
        <v>687</v>
      </c>
      <c r="B17" s="136"/>
      <c r="C17" s="136"/>
    </row>
    <row r="18" spans="1:3" x14ac:dyDescent="0.25">
      <c r="A18" s="138" t="s">
        <v>288</v>
      </c>
      <c r="B18" s="139">
        <v>45274</v>
      </c>
      <c r="C18" s="136"/>
    </row>
    <row r="19" spans="1:3" x14ac:dyDescent="0.25">
      <c r="A19" s="138" t="s">
        <v>289</v>
      </c>
      <c r="B19" s="139"/>
      <c r="C19" s="136"/>
    </row>
    <row r="20" spans="1:3" x14ac:dyDescent="0.25">
      <c r="A20" s="138" t="s">
        <v>290</v>
      </c>
      <c r="B20" s="136" t="s">
        <v>492</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sheetData>
  <sheetProtection algorithmName="SHA-512" hashValue="/++FRjjOliopzFrVoVPoSKxl3eTZQU9gJ5zQCuzJ9QokNgAxDLbVFM72buKtmlPOM5DLqTiujVjGawasnZCqwg==" saltValue="z1LHNyanccJxwCc2B+vGxw==" spinCount="100000" sheet="1" objects="1" scenarios="1"/>
  <conditionalFormatting sqref="A6:A16 A18:A20">
    <cfRule type="expression" dxfId="457" priority="13" stopIfTrue="1">
      <formula>MOD(ROW(),2)=0</formula>
    </cfRule>
    <cfRule type="expression" dxfId="456" priority="14" stopIfTrue="1">
      <formula>MOD(ROW(),2)&lt;&gt;0</formula>
    </cfRule>
  </conditionalFormatting>
  <conditionalFormatting sqref="B6:C21">
    <cfRule type="expression" dxfId="455" priority="15" stopIfTrue="1">
      <formula>MOD(ROW(),2)=0</formula>
    </cfRule>
    <cfRule type="expression" dxfId="454" priority="16" stopIfTrue="1">
      <formula>MOD(ROW(),2)&lt;&gt;0</formula>
    </cfRule>
  </conditionalFormatting>
  <conditionalFormatting sqref="A17">
    <cfRule type="expression" dxfId="453" priority="5" stopIfTrue="1">
      <formula>MOD(ROW(),2)=0</formula>
    </cfRule>
    <cfRule type="expression" dxfId="452" priority="6" stopIfTrue="1">
      <formula>MOD(ROW(),2)&lt;&gt;0</formula>
    </cfRule>
  </conditionalFormatting>
  <conditionalFormatting sqref="B17">
    <cfRule type="expression" dxfId="451" priority="7" stopIfTrue="1">
      <formula>MOD(ROW(),2)=0</formula>
    </cfRule>
    <cfRule type="expression" dxfId="450" priority="8" stopIfTrue="1">
      <formula>MOD(ROW(),2)&lt;&gt;0</formula>
    </cfRule>
  </conditionalFormatting>
  <conditionalFormatting sqref="A21">
    <cfRule type="expression" dxfId="449" priority="1" stopIfTrue="1">
      <formula>MOD(ROW(),2)=0</formula>
    </cfRule>
    <cfRule type="expression" dxfId="448" priority="2" stopIfTrue="1">
      <formula>MOD(ROW(),2)&lt;&gt;0</formula>
    </cfRule>
  </conditionalFormatting>
  <conditionalFormatting sqref="B21:C21">
    <cfRule type="expression" dxfId="447" priority="3" stopIfTrue="1">
      <formula>MOD(ROW(),2)=0</formula>
    </cfRule>
    <cfRule type="expression" dxfId="44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37A4C-938D-4EED-9732-DEC650744EC4}">
  <sheetPr codeName="Sheet22">
    <pageSetUpPr autoPageBreaks="0"/>
  </sheetPr>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x-703</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498</v>
      </c>
      <c r="C9" s="136"/>
    </row>
    <row r="10" spans="1:9" x14ac:dyDescent="0.25">
      <c r="A10" s="138" t="s">
        <v>6</v>
      </c>
      <c r="B10" s="136" t="s">
        <v>507</v>
      </c>
      <c r="C10" s="136"/>
    </row>
    <row r="11" spans="1:9" x14ac:dyDescent="0.25">
      <c r="A11" s="138" t="s">
        <v>281</v>
      </c>
      <c r="B11" s="136" t="s">
        <v>500</v>
      </c>
      <c r="C11" s="136"/>
    </row>
    <row r="12" spans="1:9" x14ac:dyDescent="0.25">
      <c r="A12" s="138" t="s">
        <v>282</v>
      </c>
      <c r="B12" s="136" t="s">
        <v>501</v>
      </c>
      <c r="C12" s="136"/>
    </row>
    <row r="13" spans="1:9" x14ac:dyDescent="0.25">
      <c r="A13" s="138" t="s">
        <v>585</v>
      </c>
      <c r="B13" s="136">
        <v>0</v>
      </c>
      <c r="C13" s="136"/>
    </row>
    <row r="14" spans="1:9" x14ac:dyDescent="0.25">
      <c r="A14" s="138" t="s">
        <v>284</v>
      </c>
      <c r="B14" s="136">
        <v>703</v>
      </c>
      <c r="C14" s="136"/>
    </row>
    <row r="15" spans="1:9" x14ac:dyDescent="0.25">
      <c r="A15" s="138" t="s">
        <v>588</v>
      </c>
      <c r="B15" s="136" t="s">
        <v>508</v>
      </c>
      <c r="C15" s="136"/>
    </row>
    <row r="16" spans="1:9" x14ac:dyDescent="0.25">
      <c r="A16" s="138" t="s">
        <v>286</v>
      </c>
      <c r="B16" s="136" t="s">
        <v>509</v>
      </c>
      <c r="C16" s="136"/>
    </row>
    <row r="17" spans="1:3" x14ac:dyDescent="0.25">
      <c r="A17" s="74" t="s">
        <v>687</v>
      </c>
      <c r="B17" s="136"/>
      <c r="C17" s="136"/>
    </row>
    <row r="18" spans="1:3" x14ac:dyDescent="0.25">
      <c r="A18" s="138" t="s">
        <v>288</v>
      </c>
      <c r="B18" s="139">
        <v>45274</v>
      </c>
      <c r="C18" s="136"/>
    </row>
    <row r="19" spans="1:3" x14ac:dyDescent="0.25">
      <c r="A19" s="138" t="s">
        <v>289</v>
      </c>
      <c r="B19" s="139"/>
      <c r="C19" s="136"/>
    </row>
    <row r="20" spans="1:3" x14ac:dyDescent="0.25">
      <c r="A20" s="138" t="s">
        <v>290</v>
      </c>
      <c r="B20" s="136" t="s">
        <v>492</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sheetData>
  <sheetProtection algorithmName="SHA-512" hashValue="xZr8GUhOuU+EO0ekfIsgPyYBS/zd0s8DQZx6k7rVqqVZ3iBngX1X9BFfMvVA+aYnktVU6oJqIHoH25EifmqV4w==" saltValue="4IlyiaA6YZx/enFccmXRzw==" spinCount="100000" sheet="1" objects="1" scenarios="1"/>
  <conditionalFormatting sqref="A6:A16 A18:A20">
    <cfRule type="expression" dxfId="445" priority="13" stopIfTrue="1">
      <formula>MOD(ROW(),2)=0</formula>
    </cfRule>
    <cfRule type="expression" dxfId="444" priority="14" stopIfTrue="1">
      <formula>MOD(ROW(),2)&lt;&gt;0</formula>
    </cfRule>
  </conditionalFormatting>
  <conditionalFormatting sqref="B6:C21">
    <cfRule type="expression" dxfId="443" priority="15" stopIfTrue="1">
      <formula>MOD(ROW(),2)=0</formula>
    </cfRule>
    <cfRule type="expression" dxfId="442" priority="16" stopIfTrue="1">
      <formula>MOD(ROW(),2)&lt;&gt;0</formula>
    </cfRule>
  </conditionalFormatting>
  <conditionalFormatting sqref="A17">
    <cfRule type="expression" dxfId="441" priority="5" stopIfTrue="1">
      <formula>MOD(ROW(),2)=0</formula>
    </cfRule>
    <cfRule type="expression" dxfId="440" priority="6" stopIfTrue="1">
      <formula>MOD(ROW(),2)&lt;&gt;0</formula>
    </cfRule>
  </conditionalFormatting>
  <conditionalFormatting sqref="B17">
    <cfRule type="expression" dxfId="439" priority="7" stopIfTrue="1">
      <formula>MOD(ROW(),2)=0</formula>
    </cfRule>
    <cfRule type="expression" dxfId="438" priority="8" stopIfTrue="1">
      <formula>MOD(ROW(),2)&lt;&gt;0</formula>
    </cfRule>
  </conditionalFormatting>
  <conditionalFormatting sqref="A21">
    <cfRule type="expression" dxfId="437" priority="1" stopIfTrue="1">
      <formula>MOD(ROW(),2)=0</formula>
    </cfRule>
    <cfRule type="expression" dxfId="436" priority="2" stopIfTrue="1">
      <formula>MOD(ROW(),2)&lt;&gt;0</formula>
    </cfRule>
  </conditionalFormatting>
  <conditionalFormatting sqref="B21:C21">
    <cfRule type="expression" dxfId="435" priority="3" stopIfTrue="1">
      <formula>MOD(ROW(),2)=0</formula>
    </cfRule>
    <cfRule type="expression" dxfId="43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3C82F-FFCA-441F-8ADA-302F3F1C76BA}">
  <sheetPr codeName="Sheet23">
    <pageSetUpPr autoPageBreaks="0"/>
  </sheetPr>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x-704</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498</v>
      </c>
      <c r="C9" s="136"/>
    </row>
    <row r="10" spans="1:9" x14ac:dyDescent="0.25">
      <c r="A10" s="138" t="s">
        <v>6</v>
      </c>
      <c r="B10" s="136" t="s">
        <v>510</v>
      </c>
      <c r="C10" s="136"/>
    </row>
    <row r="11" spans="1:9" x14ac:dyDescent="0.25">
      <c r="A11" s="138" t="s">
        <v>281</v>
      </c>
      <c r="B11" s="136" t="s">
        <v>500</v>
      </c>
      <c r="C11" s="136"/>
    </row>
    <row r="12" spans="1:9" x14ac:dyDescent="0.25">
      <c r="A12" s="138" t="s">
        <v>282</v>
      </c>
      <c r="B12" s="136" t="s">
        <v>501</v>
      </c>
      <c r="C12" s="136"/>
    </row>
    <row r="13" spans="1:9" x14ac:dyDescent="0.25">
      <c r="A13" s="138" t="s">
        <v>585</v>
      </c>
      <c r="B13" s="136">
        <v>0</v>
      </c>
      <c r="C13" s="136"/>
    </row>
    <row r="14" spans="1:9" x14ac:dyDescent="0.25">
      <c r="A14" s="138" t="s">
        <v>284</v>
      </c>
      <c r="B14" s="136">
        <v>704</v>
      </c>
      <c r="C14" s="136"/>
    </row>
    <row r="15" spans="1:9" x14ac:dyDescent="0.25">
      <c r="A15" s="138" t="s">
        <v>588</v>
      </c>
      <c r="B15" s="136" t="s">
        <v>511</v>
      </c>
      <c r="C15" s="136"/>
    </row>
    <row r="16" spans="1:9" x14ac:dyDescent="0.25">
      <c r="A16" s="138" t="s">
        <v>286</v>
      </c>
      <c r="B16" s="136" t="s">
        <v>512</v>
      </c>
      <c r="C16" s="136"/>
    </row>
    <row r="17" spans="1:3" x14ac:dyDescent="0.25">
      <c r="A17" s="74" t="s">
        <v>687</v>
      </c>
      <c r="B17" s="136"/>
      <c r="C17" s="136"/>
    </row>
    <row r="18" spans="1:3" x14ac:dyDescent="0.25">
      <c r="A18" s="138" t="s">
        <v>288</v>
      </c>
      <c r="B18" s="139">
        <v>45274</v>
      </c>
      <c r="C18" s="136"/>
    </row>
    <row r="19" spans="1:3" x14ac:dyDescent="0.25">
      <c r="A19" s="138" t="s">
        <v>289</v>
      </c>
      <c r="B19" s="139"/>
      <c r="C19" s="136"/>
    </row>
    <row r="20" spans="1:3" x14ac:dyDescent="0.25">
      <c r="A20" s="138" t="s">
        <v>290</v>
      </c>
      <c r="B20" s="136" t="s">
        <v>492</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sheetData>
  <sheetProtection algorithmName="SHA-512" hashValue="wG1TEZbOfdWyqUI3mQFEunNmnskMvqguIqXE4VONDrUTAR69kVn4ew9qCIU7RMExPbLvn0dxL+bRgz03gEW2Dg==" saltValue="7O5eUz9Y3qnjrawKedk5cA==" spinCount="100000" sheet="1" objects="1" scenarios="1"/>
  <conditionalFormatting sqref="A6:A16">
    <cfRule type="expression" dxfId="433" priority="17" stopIfTrue="1">
      <formula>MOD(ROW(),2)=0</formula>
    </cfRule>
    <cfRule type="expression" dxfId="432" priority="18" stopIfTrue="1">
      <formula>MOD(ROW(),2)&lt;&gt;0</formula>
    </cfRule>
  </conditionalFormatting>
  <conditionalFormatting sqref="B6:C21">
    <cfRule type="expression" dxfId="431" priority="19" stopIfTrue="1">
      <formula>MOD(ROW(),2)=0</formula>
    </cfRule>
    <cfRule type="expression" dxfId="430" priority="20" stopIfTrue="1">
      <formula>MOD(ROW(),2)&lt;&gt;0</formula>
    </cfRule>
  </conditionalFormatting>
  <conditionalFormatting sqref="A18:A20">
    <cfRule type="expression" dxfId="429" priority="9" stopIfTrue="1">
      <formula>MOD(ROW(),2)=0</formula>
    </cfRule>
    <cfRule type="expression" dxfId="428" priority="10" stopIfTrue="1">
      <formula>MOD(ROW(),2)&lt;&gt;0</formula>
    </cfRule>
  </conditionalFormatting>
  <conditionalFormatting sqref="B18:C20 C17">
    <cfRule type="expression" dxfId="427" priority="11" stopIfTrue="1">
      <formula>MOD(ROW(),2)=0</formula>
    </cfRule>
    <cfRule type="expression" dxfId="426" priority="12" stopIfTrue="1">
      <formula>MOD(ROW(),2)&lt;&gt;0</formula>
    </cfRule>
  </conditionalFormatting>
  <conditionalFormatting sqref="A17">
    <cfRule type="expression" dxfId="425" priority="5" stopIfTrue="1">
      <formula>MOD(ROW(),2)=0</formula>
    </cfRule>
    <cfRule type="expression" dxfId="424" priority="6" stopIfTrue="1">
      <formula>MOD(ROW(),2)&lt;&gt;0</formula>
    </cfRule>
  </conditionalFormatting>
  <conditionalFormatting sqref="B17">
    <cfRule type="expression" dxfId="423" priority="7" stopIfTrue="1">
      <formula>MOD(ROW(),2)=0</formula>
    </cfRule>
    <cfRule type="expression" dxfId="422" priority="8" stopIfTrue="1">
      <formula>MOD(ROW(),2)&lt;&gt;0</formula>
    </cfRule>
  </conditionalFormatting>
  <conditionalFormatting sqref="A21">
    <cfRule type="expression" dxfId="421" priority="1" stopIfTrue="1">
      <formula>MOD(ROW(),2)=0</formula>
    </cfRule>
    <cfRule type="expression" dxfId="420" priority="2" stopIfTrue="1">
      <formula>MOD(ROW(),2)&lt;&gt;0</formula>
    </cfRule>
  </conditionalFormatting>
  <conditionalFormatting sqref="B21:C21">
    <cfRule type="expression" dxfId="419" priority="3" stopIfTrue="1">
      <formula>MOD(ROW(),2)=0</formula>
    </cfRule>
    <cfRule type="expression" dxfId="41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65"/>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x-705</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498</v>
      </c>
      <c r="C9" s="112"/>
    </row>
    <row r="10" spans="1:9" ht="41.15" customHeight="1" x14ac:dyDescent="0.25">
      <c r="A10" s="74" t="s">
        <v>6</v>
      </c>
      <c r="B10" s="112" t="s">
        <v>513</v>
      </c>
      <c r="C10" s="112"/>
    </row>
    <row r="11" spans="1:9" x14ac:dyDescent="0.25">
      <c r="A11" s="74" t="s">
        <v>281</v>
      </c>
      <c r="B11" s="112" t="s">
        <v>500</v>
      </c>
      <c r="C11" s="112"/>
    </row>
    <row r="12" spans="1:9" x14ac:dyDescent="0.25">
      <c r="A12" s="74" t="s">
        <v>282</v>
      </c>
      <c r="B12" s="112" t="s">
        <v>501</v>
      </c>
      <c r="C12" s="112"/>
    </row>
    <row r="13" spans="1:9" x14ac:dyDescent="0.25">
      <c r="A13" s="74" t="s">
        <v>585</v>
      </c>
      <c r="B13" s="112">
        <v>0</v>
      </c>
      <c r="C13" s="112"/>
    </row>
    <row r="14" spans="1:9" x14ac:dyDescent="0.25">
      <c r="A14" s="74" t="s">
        <v>284</v>
      </c>
      <c r="B14" s="112">
        <v>705</v>
      </c>
      <c r="C14" s="112"/>
    </row>
    <row r="15" spans="1:9" x14ac:dyDescent="0.25">
      <c r="A15" s="74" t="s">
        <v>588</v>
      </c>
      <c r="B15" s="112" t="s">
        <v>514</v>
      </c>
      <c r="C15" s="112"/>
    </row>
    <row r="16" spans="1:9" x14ac:dyDescent="0.25">
      <c r="A16" s="74" t="s">
        <v>286</v>
      </c>
      <c r="B16" s="112" t="s">
        <v>515</v>
      </c>
      <c r="C16" s="112"/>
    </row>
    <row r="17" spans="1:3" ht="45" customHeight="1" x14ac:dyDescent="0.25">
      <c r="A17" s="74" t="s">
        <v>687</v>
      </c>
      <c r="B17" s="112"/>
      <c r="C17" s="112"/>
    </row>
    <row r="18" spans="1:3" x14ac:dyDescent="0.25">
      <c r="A18" s="74" t="s">
        <v>288</v>
      </c>
      <c r="B18" s="140">
        <v>45190</v>
      </c>
      <c r="C18" s="112"/>
    </row>
    <row r="19" spans="1:3" x14ac:dyDescent="0.25">
      <c r="A19" s="74" t="s">
        <v>289</v>
      </c>
      <c r="B19" s="140">
        <v>45231</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39" x14ac:dyDescent="0.25">
      <c r="A26" s="79" t="s">
        <v>314</v>
      </c>
      <c r="B26" s="79" t="s">
        <v>684</v>
      </c>
      <c r="C26" s="79" t="s">
        <v>685</v>
      </c>
    </row>
    <row r="27" spans="1:3" x14ac:dyDescent="0.25">
      <c r="A27" s="80">
        <v>30</v>
      </c>
      <c r="B27" s="81">
        <v>5.79</v>
      </c>
      <c r="C27" s="81">
        <v>6.44</v>
      </c>
    </row>
    <row r="28" spans="1:3" x14ac:dyDescent="0.25">
      <c r="A28" s="80">
        <v>31</v>
      </c>
      <c r="B28" s="81">
        <v>5.99</v>
      </c>
      <c r="C28" s="81">
        <v>6.67</v>
      </c>
    </row>
    <row r="29" spans="1:3" x14ac:dyDescent="0.25">
      <c r="A29" s="80">
        <v>32</v>
      </c>
      <c r="B29" s="81">
        <v>6.2</v>
      </c>
      <c r="C29" s="81">
        <v>6.9</v>
      </c>
    </row>
    <row r="30" spans="1:3" x14ac:dyDescent="0.25">
      <c r="A30" s="80">
        <v>33</v>
      </c>
      <c r="B30" s="81">
        <v>6.42</v>
      </c>
      <c r="C30" s="81">
        <v>7.14</v>
      </c>
    </row>
    <row r="31" spans="1:3" x14ac:dyDescent="0.25">
      <c r="A31" s="80">
        <v>34</v>
      </c>
      <c r="B31" s="81">
        <v>6.64</v>
      </c>
      <c r="C31" s="81">
        <v>7.39</v>
      </c>
    </row>
    <row r="32" spans="1:3" x14ac:dyDescent="0.25">
      <c r="A32" s="80">
        <v>35</v>
      </c>
      <c r="B32" s="81">
        <v>6.88</v>
      </c>
      <c r="C32" s="81">
        <v>7.65</v>
      </c>
    </row>
    <row r="33" spans="1:3" x14ac:dyDescent="0.25">
      <c r="A33" s="80">
        <v>36</v>
      </c>
      <c r="B33" s="81">
        <v>7.12</v>
      </c>
      <c r="C33" s="81">
        <v>7.92</v>
      </c>
    </row>
    <row r="34" spans="1:3" x14ac:dyDescent="0.25">
      <c r="A34" s="80">
        <v>37</v>
      </c>
      <c r="B34" s="81">
        <v>7.37</v>
      </c>
      <c r="C34" s="81">
        <v>8.1999999999999993</v>
      </c>
    </row>
    <row r="35" spans="1:3" x14ac:dyDescent="0.25">
      <c r="A35" s="80">
        <v>38</v>
      </c>
      <c r="B35" s="81">
        <v>7.63</v>
      </c>
      <c r="C35" s="81">
        <v>8.48</v>
      </c>
    </row>
    <row r="36" spans="1:3" x14ac:dyDescent="0.25">
      <c r="A36" s="80">
        <v>39</v>
      </c>
      <c r="B36" s="81">
        <v>7.9</v>
      </c>
      <c r="C36" s="81">
        <v>8.7799999999999994</v>
      </c>
    </row>
    <row r="37" spans="1:3" x14ac:dyDescent="0.25">
      <c r="A37" s="80">
        <v>40</v>
      </c>
      <c r="B37" s="81">
        <v>8.18</v>
      </c>
      <c r="C37" s="81">
        <v>9.09</v>
      </c>
    </row>
    <row r="38" spans="1:3" x14ac:dyDescent="0.25">
      <c r="A38" s="80">
        <v>41</v>
      </c>
      <c r="B38" s="81">
        <v>8.4700000000000006</v>
      </c>
      <c r="C38" s="81">
        <v>9.41</v>
      </c>
    </row>
    <row r="39" spans="1:3" x14ac:dyDescent="0.25">
      <c r="A39" s="80">
        <v>42</v>
      </c>
      <c r="B39" s="81">
        <v>8.77</v>
      </c>
      <c r="C39" s="81">
        <v>9.74</v>
      </c>
    </row>
    <row r="40" spans="1:3" x14ac:dyDescent="0.25">
      <c r="A40" s="80">
        <v>43</v>
      </c>
      <c r="B40" s="81">
        <v>9.08</v>
      </c>
      <c r="C40" s="81">
        <v>10.08</v>
      </c>
    </row>
    <row r="41" spans="1:3" x14ac:dyDescent="0.25">
      <c r="A41" s="80">
        <v>44</v>
      </c>
      <c r="B41" s="81">
        <v>9.4</v>
      </c>
      <c r="C41" s="81">
        <v>10.44</v>
      </c>
    </row>
    <row r="42" spans="1:3" x14ac:dyDescent="0.25">
      <c r="A42" s="80">
        <v>45</v>
      </c>
      <c r="B42" s="81">
        <v>9.73</v>
      </c>
      <c r="C42" s="81">
        <v>10.8</v>
      </c>
    </row>
    <row r="43" spans="1:3" x14ac:dyDescent="0.25">
      <c r="A43" s="80">
        <v>46</v>
      </c>
      <c r="B43" s="81">
        <v>10.08</v>
      </c>
      <c r="C43" s="81">
        <v>11.18</v>
      </c>
    </row>
    <row r="44" spans="1:3" x14ac:dyDescent="0.25">
      <c r="A44" s="80">
        <v>47</v>
      </c>
      <c r="B44" s="81">
        <v>10.44</v>
      </c>
      <c r="C44" s="81">
        <v>11.58</v>
      </c>
    </row>
    <row r="45" spans="1:3" x14ac:dyDescent="0.25">
      <c r="A45" s="80">
        <v>48</v>
      </c>
      <c r="B45" s="81">
        <v>10.81</v>
      </c>
      <c r="C45" s="81">
        <v>11.99</v>
      </c>
    </row>
    <row r="46" spans="1:3" x14ac:dyDescent="0.25">
      <c r="A46" s="80">
        <v>49</v>
      </c>
      <c r="B46" s="81">
        <v>11.2</v>
      </c>
      <c r="C46" s="81">
        <v>12.41</v>
      </c>
    </row>
    <row r="47" spans="1:3" x14ac:dyDescent="0.25">
      <c r="A47" s="80">
        <v>50</v>
      </c>
      <c r="B47" s="81">
        <v>11.6</v>
      </c>
      <c r="C47" s="81">
        <v>12.85</v>
      </c>
    </row>
    <row r="48" spans="1:3" x14ac:dyDescent="0.25">
      <c r="A48" s="80">
        <v>51</v>
      </c>
      <c r="B48" s="81">
        <v>12.02</v>
      </c>
      <c r="C48" s="81">
        <v>13.3</v>
      </c>
    </row>
    <row r="49" spans="1:3" x14ac:dyDescent="0.25">
      <c r="A49" s="80">
        <v>52</v>
      </c>
      <c r="B49" s="81">
        <v>12.46</v>
      </c>
      <c r="C49" s="81">
        <v>13.78</v>
      </c>
    </row>
    <row r="50" spans="1:3" x14ac:dyDescent="0.25">
      <c r="A50" s="80">
        <v>53</v>
      </c>
      <c r="B50" s="81">
        <v>12.91</v>
      </c>
      <c r="C50" s="81">
        <v>14.27</v>
      </c>
    </row>
    <row r="51" spans="1:3" x14ac:dyDescent="0.25">
      <c r="A51" s="80">
        <v>54</v>
      </c>
      <c r="B51" s="81">
        <v>13.37</v>
      </c>
      <c r="C51" s="81">
        <v>14.77</v>
      </c>
    </row>
    <row r="52" spans="1:3" x14ac:dyDescent="0.25">
      <c r="A52" s="80">
        <v>55</v>
      </c>
      <c r="B52" s="81">
        <v>13.86</v>
      </c>
      <c r="C52" s="81">
        <v>15.3</v>
      </c>
    </row>
    <row r="53" spans="1:3" x14ac:dyDescent="0.25">
      <c r="A53" s="80">
        <v>56</v>
      </c>
      <c r="B53" s="81">
        <v>14.37</v>
      </c>
      <c r="C53" s="81">
        <v>15.85</v>
      </c>
    </row>
    <row r="54" spans="1:3" x14ac:dyDescent="0.25">
      <c r="A54" s="80">
        <v>57</v>
      </c>
      <c r="B54" s="81">
        <v>14.89</v>
      </c>
      <c r="C54" s="81">
        <v>16.420000000000002</v>
      </c>
    </row>
    <row r="55" spans="1:3" x14ac:dyDescent="0.25">
      <c r="A55" s="80">
        <v>58</v>
      </c>
      <c r="B55" s="81">
        <v>15.44</v>
      </c>
      <c r="C55" s="81">
        <v>17.010000000000002</v>
      </c>
    </row>
    <row r="56" spans="1:3" x14ac:dyDescent="0.25">
      <c r="A56" s="80">
        <v>59</v>
      </c>
      <c r="B56" s="81">
        <v>16.010000000000002</v>
      </c>
      <c r="C56" s="81">
        <v>17.62</v>
      </c>
    </row>
    <row r="57" spans="1:3" x14ac:dyDescent="0.25">
      <c r="A57" s="80">
        <v>60</v>
      </c>
      <c r="B57" s="81">
        <v>16.61</v>
      </c>
      <c r="C57" s="81">
        <v>18.260000000000002</v>
      </c>
    </row>
    <row r="58" spans="1:3" x14ac:dyDescent="0.25">
      <c r="A58" s="80">
        <v>61</v>
      </c>
      <c r="B58" s="81">
        <v>17.23</v>
      </c>
      <c r="C58" s="81">
        <v>18.93</v>
      </c>
    </row>
    <row r="59" spans="1:3" x14ac:dyDescent="0.25">
      <c r="A59" s="80">
        <v>62</v>
      </c>
      <c r="B59" s="81">
        <v>17.88</v>
      </c>
      <c r="C59" s="81">
        <v>19.62</v>
      </c>
    </row>
    <row r="60" spans="1:3" x14ac:dyDescent="0.25">
      <c r="A60" s="80">
        <v>63</v>
      </c>
      <c r="B60" s="81">
        <v>18.559999999999999</v>
      </c>
      <c r="C60" s="81">
        <v>20.350000000000001</v>
      </c>
    </row>
    <row r="61" spans="1:3" x14ac:dyDescent="0.25">
      <c r="A61" s="80">
        <v>64</v>
      </c>
      <c r="B61" s="81">
        <v>19.28</v>
      </c>
      <c r="C61" s="81">
        <v>21.1</v>
      </c>
    </row>
    <row r="62" spans="1:3" x14ac:dyDescent="0.25">
      <c r="A62" s="80">
        <v>65</v>
      </c>
      <c r="B62" s="81">
        <v>19.32</v>
      </c>
      <c r="C62" s="81">
        <v>21.17</v>
      </c>
    </row>
    <row r="63" spans="1:3" x14ac:dyDescent="0.25">
      <c r="A63" s="80">
        <v>66</v>
      </c>
      <c r="B63" s="81">
        <v>18.66</v>
      </c>
      <c r="C63" s="81">
        <v>20.52</v>
      </c>
    </row>
    <row r="64" spans="1:3" x14ac:dyDescent="0.25">
      <c r="A64" s="80">
        <v>67</v>
      </c>
      <c r="B64" s="81">
        <v>18</v>
      </c>
      <c r="C64" s="81">
        <v>19.86</v>
      </c>
    </row>
    <row r="65" spans="1:3" x14ac:dyDescent="0.25">
      <c r="A65" s="80">
        <v>68</v>
      </c>
      <c r="B65" s="81">
        <v>17.329999999999998</v>
      </c>
      <c r="C65" s="81">
        <v>19.2</v>
      </c>
    </row>
    <row r="66" spans="1:3" x14ac:dyDescent="0.25">
      <c r="A66" s="80">
        <v>69</v>
      </c>
      <c r="B66" s="81">
        <v>16.670000000000002</v>
      </c>
      <c r="C66" s="81">
        <v>18.54</v>
      </c>
    </row>
    <row r="67" spans="1:3" x14ac:dyDescent="0.25">
      <c r="A67" s="80">
        <v>70</v>
      </c>
      <c r="B67" s="81">
        <v>16</v>
      </c>
      <c r="C67" s="81">
        <v>17.88</v>
      </c>
    </row>
    <row r="68" spans="1:3" x14ac:dyDescent="0.25">
      <c r="A68" s="80">
        <v>71</v>
      </c>
      <c r="B68" s="81">
        <v>15.34</v>
      </c>
      <c r="C68" s="81">
        <v>17.21</v>
      </c>
    </row>
    <row r="69" spans="1:3" x14ac:dyDescent="0.25">
      <c r="A69" s="80">
        <v>72</v>
      </c>
      <c r="B69" s="81">
        <v>14.68</v>
      </c>
      <c r="C69" s="81">
        <v>16.55</v>
      </c>
    </row>
    <row r="70" spans="1:3" x14ac:dyDescent="0.25">
      <c r="A70" s="80">
        <v>73</v>
      </c>
      <c r="B70" s="81">
        <v>14.02</v>
      </c>
      <c r="C70" s="81">
        <v>15.88</v>
      </c>
    </row>
    <row r="71" spans="1:3" x14ac:dyDescent="0.25">
      <c r="A71" s="80">
        <v>74</v>
      </c>
      <c r="B71" s="81">
        <v>13.37</v>
      </c>
      <c r="C71" s="81">
        <v>15.22</v>
      </c>
    </row>
  </sheetData>
  <sheetProtection algorithmName="SHA-512" hashValue="sWS/fyaDy0fsINArr1JnIQepKmkphsji5em+lGs27e3UThMo0FhPHy1oEnZ8TzWuxEgfgJIqTuOstz5ECl2fKA==" saltValue="Trt0rViNsATC2ERyc5uuOw==" spinCount="100000" sheet="1" objects="1" scenarios="1"/>
  <conditionalFormatting sqref="A6:A16 A18:A20">
    <cfRule type="expression" dxfId="417" priority="19" stopIfTrue="1">
      <formula>MOD(ROW(),2)=0</formula>
    </cfRule>
    <cfRule type="expression" dxfId="416" priority="20" stopIfTrue="1">
      <formula>MOD(ROW(),2)&lt;&gt;0</formula>
    </cfRule>
  </conditionalFormatting>
  <conditionalFormatting sqref="B6:C21">
    <cfRule type="expression" dxfId="415" priority="23" stopIfTrue="1">
      <formula>MOD(ROW(),2)=0</formula>
    </cfRule>
    <cfRule type="expression" dxfId="414" priority="24" stopIfTrue="1">
      <formula>MOD(ROW(),2)&lt;&gt;0</formula>
    </cfRule>
  </conditionalFormatting>
  <conditionalFormatting sqref="B18:B20">
    <cfRule type="expression" dxfId="413" priority="17" stopIfTrue="1">
      <formula>MOD(ROW(),2)=0</formula>
    </cfRule>
    <cfRule type="expression" dxfId="412" priority="18" stopIfTrue="1">
      <formula>MOD(ROW(),2)&lt;&gt;0</formula>
    </cfRule>
  </conditionalFormatting>
  <conditionalFormatting sqref="A17">
    <cfRule type="expression" dxfId="411" priority="13" stopIfTrue="1">
      <formula>MOD(ROW(),2)=0</formula>
    </cfRule>
    <cfRule type="expression" dxfId="410" priority="14" stopIfTrue="1">
      <formula>MOD(ROW(),2)&lt;&gt;0</formula>
    </cfRule>
  </conditionalFormatting>
  <conditionalFormatting sqref="B17">
    <cfRule type="expression" dxfId="409" priority="15" stopIfTrue="1">
      <formula>MOD(ROW(),2)=0</formula>
    </cfRule>
    <cfRule type="expression" dxfId="408" priority="16" stopIfTrue="1">
      <formula>MOD(ROW(),2)&lt;&gt;0</formula>
    </cfRule>
  </conditionalFormatting>
  <conditionalFormatting sqref="A26:A71">
    <cfRule type="expression" dxfId="407" priority="5" stopIfTrue="1">
      <formula>MOD(ROW(),2)=0</formula>
    </cfRule>
    <cfRule type="expression" dxfId="406" priority="6" stopIfTrue="1">
      <formula>MOD(ROW(),2)&lt;&gt;0</formula>
    </cfRule>
  </conditionalFormatting>
  <conditionalFormatting sqref="B26:C71">
    <cfRule type="expression" dxfId="405" priority="7" stopIfTrue="1">
      <formula>MOD(ROW(),2)=0</formula>
    </cfRule>
    <cfRule type="expression" dxfId="404" priority="8" stopIfTrue="1">
      <formula>MOD(ROW(),2)&lt;&gt;0</formula>
    </cfRule>
  </conditionalFormatting>
  <conditionalFormatting sqref="A21">
    <cfRule type="expression" dxfId="403" priority="1" stopIfTrue="1">
      <formula>MOD(ROW(),2)=0</formula>
    </cfRule>
    <cfRule type="expression" dxfId="402" priority="2" stopIfTrue="1">
      <formula>MOD(ROW(),2)&lt;&gt;0</formula>
    </cfRule>
  </conditionalFormatting>
  <conditionalFormatting sqref="B21:C21">
    <cfRule type="expression" dxfId="401" priority="3" stopIfTrue="1">
      <formula>MOD(ROW(),2)=0</formula>
    </cfRule>
    <cfRule type="expression" dxfId="40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66"/>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x-706</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498</v>
      </c>
      <c r="C9" s="112"/>
    </row>
    <row r="10" spans="1:9" ht="41.15" customHeight="1" x14ac:dyDescent="0.25">
      <c r="A10" s="74" t="s">
        <v>6</v>
      </c>
      <c r="B10" s="112" t="s">
        <v>516</v>
      </c>
      <c r="C10" s="112"/>
    </row>
    <row r="11" spans="1:9" x14ac:dyDescent="0.25">
      <c r="A11" s="74" t="s">
        <v>281</v>
      </c>
      <c r="B11" s="112" t="s">
        <v>500</v>
      </c>
      <c r="C11" s="112"/>
    </row>
    <row r="12" spans="1:9" x14ac:dyDescent="0.25">
      <c r="A12" s="74" t="s">
        <v>282</v>
      </c>
      <c r="B12" s="112" t="s">
        <v>501</v>
      </c>
      <c r="C12" s="112"/>
    </row>
    <row r="13" spans="1:9" x14ac:dyDescent="0.25">
      <c r="A13" s="74" t="s">
        <v>585</v>
      </c>
      <c r="B13" s="112">
        <v>0</v>
      </c>
      <c r="C13" s="112"/>
    </row>
    <row r="14" spans="1:9" x14ac:dyDescent="0.25">
      <c r="A14" s="74" t="s">
        <v>284</v>
      </c>
      <c r="B14" s="112">
        <v>706</v>
      </c>
      <c r="C14" s="112"/>
    </row>
    <row r="15" spans="1:9" x14ac:dyDescent="0.25">
      <c r="A15" s="74" t="s">
        <v>588</v>
      </c>
      <c r="B15" s="112" t="s">
        <v>517</v>
      </c>
      <c r="C15" s="112"/>
    </row>
    <row r="16" spans="1:9" x14ac:dyDescent="0.25">
      <c r="A16" s="74" t="s">
        <v>286</v>
      </c>
      <c r="B16" s="112" t="s">
        <v>518</v>
      </c>
      <c r="C16" s="112"/>
    </row>
    <row r="17" spans="1:3" ht="41.15" customHeight="1" x14ac:dyDescent="0.25">
      <c r="A17" s="74" t="s">
        <v>687</v>
      </c>
      <c r="B17" s="112"/>
      <c r="C17" s="112"/>
    </row>
    <row r="18" spans="1:3" x14ac:dyDescent="0.25">
      <c r="A18" s="74" t="s">
        <v>288</v>
      </c>
      <c r="B18" s="140">
        <v>45190</v>
      </c>
      <c r="C18" s="112"/>
    </row>
    <row r="19" spans="1:3" x14ac:dyDescent="0.25">
      <c r="A19" s="74" t="s">
        <v>289</v>
      </c>
      <c r="B19" s="140">
        <v>45231</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39" x14ac:dyDescent="0.25">
      <c r="A26" s="79" t="s">
        <v>314</v>
      </c>
      <c r="B26" s="79" t="s">
        <v>684</v>
      </c>
      <c r="C26" s="79" t="s">
        <v>685</v>
      </c>
    </row>
    <row r="27" spans="1:3" x14ac:dyDescent="0.25">
      <c r="A27" s="80">
        <v>30</v>
      </c>
      <c r="B27" s="81">
        <v>5.41</v>
      </c>
      <c r="C27" s="81">
        <v>6.05</v>
      </c>
    </row>
    <row r="28" spans="1:3" x14ac:dyDescent="0.25">
      <c r="A28" s="80">
        <v>31</v>
      </c>
      <c r="B28" s="81">
        <v>5.6</v>
      </c>
      <c r="C28" s="81">
        <v>6.26</v>
      </c>
    </row>
    <row r="29" spans="1:3" x14ac:dyDescent="0.25">
      <c r="A29" s="80">
        <v>32</v>
      </c>
      <c r="B29" s="81">
        <v>5.79</v>
      </c>
      <c r="C29" s="81">
        <v>6.48</v>
      </c>
    </row>
    <row r="30" spans="1:3" x14ac:dyDescent="0.25">
      <c r="A30" s="80">
        <v>33</v>
      </c>
      <c r="B30" s="81">
        <v>5.99</v>
      </c>
      <c r="C30" s="81">
        <v>6.71</v>
      </c>
    </row>
    <row r="31" spans="1:3" x14ac:dyDescent="0.25">
      <c r="A31" s="80">
        <v>34</v>
      </c>
      <c r="B31" s="81">
        <v>6.2</v>
      </c>
      <c r="C31" s="81">
        <v>6.94</v>
      </c>
    </row>
    <row r="32" spans="1:3" x14ac:dyDescent="0.25">
      <c r="A32" s="80">
        <v>35</v>
      </c>
      <c r="B32" s="81">
        <v>6.42</v>
      </c>
      <c r="C32" s="81">
        <v>7.18</v>
      </c>
    </row>
    <row r="33" spans="1:3" x14ac:dyDescent="0.25">
      <c r="A33" s="80">
        <v>36</v>
      </c>
      <c r="B33" s="81">
        <v>6.65</v>
      </c>
      <c r="C33" s="81">
        <v>7.43</v>
      </c>
    </row>
    <row r="34" spans="1:3" x14ac:dyDescent="0.25">
      <c r="A34" s="80">
        <v>37</v>
      </c>
      <c r="B34" s="81">
        <v>6.88</v>
      </c>
      <c r="C34" s="81">
        <v>7.69</v>
      </c>
    </row>
    <row r="35" spans="1:3" x14ac:dyDescent="0.25">
      <c r="A35" s="80">
        <v>38</v>
      </c>
      <c r="B35" s="81">
        <v>7.12</v>
      </c>
      <c r="C35" s="81">
        <v>7.96</v>
      </c>
    </row>
    <row r="36" spans="1:3" x14ac:dyDescent="0.25">
      <c r="A36" s="80">
        <v>39</v>
      </c>
      <c r="B36" s="81">
        <v>7.37</v>
      </c>
      <c r="C36" s="81">
        <v>8.24</v>
      </c>
    </row>
    <row r="37" spans="1:3" x14ac:dyDescent="0.25">
      <c r="A37" s="80">
        <v>40</v>
      </c>
      <c r="B37" s="81">
        <v>7.63</v>
      </c>
      <c r="C37" s="81">
        <v>8.5299999999999994</v>
      </c>
    </row>
    <row r="38" spans="1:3" x14ac:dyDescent="0.25">
      <c r="A38" s="80">
        <v>41</v>
      </c>
      <c r="B38" s="81">
        <v>7.9</v>
      </c>
      <c r="C38" s="81">
        <v>8.83</v>
      </c>
    </row>
    <row r="39" spans="1:3" x14ac:dyDescent="0.25">
      <c r="A39" s="80">
        <v>42</v>
      </c>
      <c r="B39" s="81">
        <v>8.18</v>
      </c>
      <c r="C39" s="81">
        <v>9.1300000000000008</v>
      </c>
    </row>
    <row r="40" spans="1:3" x14ac:dyDescent="0.25">
      <c r="A40" s="80">
        <v>43</v>
      </c>
      <c r="B40" s="81">
        <v>8.4700000000000006</v>
      </c>
      <c r="C40" s="81">
        <v>9.4499999999999993</v>
      </c>
    </row>
    <row r="41" spans="1:3" x14ac:dyDescent="0.25">
      <c r="A41" s="80">
        <v>44</v>
      </c>
      <c r="B41" s="81">
        <v>8.77</v>
      </c>
      <c r="C41" s="81">
        <v>9.7899999999999991</v>
      </c>
    </row>
    <row r="42" spans="1:3" x14ac:dyDescent="0.25">
      <c r="A42" s="80">
        <v>45</v>
      </c>
      <c r="B42" s="81">
        <v>9.08</v>
      </c>
      <c r="C42" s="81">
        <v>10.130000000000001</v>
      </c>
    </row>
    <row r="43" spans="1:3" x14ac:dyDescent="0.25">
      <c r="A43" s="80">
        <v>46</v>
      </c>
      <c r="B43" s="81">
        <v>9.4</v>
      </c>
      <c r="C43" s="81">
        <v>10.48</v>
      </c>
    </row>
    <row r="44" spans="1:3" x14ac:dyDescent="0.25">
      <c r="A44" s="80">
        <v>47</v>
      </c>
      <c r="B44" s="81">
        <v>9.73</v>
      </c>
      <c r="C44" s="81">
        <v>10.85</v>
      </c>
    </row>
    <row r="45" spans="1:3" x14ac:dyDescent="0.25">
      <c r="A45" s="80">
        <v>48</v>
      </c>
      <c r="B45" s="81">
        <v>10.08</v>
      </c>
      <c r="C45" s="81">
        <v>11.23</v>
      </c>
    </row>
    <row r="46" spans="1:3" x14ac:dyDescent="0.25">
      <c r="A46" s="80">
        <v>49</v>
      </c>
      <c r="B46" s="81">
        <v>10.44</v>
      </c>
      <c r="C46" s="81">
        <v>11.63</v>
      </c>
    </row>
    <row r="47" spans="1:3" x14ac:dyDescent="0.25">
      <c r="A47" s="80">
        <v>50</v>
      </c>
      <c r="B47" s="81">
        <v>10.81</v>
      </c>
      <c r="C47" s="81">
        <v>12.04</v>
      </c>
    </row>
    <row r="48" spans="1:3" x14ac:dyDescent="0.25">
      <c r="A48" s="80">
        <v>51</v>
      </c>
      <c r="B48" s="81">
        <v>11.2</v>
      </c>
      <c r="C48" s="81">
        <v>12.46</v>
      </c>
    </row>
    <row r="49" spans="1:3" x14ac:dyDescent="0.25">
      <c r="A49" s="80">
        <v>52</v>
      </c>
      <c r="B49" s="81">
        <v>11.61</v>
      </c>
      <c r="C49" s="81">
        <v>12.9</v>
      </c>
    </row>
    <row r="50" spans="1:3" x14ac:dyDescent="0.25">
      <c r="A50" s="80">
        <v>53</v>
      </c>
      <c r="B50" s="81">
        <v>12.02</v>
      </c>
      <c r="C50" s="81">
        <v>13.36</v>
      </c>
    </row>
    <row r="51" spans="1:3" x14ac:dyDescent="0.25">
      <c r="A51" s="80">
        <v>54</v>
      </c>
      <c r="B51" s="81">
        <v>12.46</v>
      </c>
      <c r="C51" s="81">
        <v>13.83</v>
      </c>
    </row>
    <row r="52" spans="1:3" x14ac:dyDescent="0.25">
      <c r="A52" s="80">
        <v>55</v>
      </c>
      <c r="B52" s="81">
        <v>12.91</v>
      </c>
      <c r="C52" s="81">
        <v>14.33</v>
      </c>
    </row>
    <row r="53" spans="1:3" x14ac:dyDescent="0.25">
      <c r="A53" s="80">
        <v>56</v>
      </c>
      <c r="B53" s="81">
        <v>13.38</v>
      </c>
      <c r="C53" s="81">
        <v>14.84</v>
      </c>
    </row>
    <row r="54" spans="1:3" x14ac:dyDescent="0.25">
      <c r="A54" s="80">
        <v>57</v>
      </c>
      <c r="B54" s="81">
        <v>13.87</v>
      </c>
      <c r="C54" s="81">
        <v>15.37</v>
      </c>
    </row>
    <row r="55" spans="1:3" x14ac:dyDescent="0.25">
      <c r="A55" s="80">
        <v>58</v>
      </c>
      <c r="B55" s="81">
        <v>14.38</v>
      </c>
      <c r="C55" s="81">
        <v>15.92</v>
      </c>
    </row>
    <row r="56" spans="1:3" x14ac:dyDescent="0.25">
      <c r="A56" s="80">
        <v>59</v>
      </c>
      <c r="B56" s="81">
        <v>14.91</v>
      </c>
      <c r="C56" s="81">
        <v>16.489999999999998</v>
      </c>
    </row>
    <row r="57" spans="1:3" x14ac:dyDescent="0.25">
      <c r="A57" s="80">
        <v>60</v>
      </c>
      <c r="B57" s="81">
        <v>15.46</v>
      </c>
      <c r="C57" s="81">
        <v>17.079999999999998</v>
      </c>
    </row>
    <row r="58" spans="1:3" x14ac:dyDescent="0.25">
      <c r="A58" s="80">
        <v>61</v>
      </c>
      <c r="B58" s="81">
        <v>16.04</v>
      </c>
      <c r="C58" s="81">
        <v>17.7</v>
      </c>
    </row>
    <row r="59" spans="1:3" x14ac:dyDescent="0.25">
      <c r="A59" s="80">
        <v>62</v>
      </c>
      <c r="B59" s="81">
        <v>16.64</v>
      </c>
      <c r="C59" s="81">
        <v>18.350000000000001</v>
      </c>
    </row>
    <row r="60" spans="1:3" x14ac:dyDescent="0.25">
      <c r="A60" s="80">
        <v>63</v>
      </c>
      <c r="B60" s="81">
        <v>17.27</v>
      </c>
      <c r="C60" s="81">
        <v>19.02</v>
      </c>
    </row>
    <row r="61" spans="1:3" x14ac:dyDescent="0.25">
      <c r="A61" s="80">
        <v>64</v>
      </c>
      <c r="B61" s="81">
        <v>17.93</v>
      </c>
      <c r="C61" s="81">
        <v>19.73</v>
      </c>
    </row>
    <row r="62" spans="1:3" x14ac:dyDescent="0.25">
      <c r="A62" s="80">
        <v>65</v>
      </c>
      <c r="B62" s="81">
        <v>18.63</v>
      </c>
      <c r="C62" s="81">
        <v>20.47</v>
      </c>
    </row>
    <row r="63" spans="1:3" x14ac:dyDescent="0.25">
      <c r="A63" s="80">
        <v>66</v>
      </c>
      <c r="B63" s="81">
        <v>18.66</v>
      </c>
      <c r="C63" s="81">
        <v>20.52</v>
      </c>
    </row>
    <row r="64" spans="1:3" x14ac:dyDescent="0.25">
      <c r="A64" s="80">
        <v>67</v>
      </c>
      <c r="B64" s="81">
        <v>18</v>
      </c>
      <c r="C64" s="81">
        <v>19.86</v>
      </c>
    </row>
    <row r="65" spans="1:3" x14ac:dyDescent="0.25">
      <c r="A65" s="80">
        <v>68</v>
      </c>
      <c r="B65" s="81">
        <v>17.329999999999998</v>
      </c>
      <c r="C65" s="81">
        <v>19.2</v>
      </c>
    </row>
    <row r="66" spans="1:3" x14ac:dyDescent="0.25">
      <c r="A66" s="80">
        <v>69</v>
      </c>
      <c r="B66" s="81">
        <v>16.670000000000002</v>
      </c>
      <c r="C66" s="81">
        <v>18.54</v>
      </c>
    </row>
    <row r="67" spans="1:3" x14ac:dyDescent="0.25">
      <c r="A67" s="80">
        <v>70</v>
      </c>
      <c r="B67" s="81">
        <v>16</v>
      </c>
      <c r="C67" s="81">
        <v>17.88</v>
      </c>
    </row>
    <row r="68" spans="1:3" x14ac:dyDescent="0.25">
      <c r="A68" s="80">
        <v>71</v>
      </c>
      <c r="B68" s="81">
        <v>15.34</v>
      </c>
      <c r="C68" s="81">
        <v>17.21</v>
      </c>
    </row>
    <row r="69" spans="1:3" x14ac:dyDescent="0.25">
      <c r="A69" s="80">
        <v>72</v>
      </c>
      <c r="B69" s="81">
        <v>14.68</v>
      </c>
      <c r="C69" s="81">
        <v>16.55</v>
      </c>
    </row>
    <row r="70" spans="1:3" x14ac:dyDescent="0.25">
      <c r="A70" s="80">
        <v>73</v>
      </c>
      <c r="B70" s="81">
        <v>14.02</v>
      </c>
      <c r="C70" s="81">
        <v>15.88</v>
      </c>
    </row>
    <row r="71" spans="1:3" x14ac:dyDescent="0.25">
      <c r="A71" s="80">
        <v>74</v>
      </c>
      <c r="B71" s="81">
        <v>13.37</v>
      </c>
      <c r="C71" s="81">
        <v>15.22</v>
      </c>
    </row>
  </sheetData>
  <sheetProtection algorithmName="SHA-512" hashValue="w4bmakFXcL2HUNRlIRt1Xf4YzzZtbjKO0uQpUmTx9d6L9YcbEreEQxCU9wX+MYb4aTzs+vfPv3AYWug/amUtXQ==" saltValue="arW7MvAfqYaIeucxi5wZSw==" spinCount="100000" sheet="1" objects="1" scenarios="1"/>
  <conditionalFormatting sqref="A6:A16 A18:A20">
    <cfRule type="expression" dxfId="399" priority="21" stopIfTrue="1">
      <formula>MOD(ROW(),2)=0</formula>
    </cfRule>
    <cfRule type="expression" dxfId="398" priority="22" stopIfTrue="1">
      <formula>MOD(ROW(),2)&lt;&gt;0</formula>
    </cfRule>
  </conditionalFormatting>
  <conditionalFormatting sqref="B6:C21">
    <cfRule type="expression" dxfId="397" priority="25" stopIfTrue="1">
      <formula>MOD(ROW(),2)=0</formula>
    </cfRule>
    <cfRule type="expression" dxfId="396" priority="26" stopIfTrue="1">
      <formula>MOD(ROW(),2)&lt;&gt;0</formula>
    </cfRule>
  </conditionalFormatting>
  <conditionalFormatting sqref="B18:B20">
    <cfRule type="expression" dxfId="395" priority="19" stopIfTrue="1">
      <formula>MOD(ROW(),2)=0</formula>
    </cfRule>
    <cfRule type="expression" dxfId="394" priority="20" stopIfTrue="1">
      <formula>MOD(ROW(),2)&lt;&gt;0</formula>
    </cfRule>
  </conditionalFormatting>
  <conditionalFormatting sqref="C17">
    <cfRule type="expression" dxfId="393" priority="17" stopIfTrue="1">
      <formula>MOD(ROW(),2)=0</formula>
    </cfRule>
    <cfRule type="expression" dxfId="392" priority="18" stopIfTrue="1">
      <formula>MOD(ROW(),2)&lt;&gt;0</formula>
    </cfRule>
  </conditionalFormatting>
  <conditionalFormatting sqref="A17">
    <cfRule type="expression" dxfId="391" priority="13" stopIfTrue="1">
      <formula>MOD(ROW(),2)=0</formula>
    </cfRule>
    <cfRule type="expression" dxfId="390" priority="14" stopIfTrue="1">
      <formula>MOD(ROW(),2)&lt;&gt;0</formula>
    </cfRule>
  </conditionalFormatting>
  <conditionalFormatting sqref="B17">
    <cfRule type="expression" dxfId="389" priority="15" stopIfTrue="1">
      <formula>MOD(ROW(),2)=0</formula>
    </cfRule>
    <cfRule type="expression" dxfId="388" priority="16" stopIfTrue="1">
      <formula>MOD(ROW(),2)&lt;&gt;0</formula>
    </cfRule>
  </conditionalFormatting>
  <conditionalFormatting sqref="A26:A71">
    <cfRule type="expression" dxfId="387" priority="5" stopIfTrue="1">
      <formula>MOD(ROW(),2)=0</formula>
    </cfRule>
    <cfRule type="expression" dxfId="386" priority="6" stopIfTrue="1">
      <formula>MOD(ROW(),2)&lt;&gt;0</formula>
    </cfRule>
  </conditionalFormatting>
  <conditionalFormatting sqref="B26:C71">
    <cfRule type="expression" dxfId="385" priority="7" stopIfTrue="1">
      <formula>MOD(ROW(),2)=0</formula>
    </cfRule>
    <cfRule type="expression" dxfId="384" priority="8" stopIfTrue="1">
      <formula>MOD(ROW(),2)&lt;&gt;0</formula>
    </cfRule>
  </conditionalFormatting>
  <conditionalFormatting sqref="A21">
    <cfRule type="expression" dxfId="383" priority="1" stopIfTrue="1">
      <formula>MOD(ROW(),2)=0</formula>
    </cfRule>
    <cfRule type="expression" dxfId="382" priority="2" stopIfTrue="1">
      <formula>MOD(ROW(),2)&lt;&gt;0</formula>
    </cfRule>
  </conditionalFormatting>
  <conditionalFormatting sqref="B21:C21">
    <cfRule type="expression" dxfId="381" priority="3" stopIfTrue="1">
      <formula>MOD(ROW(),2)=0</formula>
    </cfRule>
    <cfRule type="expression" dxfId="38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67"/>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x-707</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498</v>
      </c>
      <c r="C9" s="112"/>
    </row>
    <row r="10" spans="1:9" ht="41.15" customHeight="1" x14ac:dyDescent="0.25">
      <c r="A10" s="74" t="s">
        <v>6</v>
      </c>
      <c r="B10" s="112" t="s">
        <v>519</v>
      </c>
      <c r="C10" s="112"/>
    </row>
    <row r="11" spans="1:9" x14ac:dyDescent="0.25">
      <c r="A11" s="74" t="s">
        <v>281</v>
      </c>
      <c r="B11" s="112" t="s">
        <v>500</v>
      </c>
      <c r="C11" s="112"/>
    </row>
    <row r="12" spans="1:9" x14ac:dyDescent="0.25">
      <c r="A12" s="74" t="s">
        <v>282</v>
      </c>
      <c r="B12" s="112" t="s">
        <v>501</v>
      </c>
      <c r="C12" s="112"/>
    </row>
    <row r="13" spans="1:9" x14ac:dyDescent="0.25">
      <c r="A13" s="74" t="s">
        <v>585</v>
      </c>
      <c r="B13" s="112">
        <v>0</v>
      </c>
      <c r="C13" s="112"/>
    </row>
    <row r="14" spans="1:9" x14ac:dyDescent="0.25">
      <c r="A14" s="74" t="s">
        <v>284</v>
      </c>
      <c r="B14" s="112">
        <v>707</v>
      </c>
      <c r="C14" s="112"/>
    </row>
    <row r="15" spans="1:9" x14ac:dyDescent="0.25">
      <c r="A15" s="74" t="s">
        <v>588</v>
      </c>
      <c r="B15" s="112" t="s">
        <v>520</v>
      </c>
      <c r="C15" s="112"/>
    </row>
    <row r="16" spans="1:9" x14ac:dyDescent="0.25">
      <c r="A16" s="74" t="s">
        <v>286</v>
      </c>
      <c r="B16" s="112" t="s">
        <v>521</v>
      </c>
      <c r="C16" s="112"/>
    </row>
    <row r="17" spans="1:3" ht="40.15" customHeight="1" x14ac:dyDescent="0.25">
      <c r="A17" s="74" t="s">
        <v>687</v>
      </c>
      <c r="B17" s="112"/>
      <c r="C17" s="112"/>
    </row>
    <row r="18" spans="1:3" x14ac:dyDescent="0.25">
      <c r="A18" s="74" t="s">
        <v>288</v>
      </c>
      <c r="B18" s="140">
        <v>45190</v>
      </c>
      <c r="C18" s="112"/>
    </row>
    <row r="19" spans="1:3" x14ac:dyDescent="0.25">
      <c r="A19" s="74" t="s">
        <v>289</v>
      </c>
      <c r="B19" s="140">
        <v>45231</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39" x14ac:dyDescent="0.25">
      <c r="A26" s="79" t="s">
        <v>314</v>
      </c>
      <c r="B26" s="79" t="s">
        <v>684</v>
      </c>
      <c r="C26" s="79" t="s">
        <v>685</v>
      </c>
    </row>
    <row r="27" spans="1:3" x14ac:dyDescent="0.25">
      <c r="A27" s="80">
        <v>30</v>
      </c>
      <c r="B27" s="81">
        <v>5.04</v>
      </c>
      <c r="C27" s="81">
        <v>5.68</v>
      </c>
    </row>
    <row r="28" spans="1:3" x14ac:dyDescent="0.25">
      <c r="A28" s="80">
        <v>31</v>
      </c>
      <c r="B28" s="81">
        <v>5.22</v>
      </c>
      <c r="C28" s="81">
        <v>5.87</v>
      </c>
    </row>
    <row r="29" spans="1:3" x14ac:dyDescent="0.25">
      <c r="A29" s="80">
        <v>32</v>
      </c>
      <c r="B29" s="81">
        <v>5.4</v>
      </c>
      <c r="C29" s="81">
        <v>6.08</v>
      </c>
    </row>
    <row r="30" spans="1:3" x14ac:dyDescent="0.25">
      <c r="A30" s="80">
        <v>33</v>
      </c>
      <c r="B30" s="81">
        <v>5.59</v>
      </c>
      <c r="C30" s="81">
        <v>6.29</v>
      </c>
    </row>
    <row r="31" spans="1:3" x14ac:dyDescent="0.25">
      <c r="A31" s="80">
        <v>34</v>
      </c>
      <c r="B31" s="81">
        <v>5.78</v>
      </c>
      <c r="C31" s="81">
        <v>6.51</v>
      </c>
    </row>
    <row r="32" spans="1:3" x14ac:dyDescent="0.25">
      <c r="A32" s="80">
        <v>35</v>
      </c>
      <c r="B32" s="81">
        <v>5.99</v>
      </c>
      <c r="C32" s="81">
        <v>6.73</v>
      </c>
    </row>
    <row r="33" spans="1:3" x14ac:dyDescent="0.25">
      <c r="A33" s="80">
        <v>36</v>
      </c>
      <c r="B33" s="81">
        <v>6.2</v>
      </c>
      <c r="C33" s="81">
        <v>6.97</v>
      </c>
    </row>
    <row r="34" spans="1:3" x14ac:dyDescent="0.25">
      <c r="A34" s="80">
        <v>37</v>
      </c>
      <c r="B34" s="81">
        <v>6.41</v>
      </c>
      <c r="C34" s="81">
        <v>7.21</v>
      </c>
    </row>
    <row r="35" spans="1:3" x14ac:dyDescent="0.25">
      <c r="A35" s="80">
        <v>38</v>
      </c>
      <c r="B35" s="81">
        <v>6.64</v>
      </c>
      <c r="C35" s="81">
        <v>7.46</v>
      </c>
    </row>
    <row r="36" spans="1:3" x14ac:dyDescent="0.25">
      <c r="A36" s="80">
        <v>39</v>
      </c>
      <c r="B36" s="81">
        <v>6.87</v>
      </c>
      <c r="C36" s="81">
        <v>7.72</v>
      </c>
    </row>
    <row r="37" spans="1:3" x14ac:dyDescent="0.25">
      <c r="A37" s="80">
        <v>40</v>
      </c>
      <c r="B37" s="81">
        <v>7.11</v>
      </c>
      <c r="C37" s="81">
        <v>7.99</v>
      </c>
    </row>
    <row r="38" spans="1:3" x14ac:dyDescent="0.25">
      <c r="A38" s="80">
        <v>41</v>
      </c>
      <c r="B38" s="81">
        <v>7.36</v>
      </c>
      <c r="C38" s="81">
        <v>8.27</v>
      </c>
    </row>
    <row r="39" spans="1:3" x14ac:dyDescent="0.25">
      <c r="A39" s="80">
        <v>42</v>
      </c>
      <c r="B39" s="81">
        <v>7.62</v>
      </c>
      <c r="C39" s="81">
        <v>8.56</v>
      </c>
    </row>
    <row r="40" spans="1:3" x14ac:dyDescent="0.25">
      <c r="A40" s="80">
        <v>43</v>
      </c>
      <c r="B40" s="81">
        <v>7.89</v>
      </c>
      <c r="C40" s="81">
        <v>8.86</v>
      </c>
    </row>
    <row r="41" spans="1:3" x14ac:dyDescent="0.25">
      <c r="A41" s="80">
        <v>44</v>
      </c>
      <c r="B41" s="81">
        <v>8.16</v>
      </c>
      <c r="C41" s="81">
        <v>9.17</v>
      </c>
    </row>
    <row r="42" spans="1:3" x14ac:dyDescent="0.25">
      <c r="A42" s="80">
        <v>45</v>
      </c>
      <c r="B42" s="81">
        <v>8.4499999999999993</v>
      </c>
      <c r="C42" s="81">
        <v>9.49</v>
      </c>
    </row>
    <row r="43" spans="1:3" x14ac:dyDescent="0.25">
      <c r="A43" s="80">
        <v>46</v>
      </c>
      <c r="B43" s="81">
        <v>8.75</v>
      </c>
      <c r="C43" s="81">
        <v>9.82</v>
      </c>
    </row>
    <row r="44" spans="1:3" x14ac:dyDescent="0.25">
      <c r="A44" s="80">
        <v>47</v>
      </c>
      <c r="B44" s="81">
        <v>9.06</v>
      </c>
      <c r="C44" s="81">
        <v>10.16</v>
      </c>
    </row>
    <row r="45" spans="1:3" x14ac:dyDescent="0.25">
      <c r="A45" s="80">
        <v>48</v>
      </c>
      <c r="B45" s="81">
        <v>9.3800000000000008</v>
      </c>
      <c r="C45" s="81">
        <v>10.52</v>
      </c>
    </row>
    <row r="46" spans="1:3" x14ac:dyDescent="0.25">
      <c r="A46" s="80">
        <v>49</v>
      </c>
      <c r="B46" s="81">
        <v>9.7200000000000006</v>
      </c>
      <c r="C46" s="81">
        <v>10.88</v>
      </c>
    </row>
    <row r="47" spans="1:3" x14ac:dyDescent="0.25">
      <c r="A47" s="80">
        <v>50</v>
      </c>
      <c r="B47" s="81">
        <v>10.06</v>
      </c>
      <c r="C47" s="81">
        <v>11.27</v>
      </c>
    </row>
    <row r="48" spans="1:3" x14ac:dyDescent="0.25">
      <c r="A48" s="80">
        <v>51</v>
      </c>
      <c r="B48" s="81">
        <v>10.42</v>
      </c>
      <c r="C48" s="81">
        <v>11.66</v>
      </c>
    </row>
    <row r="49" spans="1:3" x14ac:dyDescent="0.25">
      <c r="A49" s="80">
        <v>52</v>
      </c>
      <c r="B49" s="81">
        <v>10.8</v>
      </c>
      <c r="C49" s="81">
        <v>12.07</v>
      </c>
    </row>
    <row r="50" spans="1:3" x14ac:dyDescent="0.25">
      <c r="A50" s="80">
        <v>53</v>
      </c>
      <c r="B50" s="81">
        <v>11.18</v>
      </c>
      <c r="C50" s="81">
        <v>12.5</v>
      </c>
    </row>
    <row r="51" spans="1:3" x14ac:dyDescent="0.25">
      <c r="A51" s="80">
        <v>54</v>
      </c>
      <c r="B51" s="81">
        <v>11.59</v>
      </c>
      <c r="C51" s="81">
        <v>12.94</v>
      </c>
    </row>
    <row r="52" spans="1:3" x14ac:dyDescent="0.25">
      <c r="A52" s="80">
        <v>55</v>
      </c>
      <c r="B52" s="81">
        <v>12.01</v>
      </c>
      <c r="C52" s="81">
        <v>13.4</v>
      </c>
    </row>
    <row r="53" spans="1:3" x14ac:dyDescent="0.25">
      <c r="A53" s="80">
        <v>56</v>
      </c>
      <c r="B53" s="81">
        <v>12.44</v>
      </c>
      <c r="C53" s="81">
        <v>13.87</v>
      </c>
    </row>
    <row r="54" spans="1:3" x14ac:dyDescent="0.25">
      <c r="A54" s="80">
        <v>57</v>
      </c>
      <c r="B54" s="81">
        <v>12.89</v>
      </c>
      <c r="C54" s="81">
        <v>14.37</v>
      </c>
    </row>
    <row r="55" spans="1:3" x14ac:dyDescent="0.25">
      <c r="A55" s="80">
        <v>58</v>
      </c>
      <c r="B55" s="81">
        <v>13.37</v>
      </c>
      <c r="C55" s="81">
        <v>14.88</v>
      </c>
    </row>
    <row r="56" spans="1:3" x14ac:dyDescent="0.25">
      <c r="A56" s="80">
        <v>59</v>
      </c>
      <c r="B56" s="81">
        <v>13.86</v>
      </c>
      <c r="C56" s="81">
        <v>15.41</v>
      </c>
    </row>
    <row r="57" spans="1:3" x14ac:dyDescent="0.25">
      <c r="A57" s="80">
        <v>60</v>
      </c>
      <c r="B57" s="81">
        <v>14.37</v>
      </c>
      <c r="C57" s="81">
        <v>15.96</v>
      </c>
    </row>
    <row r="58" spans="1:3" x14ac:dyDescent="0.25">
      <c r="A58" s="80">
        <v>61</v>
      </c>
      <c r="B58" s="81">
        <v>14.9</v>
      </c>
      <c r="C58" s="81">
        <v>16.54</v>
      </c>
    </row>
    <row r="59" spans="1:3" x14ac:dyDescent="0.25">
      <c r="A59" s="80">
        <v>62</v>
      </c>
      <c r="B59" s="81">
        <v>15.46</v>
      </c>
      <c r="C59" s="81">
        <v>17.14</v>
      </c>
    </row>
    <row r="60" spans="1:3" x14ac:dyDescent="0.25">
      <c r="A60" s="80">
        <v>63</v>
      </c>
      <c r="B60" s="81">
        <v>16.04</v>
      </c>
      <c r="C60" s="81">
        <v>17.77</v>
      </c>
    </row>
    <row r="61" spans="1:3" x14ac:dyDescent="0.25">
      <c r="A61" s="80">
        <v>64</v>
      </c>
      <c r="B61" s="81">
        <v>16.66</v>
      </c>
      <c r="C61" s="81">
        <v>18.420000000000002</v>
      </c>
    </row>
    <row r="62" spans="1:3" x14ac:dyDescent="0.25">
      <c r="A62" s="80">
        <v>65</v>
      </c>
      <c r="B62" s="81">
        <v>17.3</v>
      </c>
      <c r="C62" s="81">
        <v>19.11</v>
      </c>
    </row>
    <row r="63" spans="1:3" x14ac:dyDescent="0.25">
      <c r="A63" s="80">
        <v>66</v>
      </c>
      <c r="B63" s="81">
        <v>17.98</v>
      </c>
      <c r="C63" s="81">
        <v>19.82</v>
      </c>
    </row>
    <row r="64" spans="1:3" x14ac:dyDescent="0.25">
      <c r="A64" s="80">
        <v>67</v>
      </c>
      <c r="B64" s="81">
        <v>18</v>
      </c>
      <c r="C64" s="81">
        <v>19.86</v>
      </c>
    </row>
    <row r="65" spans="1:3" x14ac:dyDescent="0.25">
      <c r="A65" s="80">
        <v>68</v>
      </c>
      <c r="B65" s="81">
        <v>17.329999999999998</v>
      </c>
      <c r="C65" s="81">
        <v>19.2</v>
      </c>
    </row>
    <row r="66" spans="1:3" x14ac:dyDescent="0.25">
      <c r="A66" s="80">
        <v>69</v>
      </c>
      <c r="B66" s="81">
        <v>16.670000000000002</v>
      </c>
      <c r="C66" s="81">
        <v>18.54</v>
      </c>
    </row>
    <row r="67" spans="1:3" x14ac:dyDescent="0.25">
      <c r="A67" s="80">
        <v>70</v>
      </c>
      <c r="B67" s="81">
        <v>16</v>
      </c>
      <c r="C67" s="81">
        <v>17.88</v>
      </c>
    </row>
    <row r="68" spans="1:3" x14ac:dyDescent="0.25">
      <c r="A68" s="80">
        <v>71</v>
      </c>
      <c r="B68" s="81">
        <v>15.34</v>
      </c>
      <c r="C68" s="81">
        <v>17.21</v>
      </c>
    </row>
    <row r="69" spans="1:3" x14ac:dyDescent="0.25">
      <c r="A69" s="80">
        <v>72</v>
      </c>
      <c r="B69" s="81">
        <v>14.68</v>
      </c>
      <c r="C69" s="81">
        <v>16.55</v>
      </c>
    </row>
    <row r="70" spans="1:3" x14ac:dyDescent="0.25">
      <c r="A70" s="80">
        <v>73</v>
      </c>
      <c r="B70" s="81">
        <v>14.02</v>
      </c>
      <c r="C70" s="81">
        <v>15.88</v>
      </c>
    </row>
    <row r="71" spans="1:3" x14ac:dyDescent="0.25">
      <c r="A71" s="80">
        <v>74</v>
      </c>
      <c r="B71" s="81">
        <v>13.37</v>
      </c>
      <c r="C71" s="81">
        <v>15.22</v>
      </c>
    </row>
  </sheetData>
  <sheetProtection algorithmName="SHA-512" hashValue="D9ICyffhMZHB6ARKwcIfiZUkz3Jaqz+G6lPUGE7RTtrhd62tOw6f2uVjtE66DUGSY0Tf+gT8XJAic5xK2HVsVw==" saltValue="jMpqRlf+Ha9WdEkhoBARDQ==" spinCount="100000" sheet="1" objects="1" scenarios="1"/>
  <conditionalFormatting sqref="A6:A16 A18:A20">
    <cfRule type="expression" dxfId="379" priority="21" stopIfTrue="1">
      <formula>MOD(ROW(),2)=0</formula>
    </cfRule>
    <cfRule type="expression" dxfId="378" priority="22" stopIfTrue="1">
      <formula>MOD(ROW(),2)&lt;&gt;0</formula>
    </cfRule>
  </conditionalFormatting>
  <conditionalFormatting sqref="B6:C21">
    <cfRule type="expression" dxfId="377" priority="25" stopIfTrue="1">
      <formula>MOD(ROW(),2)=0</formula>
    </cfRule>
    <cfRule type="expression" dxfId="376" priority="26" stopIfTrue="1">
      <formula>MOD(ROW(),2)&lt;&gt;0</formula>
    </cfRule>
  </conditionalFormatting>
  <conditionalFormatting sqref="B18:B20">
    <cfRule type="expression" dxfId="375" priority="19" stopIfTrue="1">
      <formula>MOD(ROW(),2)=0</formula>
    </cfRule>
    <cfRule type="expression" dxfId="374" priority="20" stopIfTrue="1">
      <formula>MOD(ROW(),2)&lt;&gt;0</formula>
    </cfRule>
  </conditionalFormatting>
  <conditionalFormatting sqref="C17">
    <cfRule type="expression" dxfId="373" priority="17" stopIfTrue="1">
      <formula>MOD(ROW(),2)=0</formula>
    </cfRule>
    <cfRule type="expression" dxfId="372" priority="18" stopIfTrue="1">
      <formula>MOD(ROW(),2)&lt;&gt;0</formula>
    </cfRule>
  </conditionalFormatting>
  <conditionalFormatting sqref="A17">
    <cfRule type="expression" dxfId="371" priority="13" stopIfTrue="1">
      <formula>MOD(ROW(),2)=0</formula>
    </cfRule>
    <cfRule type="expression" dxfId="370" priority="14" stopIfTrue="1">
      <formula>MOD(ROW(),2)&lt;&gt;0</formula>
    </cfRule>
  </conditionalFormatting>
  <conditionalFormatting sqref="B17">
    <cfRule type="expression" dxfId="369" priority="15" stopIfTrue="1">
      <formula>MOD(ROW(),2)=0</formula>
    </cfRule>
    <cfRule type="expression" dxfId="368" priority="16" stopIfTrue="1">
      <formula>MOD(ROW(),2)&lt;&gt;0</formula>
    </cfRule>
  </conditionalFormatting>
  <conditionalFormatting sqref="A26:A71">
    <cfRule type="expression" dxfId="367" priority="5" stopIfTrue="1">
      <formula>MOD(ROW(),2)=0</formula>
    </cfRule>
    <cfRule type="expression" dxfId="366" priority="6" stopIfTrue="1">
      <formula>MOD(ROW(),2)&lt;&gt;0</formula>
    </cfRule>
  </conditionalFormatting>
  <conditionalFormatting sqref="B26:C71">
    <cfRule type="expression" dxfId="365" priority="7" stopIfTrue="1">
      <formula>MOD(ROW(),2)=0</formula>
    </cfRule>
    <cfRule type="expression" dxfId="364" priority="8" stopIfTrue="1">
      <formula>MOD(ROW(),2)&lt;&gt;0</formula>
    </cfRule>
  </conditionalFormatting>
  <conditionalFormatting sqref="A21">
    <cfRule type="expression" dxfId="363" priority="1" stopIfTrue="1">
      <formula>MOD(ROW(),2)=0</formula>
    </cfRule>
    <cfRule type="expression" dxfId="362" priority="2" stopIfTrue="1">
      <formula>MOD(ROW(),2)&lt;&gt;0</formula>
    </cfRule>
  </conditionalFormatting>
  <conditionalFormatting sqref="B21:C21">
    <cfRule type="expression" dxfId="361" priority="3" stopIfTrue="1">
      <formula>MOD(ROW(),2)=0</formula>
    </cfRule>
    <cfRule type="expression" dxfId="36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8"/>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x-708</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498</v>
      </c>
      <c r="C9" s="112"/>
    </row>
    <row r="10" spans="1:9" ht="44.65" customHeight="1" x14ac:dyDescent="0.25">
      <c r="A10" s="74" t="s">
        <v>6</v>
      </c>
      <c r="B10" s="112" t="s">
        <v>522</v>
      </c>
      <c r="C10" s="112"/>
    </row>
    <row r="11" spans="1:9" x14ac:dyDescent="0.25">
      <c r="A11" s="74" t="s">
        <v>281</v>
      </c>
      <c r="B11" s="112" t="s">
        <v>500</v>
      </c>
      <c r="C11" s="112"/>
    </row>
    <row r="12" spans="1:9" x14ac:dyDescent="0.25">
      <c r="A12" s="74" t="s">
        <v>282</v>
      </c>
      <c r="B12" s="112" t="s">
        <v>501</v>
      </c>
      <c r="C12" s="112"/>
    </row>
    <row r="13" spans="1:9" x14ac:dyDescent="0.25">
      <c r="A13" s="74" t="s">
        <v>585</v>
      </c>
      <c r="B13" s="112">
        <v>0</v>
      </c>
      <c r="C13" s="112"/>
    </row>
    <row r="14" spans="1:9" x14ac:dyDescent="0.25">
      <c r="A14" s="74" t="s">
        <v>284</v>
      </c>
      <c r="B14" s="112">
        <v>708</v>
      </c>
      <c r="C14" s="112"/>
    </row>
    <row r="15" spans="1:9" x14ac:dyDescent="0.25">
      <c r="A15" s="74" t="s">
        <v>588</v>
      </c>
      <c r="B15" s="112" t="s">
        <v>523</v>
      </c>
      <c r="C15" s="112"/>
    </row>
    <row r="16" spans="1:9" x14ac:dyDescent="0.25">
      <c r="A16" s="74" t="s">
        <v>286</v>
      </c>
      <c r="B16" s="112" t="s">
        <v>524</v>
      </c>
      <c r="C16" s="112"/>
    </row>
    <row r="17" spans="1:3" ht="38.15" customHeight="1" x14ac:dyDescent="0.25">
      <c r="A17" s="74" t="s">
        <v>687</v>
      </c>
      <c r="B17" s="112"/>
      <c r="C17" s="112"/>
    </row>
    <row r="18" spans="1:3" x14ac:dyDescent="0.25">
      <c r="A18" s="74" t="s">
        <v>288</v>
      </c>
      <c r="B18" s="140">
        <v>45190</v>
      </c>
      <c r="C18" s="112"/>
    </row>
    <row r="19" spans="1:3" x14ac:dyDescent="0.25">
      <c r="A19" s="74" t="s">
        <v>289</v>
      </c>
      <c r="B19" s="140">
        <v>45231</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39" x14ac:dyDescent="0.25">
      <c r="A26" s="79" t="s">
        <v>314</v>
      </c>
      <c r="B26" s="79" t="s">
        <v>684</v>
      </c>
      <c r="C26" s="79" t="s">
        <v>685</v>
      </c>
    </row>
    <row r="27" spans="1:3" x14ac:dyDescent="0.25">
      <c r="A27" s="80">
        <v>30</v>
      </c>
      <c r="B27" s="81">
        <v>4.7</v>
      </c>
      <c r="C27" s="81">
        <v>5.32</v>
      </c>
    </row>
    <row r="28" spans="1:3" x14ac:dyDescent="0.25">
      <c r="A28" s="80">
        <v>31</v>
      </c>
      <c r="B28" s="81">
        <v>4.8600000000000003</v>
      </c>
      <c r="C28" s="81">
        <v>5.5</v>
      </c>
    </row>
    <row r="29" spans="1:3" x14ac:dyDescent="0.25">
      <c r="A29" s="80">
        <v>32</v>
      </c>
      <c r="B29" s="81">
        <v>5.03</v>
      </c>
      <c r="C29" s="81">
        <v>5.69</v>
      </c>
    </row>
    <row r="30" spans="1:3" x14ac:dyDescent="0.25">
      <c r="A30" s="80">
        <v>33</v>
      </c>
      <c r="B30" s="81">
        <v>5.21</v>
      </c>
      <c r="C30" s="81">
        <v>5.89</v>
      </c>
    </row>
    <row r="31" spans="1:3" x14ac:dyDescent="0.25">
      <c r="A31" s="80">
        <v>34</v>
      </c>
      <c r="B31" s="81">
        <v>5.39</v>
      </c>
      <c r="C31" s="81">
        <v>6.1</v>
      </c>
    </row>
    <row r="32" spans="1:3" x14ac:dyDescent="0.25">
      <c r="A32" s="80">
        <v>35</v>
      </c>
      <c r="B32" s="81">
        <v>5.57</v>
      </c>
      <c r="C32" s="81">
        <v>6.31</v>
      </c>
    </row>
    <row r="33" spans="1:3" x14ac:dyDescent="0.25">
      <c r="A33" s="80">
        <v>36</v>
      </c>
      <c r="B33" s="81">
        <v>5.77</v>
      </c>
      <c r="C33" s="81">
        <v>6.53</v>
      </c>
    </row>
    <row r="34" spans="1:3" x14ac:dyDescent="0.25">
      <c r="A34" s="80">
        <v>37</v>
      </c>
      <c r="B34" s="81">
        <v>5.97</v>
      </c>
      <c r="C34" s="81">
        <v>6.75</v>
      </c>
    </row>
    <row r="35" spans="1:3" x14ac:dyDescent="0.25">
      <c r="A35" s="80">
        <v>38</v>
      </c>
      <c r="B35" s="81">
        <v>6.18</v>
      </c>
      <c r="C35" s="81">
        <v>6.99</v>
      </c>
    </row>
    <row r="36" spans="1:3" x14ac:dyDescent="0.25">
      <c r="A36" s="80">
        <v>39</v>
      </c>
      <c r="B36" s="81">
        <v>6.39</v>
      </c>
      <c r="C36" s="81">
        <v>7.23</v>
      </c>
    </row>
    <row r="37" spans="1:3" x14ac:dyDescent="0.25">
      <c r="A37" s="80">
        <v>40</v>
      </c>
      <c r="B37" s="81">
        <v>6.61</v>
      </c>
      <c r="C37" s="81">
        <v>7.48</v>
      </c>
    </row>
    <row r="38" spans="1:3" x14ac:dyDescent="0.25">
      <c r="A38" s="80">
        <v>41</v>
      </c>
      <c r="B38" s="81">
        <v>6.85</v>
      </c>
      <c r="C38" s="81">
        <v>7.74</v>
      </c>
    </row>
    <row r="39" spans="1:3" x14ac:dyDescent="0.25">
      <c r="A39" s="80">
        <v>42</v>
      </c>
      <c r="B39" s="81">
        <v>7.09</v>
      </c>
      <c r="C39" s="81">
        <v>8.01</v>
      </c>
    </row>
    <row r="40" spans="1:3" x14ac:dyDescent="0.25">
      <c r="A40" s="80">
        <v>43</v>
      </c>
      <c r="B40" s="81">
        <v>7.33</v>
      </c>
      <c r="C40" s="81">
        <v>8.2899999999999991</v>
      </c>
    </row>
    <row r="41" spans="1:3" x14ac:dyDescent="0.25">
      <c r="A41" s="80">
        <v>44</v>
      </c>
      <c r="B41" s="81">
        <v>7.59</v>
      </c>
      <c r="C41" s="81">
        <v>8.58</v>
      </c>
    </row>
    <row r="42" spans="1:3" x14ac:dyDescent="0.25">
      <c r="A42" s="80">
        <v>45</v>
      </c>
      <c r="B42" s="81">
        <v>7.86</v>
      </c>
      <c r="C42" s="81">
        <v>8.8699999999999992</v>
      </c>
    </row>
    <row r="43" spans="1:3" x14ac:dyDescent="0.25">
      <c r="A43" s="80">
        <v>46</v>
      </c>
      <c r="B43" s="81">
        <v>8.1300000000000008</v>
      </c>
      <c r="C43" s="81">
        <v>9.18</v>
      </c>
    </row>
    <row r="44" spans="1:3" x14ac:dyDescent="0.25">
      <c r="A44" s="80">
        <v>47</v>
      </c>
      <c r="B44" s="81">
        <v>8.42</v>
      </c>
      <c r="C44" s="81">
        <v>9.5</v>
      </c>
    </row>
    <row r="45" spans="1:3" x14ac:dyDescent="0.25">
      <c r="A45" s="80">
        <v>48</v>
      </c>
      <c r="B45" s="81">
        <v>8.7200000000000006</v>
      </c>
      <c r="C45" s="81">
        <v>9.83</v>
      </c>
    </row>
    <row r="46" spans="1:3" x14ac:dyDescent="0.25">
      <c r="A46" s="80">
        <v>49</v>
      </c>
      <c r="B46" s="81">
        <v>9.0299999999999994</v>
      </c>
      <c r="C46" s="81">
        <v>10.18</v>
      </c>
    </row>
    <row r="47" spans="1:3" x14ac:dyDescent="0.25">
      <c r="A47" s="80">
        <v>50</v>
      </c>
      <c r="B47" s="81">
        <v>9.35</v>
      </c>
      <c r="C47" s="81">
        <v>10.53</v>
      </c>
    </row>
    <row r="48" spans="1:3" x14ac:dyDescent="0.25">
      <c r="A48" s="80">
        <v>51</v>
      </c>
      <c r="B48" s="81">
        <v>9.68</v>
      </c>
      <c r="C48" s="81">
        <v>10.9</v>
      </c>
    </row>
    <row r="49" spans="1:3" x14ac:dyDescent="0.25">
      <c r="A49" s="80">
        <v>52</v>
      </c>
      <c r="B49" s="81">
        <v>10.029999999999999</v>
      </c>
      <c r="C49" s="81">
        <v>11.28</v>
      </c>
    </row>
    <row r="50" spans="1:3" x14ac:dyDescent="0.25">
      <c r="A50" s="80">
        <v>53</v>
      </c>
      <c r="B50" s="81">
        <v>10.39</v>
      </c>
      <c r="C50" s="81">
        <v>11.68</v>
      </c>
    </row>
    <row r="51" spans="1:3" x14ac:dyDescent="0.25">
      <c r="A51" s="80">
        <v>54</v>
      </c>
      <c r="B51" s="81">
        <v>10.76</v>
      </c>
      <c r="C51" s="81">
        <v>12.09</v>
      </c>
    </row>
    <row r="52" spans="1:3" x14ac:dyDescent="0.25">
      <c r="A52" s="80">
        <v>55</v>
      </c>
      <c r="B52" s="81">
        <v>11.15</v>
      </c>
      <c r="C52" s="81">
        <v>12.51</v>
      </c>
    </row>
    <row r="53" spans="1:3" x14ac:dyDescent="0.25">
      <c r="A53" s="80">
        <v>56</v>
      </c>
      <c r="B53" s="81">
        <v>11.55</v>
      </c>
      <c r="C53" s="81">
        <v>12.95</v>
      </c>
    </row>
    <row r="54" spans="1:3" x14ac:dyDescent="0.25">
      <c r="A54" s="80">
        <v>57</v>
      </c>
      <c r="B54" s="81">
        <v>11.97</v>
      </c>
      <c r="C54" s="81">
        <v>13.41</v>
      </c>
    </row>
    <row r="55" spans="1:3" x14ac:dyDescent="0.25">
      <c r="A55" s="80">
        <v>58</v>
      </c>
      <c r="B55" s="81">
        <v>12.4</v>
      </c>
      <c r="C55" s="81">
        <v>13.89</v>
      </c>
    </row>
    <row r="56" spans="1:3" x14ac:dyDescent="0.25">
      <c r="A56" s="80">
        <v>59</v>
      </c>
      <c r="B56" s="81">
        <v>12.86</v>
      </c>
      <c r="C56" s="81">
        <v>14.38</v>
      </c>
    </row>
    <row r="57" spans="1:3" x14ac:dyDescent="0.25">
      <c r="A57" s="80">
        <v>60</v>
      </c>
      <c r="B57" s="81">
        <v>13.33</v>
      </c>
      <c r="C57" s="81">
        <v>14.9</v>
      </c>
    </row>
    <row r="58" spans="1:3" x14ac:dyDescent="0.25">
      <c r="A58" s="80">
        <v>61</v>
      </c>
      <c r="B58" s="81">
        <v>13.82</v>
      </c>
      <c r="C58" s="81">
        <v>15.43</v>
      </c>
    </row>
    <row r="59" spans="1:3" x14ac:dyDescent="0.25">
      <c r="A59" s="80">
        <v>62</v>
      </c>
      <c r="B59" s="81">
        <v>14.34</v>
      </c>
      <c r="C59" s="81">
        <v>15.99</v>
      </c>
    </row>
    <row r="60" spans="1:3" x14ac:dyDescent="0.25">
      <c r="A60" s="80">
        <v>63</v>
      </c>
      <c r="B60" s="81">
        <v>14.88</v>
      </c>
      <c r="C60" s="81">
        <v>16.57</v>
      </c>
    </row>
    <row r="61" spans="1:3" x14ac:dyDescent="0.25">
      <c r="A61" s="80">
        <v>64</v>
      </c>
      <c r="B61" s="81">
        <v>15.44</v>
      </c>
      <c r="C61" s="81">
        <v>17.18</v>
      </c>
    </row>
    <row r="62" spans="1:3" x14ac:dyDescent="0.25">
      <c r="A62" s="80">
        <v>65</v>
      </c>
      <c r="B62" s="81">
        <v>16.04</v>
      </c>
      <c r="C62" s="81">
        <v>17.809999999999999</v>
      </c>
    </row>
    <row r="63" spans="1:3" x14ac:dyDescent="0.25">
      <c r="A63" s="80">
        <v>66</v>
      </c>
      <c r="B63" s="81">
        <v>16.66</v>
      </c>
      <c r="C63" s="81">
        <v>18.48</v>
      </c>
    </row>
    <row r="64" spans="1:3" x14ac:dyDescent="0.25">
      <c r="A64" s="80">
        <v>67</v>
      </c>
      <c r="B64" s="81">
        <v>17.32</v>
      </c>
      <c r="C64" s="81">
        <v>19.18</v>
      </c>
    </row>
    <row r="65" spans="1:3" x14ac:dyDescent="0.25">
      <c r="A65" s="80">
        <v>68</v>
      </c>
      <c r="B65" s="81">
        <v>17.329999999999998</v>
      </c>
      <c r="C65" s="81">
        <v>19.2</v>
      </c>
    </row>
    <row r="66" spans="1:3" x14ac:dyDescent="0.25">
      <c r="A66" s="80">
        <v>69</v>
      </c>
      <c r="B66" s="81">
        <v>16.670000000000002</v>
      </c>
      <c r="C66" s="81">
        <v>18.54</v>
      </c>
    </row>
    <row r="67" spans="1:3" x14ac:dyDescent="0.25">
      <c r="A67" s="80">
        <v>70</v>
      </c>
      <c r="B67" s="81">
        <v>16</v>
      </c>
      <c r="C67" s="81">
        <v>17.88</v>
      </c>
    </row>
    <row r="68" spans="1:3" x14ac:dyDescent="0.25">
      <c r="A68" s="80">
        <v>71</v>
      </c>
      <c r="B68" s="81">
        <v>15.34</v>
      </c>
      <c r="C68" s="81">
        <v>17.21</v>
      </c>
    </row>
    <row r="69" spans="1:3" x14ac:dyDescent="0.25">
      <c r="A69" s="80">
        <v>72</v>
      </c>
      <c r="B69" s="81">
        <v>14.68</v>
      </c>
      <c r="C69" s="81">
        <v>16.55</v>
      </c>
    </row>
    <row r="70" spans="1:3" x14ac:dyDescent="0.25">
      <c r="A70" s="80">
        <v>73</v>
      </c>
      <c r="B70" s="81">
        <v>14.02</v>
      </c>
      <c r="C70" s="81">
        <v>15.88</v>
      </c>
    </row>
    <row r="71" spans="1:3" x14ac:dyDescent="0.25">
      <c r="A71" s="80">
        <v>74</v>
      </c>
      <c r="B71" s="81">
        <v>13.37</v>
      </c>
      <c r="C71" s="81">
        <v>15.22</v>
      </c>
    </row>
  </sheetData>
  <sheetProtection algorithmName="SHA-512" hashValue="FSY/rR0v030i1qCknuB67OHmml+7MJGaK9s+DMQPU4wWMVt4vypdHGa39i5EeOGXVVxxcROmvXFnF9Br4gRYEw==" saltValue="xcsn2kUZaZtukmSXT2xcyQ==" spinCount="100000" sheet="1" objects="1" scenarios="1"/>
  <conditionalFormatting sqref="A6:A16 A18:A20">
    <cfRule type="expression" dxfId="359" priority="21" stopIfTrue="1">
      <formula>MOD(ROW(),2)=0</formula>
    </cfRule>
    <cfRule type="expression" dxfId="358" priority="22" stopIfTrue="1">
      <formula>MOD(ROW(),2)&lt;&gt;0</formula>
    </cfRule>
  </conditionalFormatting>
  <conditionalFormatting sqref="B6:C21">
    <cfRule type="expression" dxfId="357" priority="25" stopIfTrue="1">
      <formula>MOD(ROW(),2)=0</formula>
    </cfRule>
    <cfRule type="expression" dxfId="356" priority="26" stopIfTrue="1">
      <formula>MOD(ROW(),2)&lt;&gt;0</formula>
    </cfRule>
  </conditionalFormatting>
  <conditionalFormatting sqref="B18:B20">
    <cfRule type="expression" dxfId="355" priority="19" stopIfTrue="1">
      <formula>MOD(ROW(),2)=0</formula>
    </cfRule>
    <cfRule type="expression" dxfId="354" priority="20" stopIfTrue="1">
      <formula>MOD(ROW(),2)&lt;&gt;0</formula>
    </cfRule>
  </conditionalFormatting>
  <conditionalFormatting sqref="C17">
    <cfRule type="expression" dxfId="353" priority="17" stopIfTrue="1">
      <formula>MOD(ROW(),2)=0</formula>
    </cfRule>
    <cfRule type="expression" dxfId="352" priority="18" stopIfTrue="1">
      <formula>MOD(ROW(),2)&lt;&gt;0</formula>
    </cfRule>
  </conditionalFormatting>
  <conditionalFormatting sqref="A17">
    <cfRule type="expression" dxfId="351" priority="13" stopIfTrue="1">
      <formula>MOD(ROW(),2)=0</formula>
    </cfRule>
    <cfRule type="expression" dxfId="350" priority="14" stopIfTrue="1">
      <formula>MOD(ROW(),2)&lt;&gt;0</formula>
    </cfRule>
  </conditionalFormatting>
  <conditionalFormatting sqref="B17">
    <cfRule type="expression" dxfId="349" priority="15" stopIfTrue="1">
      <formula>MOD(ROW(),2)=0</formula>
    </cfRule>
    <cfRule type="expression" dxfId="348" priority="16" stopIfTrue="1">
      <formula>MOD(ROW(),2)&lt;&gt;0</formula>
    </cfRule>
  </conditionalFormatting>
  <conditionalFormatting sqref="A26:A71">
    <cfRule type="expression" dxfId="347" priority="5" stopIfTrue="1">
      <formula>MOD(ROW(),2)=0</formula>
    </cfRule>
    <cfRule type="expression" dxfId="346" priority="6" stopIfTrue="1">
      <formula>MOD(ROW(),2)&lt;&gt;0</formula>
    </cfRule>
  </conditionalFormatting>
  <conditionalFormatting sqref="B26:C71">
    <cfRule type="expression" dxfId="345" priority="7" stopIfTrue="1">
      <formula>MOD(ROW(),2)=0</formula>
    </cfRule>
    <cfRule type="expression" dxfId="344" priority="8" stopIfTrue="1">
      <formula>MOD(ROW(),2)&lt;&gt;0</formula>
    </cfRule>
  </conditionalFormatting>
  <conditionalFormatting sqref="A21">
    <cfRule type="expression" dxfId="343" priority="1" stopIfTrue="1">
      <formula>MOD(ROW(),2)=0</formula>
    </cfRule>
    <cfRule type="expression" dxfId="342" priority="2" stopIfTrue="1">
      <formula>MOD(ROW(),2)&lt;&gt;0</formula>
    </cfRule>
  </conditionalFormatting>
  <conditionalFormatting sqref="B21:C21">
    <cfRule type="expression" dxfId="341" priority="3" stopIfTrue="1">
      <formula>MOD(ROW(),2)=0</formula>
    </cfRule>
    <cfRule type="expression" dxfId="34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A9A0-786F-4B65-BB64-68A8D6715A5C}">
  <sheetPr codeName="Sheet72">
    <tabColor theme="4"/>
  </sheetPr>
  <dimension ref="A1:B793"/>
  <sheetViews>
    <sheetView showGridLines="0" zoomScale="85" zoomScaleNormal="85" workbookViewId="0">
      <selection activeCell="B6" sqref="B6:D21"/>
    </sheetView>
  </sheetViews>
  <sheetFormatPr defaultColWidth="9.26953125" defaultRowHeight="12.5" x14ac:dyDescent="0.25"/>
  <cols>
    <col min="1" max="1" width="56.26953125" style="27" customWidth="1"/>
    <col min="2" max="2" width="84.54296875" style="27" customWidth="1"/>
    <col min="3" max="12" width="15.26953125" style="27" customWidth="1"/>
    <col min="13" max="13" width="5.54296875" style="27" customWidth="1"/>
    <col min="14" max="24" width="19.26953125" style="27" customWidth="1"/>
    <col min="25" max="25" width="6.453125" style="27" customWidth="1"/>
    <col min="26" max="26" width="19.26953125" style="27" customWidth="1"/>
    <col min="27" max="27" width="18.54296875" style="27" customWidth="1"/>
    <col min="28" max="28" width="25.26953125" style="27" customWidth="1"/>
    <col min="29" max="29" width="27" style="27" customWidth="1"/>
    <col min="30" max="30" width="39.453125" style="27" customWidth="1"/>
    <col min="31" max="31" width="15.453125" style="27" customWidth="1"/>
    <col min="32" max="32" width="11.453125" style="27" customWidth="1"/>
    <col min="33" max="33" width="15.453125" style="27" customWidth="1"/>
    <col min="34" max="34" width="15.26953125" style="27" customWidth="1"/>
    <col min="35" max="35" width="20" style="27" customWidth="1"/>
    <col min="36" max="36" width="15.26953125" style="27" customWidth="1"/>
    <col min="37" max="37" width="16.7265625" style="27" customWidth="1"/>
    <col min="38" max="38" width="28.7265625" style="27" customWidth="1"/>
    <col min="39" max="39" width="20" style="27" customWidth="1"/>
    <col min="40" max="40" width="20.7265625" style="27" customWidth="1"/>
    <col min="41" max="41" width="48.7265625" style="27" customWidth="1"/>
    <col min="42" max="16384" width="9.26953125" style="27"/>
  </cols>
  <sheetData>
    <row r="1" spans="1:2" ht="20" x14ac:dyDescent="0.4">
      <c r="A1" s="39" t="s">
        <v>0</v>
      </c>
      <c r="B1" s="40"/>
    </row>
    <row r="2" spans="1:2" ht="15.5" x14ac:dyDescent="0.35">
      <c r="A2" s="134" t="str">
        <f>IF(title="&gt; Enter workbook title here","Enter workbook title in Cover sheet",title)</f>
        <v>JPS - Consolidated Factor Spreadsheet</v>
      </c>
      <c r="B2" s="42"/>
    </row>
    <row r="3" spans="1:2" ht="15.5" x14ac:dyDescent="0.35">
      <c r="A3" s="43" t="s">
        <v>13</v>
      </c>
      <c r="B3" s="42"/>
    </row>
    <row r="4" spans="1:2" x14ac:dyDescent="0.25">
      <c r="A4" s="44"/>
    </row>
    <row r="5" spans="1:2" x14ac:dyDescent="0.25">
      <c r="A5" s="119"/>
      <c r="B5" s="119"/>
    </row>
    <row r="6" spans="1:2" x14ac:dyDescent="0.25">
      <c r="A6" s="133"/>
      <c r="B6" s="119"/>
    </row>
    <row r="8" spans="1:2" ht="15.5" x14ac:dyDescent="0.35">
      <c r="A8" s="132" t="s">
        <v>596</v>
      </c>
      <c r="B8" s="130" t="s">
        <v>300</v>
      </c>
    </row>
    <row r="9" spans="1:2" ht="15.5" x14ac:dyDescent="0.35">
      <c r="A9" s="132"/>
      <c r="B9" s="130"/>
    </row>
    <row r="10" spans="1:2" ht="15.5" x14ac:dyDescent="0.35">
      <c r="A10" s="130" t="s">
        <v>597</v>
      </c>
      <c r="B10" s="123"/>
    </row>
    <row r="11" spans="1:2" ht="15.5" x14ac:dyDescent="0.35">
      <c r="A11" s="123" t="s">
        <v>598</v>
      </c>
      <c r="B11" s="123">
        <v>3.7339999999999998E-2</v>
      </c>
    </row>
    <row r="12" spans="1:2" ht="15.5" x14ac:dyDescent="0.35">
      <c r="A12" s="122" t="s">
        <v>599</v>
      </c>
      <c r="B12" s="122">
        <v>0.02</v>
      </c>
    </row>
    <row r="13" spans="1:2" ht="25.5" customHeight="1" x14ac:dyDescent="0.35">
      <c r="A13" s="131" t="s">
        <v>600</v>
      </c>
      <c r="B13" s="122" t="s">
        <v>601</v>
      </c>
    </row>
    <row r="14" spans="1:2" ht="15.5" x14ac:dyDescent="0.35">
      <c r="A14" s="122" t="s">
        <v>602</v>
      </c>
      <c r="B14" s="122" t="s">
        <v>601</v>
      </c>
    </row>
    <row r="15" spans="1:2" ht="15.5" x14ac:dyDescent="0.35">
      <c r="A15" s="123" t="s">
        <v>603</v>
      </c>
      <c r="B15" s="122">
        <v>1.4E-2</v>
      </c>
    </row>
    <row r="16" spans="1:2" ht="15.5" x14ac:dyDescent="0.35">
      <c r="A16" s="122" t="s">
        <v>604</v>
      </c>
      <c r="B16" s="122">
        <v>3.7999999999999999E-2</v>
      </c>
    </row>
    <row r="17" spans="1:2" ht="15.5" x14ac:dyDescent="0.35">
      <c r="A17" s="122" t="s">
        <v>605</v>
      </c>
      <c r="B17" s="122">
        <v>0.02</v>
      </c>
    </row>
    <row r="18" spans="1:2" ht="15.5" x14ac:dyDescent="0.35">
      <c r="A18" s="122" t="s">
        <v>606</v>
      </c>
      <c r="B18" s="122">
        <v>1.7000000000000001E-2</v>
      </c>
    </row>
    <row r="19" spans="1:2" ht="15.5" x14ac:dyDescent="0.35">
      <c r="A19" s="123" t="s">
        <v>607</v>
      </c>
      <c r="B19" s="123">
        <v>2.3019999999999999E-2</v>
      </c>
    </row>
    <row r="20" spans="1:2" ht="15.5" x14ac:dyDescent="0.35">
      <c r="A20" s="122" t="s">
        <v>608</v>
      </c>
      <c r="B20" s="122" t="s">
        <v>609</v>
      </c>
    </row>
    <row r="21" spans="1:2" ht="15.5" x14ac:dyDescent="0.35">
      <c r="A21" s="122" t="s">
        <v>610</v>
      </c>
      <c r="B21" s="127" t="s">
        <v>611</v>
      </c>
    </row>
    <row r="22" spans="1:2" ht="15.5" x14ac:dyDescent="0.35">
      <c r="A22" s="122"/>
      <c r="B22" s="127"/>
    </row>
    <row r="23" spans="1:2" ht="15.5" x14ac:dyDescent="0.35">
      <c r="A23" s="130" t="s">
        <v>612</v>
      </c>
      <c r="B23" s="123"/>
    </row>
    <row r="24" spans="1:2" ht="15.5" x14ac:dyDescent="0.35">
      <c r="A24" s="122" t="s">
        <v>613</v>
      </c>
      <c r="B24" s="122" t="s">
        <v>614</v>
      </c>
    </row>
    <row r="25" spans="1:2" ht="15.5" x14ac:dyDescent="0.35">
      <c r="A25" s="122" t="s">
        <v>615</v>
      </c>
      <c r="B25" s="122" t="s">
        <v>616</v>
      </c>
    </row>
    <row r="26" spans="1:2" ht="15.5" x14ac:dyDescent="0.35">
      <c r="A26" s="122" t="s">
        <v>617</v>
      </c>
      <c r="B26" s="122" t="s">
        <v>618</v>
      </c>
    </row>
    <row r="27" spans="1:2" ht="15.5" x14ac:dyDescent="0.35">
      <c r="A27" s="123" t="s">
        <v>619</v>
      </c>
      <c r="B27" s="123" t="s">
        <v>616</v>
      </c>
    </row>
    <row r="28" spans="1:2" ht="15.5" x14ac:dyDescent="0.35">
      <c r="A28" s="122" t="s">
        <v>620</v>
      </c>
      <c r="B28" s="122" t="s">
        <v>618</v>
      </c>
    </row>
    <row r="29" spans="1:2" ht="15.5" x14ac:dyDescent="0.35">
      <c r="A29" s="122" t="s">
        <v>621</v>
      </c>
      <c r="B29" s="123" t="s">
        <v>616</v>
      </c>
    </row>
    <row r="30" spans="1:2" ht="15.5" x14ac:dyDescent="0.35">
      <c r="A30" s="122" t="s">
        <v>622</v>
      </c>
      <c r="B30" s="122" t="s">
        <v>623</v>
      </c>
    </row>
    <row r="31" spans="1:2" ht="15.5" x14ac:dyDescent="0.35">
      <c r="A31" s="122" t="s">
        <v>624</v>
      </c>
      <c r="B31" s="135">
        <v>2024</v>
      </c>
    </row>
    <row r="32" spans="1:2" ht="15.5" x14ac:dyDescent="0.35">
      <c r="A32" s="122" t="s">
        <v>625</v>
      </c>
      <c r="B32" s="122" t="s">
        <v>609</v>
      </c>
    </row>
    <row r="33" spans="1:2" ht="15.5" x14ac:dyDescent="0.35">
      <c r="A33" s="122"/>
      <c r="B33" s="122"/>
    </row>
    <row r="34" spans="1:2" ht="15.5" x14ac:dyDescent="0.35">
      <c r="A34" s="124" t="s">
        <v>626</v>
      </c>
      <c r="B34" s="122"/>
    </row>
    <row r="35" spans="1:2" ht="15.5" x14ac:dyDescent="0.35">
      <c r="A35" s="128" t="s">
        <v>627</v>
      </c>
      <c r="B35" s="129">
        <v>0.7</v>
      </c>
    </row>
    <row r="36" spans="1:2" ht="15.5" x14ac:dyDescent="0.35">
      <c r="A36" s="128" t="s">
        <v>628</v>
      </c>
      <c r="B36" s="128">
        <v>0.3</v>
      </c>
    </row>
    <row r="37" spans="1:2" ht="31" x14ac:dyDescent="0.35">
      <c r="A37" s="123" t="s">
        <v>629</v>
      </c>
      <c r="B37" s="123" t="s">
        <v>630</v>
      </c>
    </row>
    <row r="38" spans="1:2" ht="31" x14ac:dyDescent="0.35">
      <c r="A38" s="122" t="s">
        <v>631</v>
      </c>
      <c r="B38" s="122" t="s">
        <v>632</v>
      </c>
    </row>
    <row r="39" spans="1:2" ht="46.5" x14ac:dyDescent="0.35">
      <c r="A39" s="127" t="s">
        <v>633</v>
      </c>
      <c r="B39" s="127" t="s">
        <v>634</v>
      </c>
    </row>
    <row r="40" spans="1:2" ht="15.5" x14ac:dyDescent="0.35">
      <c r="A40" s="127" t="s">
        <v>635</v>
      </c>
      <c r="B40" s="127" t="s">
        <v>609</v>
      </c>
    </row>
    <row r="41" spans="1:2" ht="15.5" x14ac:dyDescent="0.35">
      <c r="A41" s="126" t="s">
        <v>636</v>
      </c>
      <c r="B41" s="126" t="s">
        <v>609</v>
      </c>
    </row>
    <row r="42" spans="1:2" ht="15.5" x14ac:dyDescent="0.35">
      <c r="A42" s="127" t="s">
        <v>637</v>
      </c>
      <c r="B42" s="127" t="s">
        <v>609</v>
      </c>
    </row>
    <row r="43" spans="1:2" ht="15.5" x14ac:dyDescent="0.35">
      <c r="A43" s="127" t="s">
        <v>638</v>
      </c>
      <c r="B43" s="127" t="s">
        <v>639</v>
      </c>
    </row>
    <row r="44" spans="1:2" ht="15.5" x14ac:dyDescent="0.35">
      <c r="A44" s="127" t="s">
        <v>640</v>
      </c>
      <c r="B44" s="127" t="s">
        <v>609</v>
      </c>
    </row>
    <row r="45" spans="1:2" ht="15.5" x14ac:dyDescent="0.35">
      <c r="A45" s="126" t="s">
        <v>641</v>
      </c>
      <c r="B45" s="126" t="s">
        <v>609</v>
      </c>
    </row>
    <row r="46" spans="1:2" ht="15.5" x14ac:dyDescent="0.35">
      <c r="A46" s="127" t="s">
        <v>642</v>
      </c>
      <c r="B46" s="127" t="s">
        <v>643</v>
      </c>
    </row>
    <row r="47" spans="1:2" ht="15.5" x14ac:dyDescent="0.35">
      <c r="A47" s="127" t="s">
        <v>644</v>
      </c>
      <c r="B47" s="127" t="s">
        <v>609</v>
      </c>
    </row>
    <row r="48" spans="1:2" ht="15.5" x14ac:dyDescent="0.35">
      <c r="A48" s="127" t="s">
        <v>645</v>
      </c>
      <c r="B48" s="127" t="s">
        <v>646</v>
      </c>
    </row>
    <row r="49" spans="1:2" ht="15.5" x14ac:dyDescent="0.35">
      <c r="A49" s="126" t="s">
        <v>647</v>
      </c>
      <c r="B49" s="125" t="s">
        <v>648</v>
      </c>
    </row>
    <row r="50" spans="1:2" ht="77.5" x14ac:dyDescent="0.35">
      <c r="A50" s="122" t="s">
        <v>649</v>
      </c>
      <c r="B50" s="122" t="s">
        <v>650</v>
      </c>
    </row>
    <row r="51" spans="1:2" ht="15.5" x14ac:dyDescent="0.35">
      <c r="A51" s="122"/>
      <c r="B51" s="122"/>
    </row>
    <row r="52" spans="1:2" ht="15.5" x14ac:dyDescent="0.35">
      <c r="A52" s="124" t="s">
        <v>651</v>
      </c>
      <c r="B52" s="122"/>
    </row>
    <row r="53" spans="1:2" ht="15.5" x14ac:dyDescent="0.35">
      <c r="A53" s="123" t="s">
        <v>652</v>
      </c>
      <c r="B53" s="122" t="s">
        <v>653</v>
      </c>
    </row>
    <row r="54" spans="1:2" ht="15.5" x14ac:dyDescent="0.35">
      <c r="A54" s="123" t="s">
        <v>654</v>
      </c>
      <c r="B54" s="122" t="s">
        <v>655</v>
      </c>
    </row>
    <row r="55" spans="1:2" ht="15.5" x14ac:dyDescent="0.35">
      <c r="A55" s="123" t="s">
        <v>656</v>
      </c>
      <c r="B55" s="122" t="s">
        <v>657</v>
      </c>
    </row>
    <row r="56" spans="1:2" ht="15.5" x14ac:dyDescent="0.35">
      <c r="A56" s="121"/>
      <c r="B56" s="121"/>
    </row>
    <row r="57" spans="1:2" ht="15.5" x14ac:dyDescent="0.35">
      <c r="A57" s="121"/>
      <c r="B57" s="121"/>
    </row>
    <row r="58" spans="1:2" ht="15.5" x14ac:dyDescent="0.35">
      <c r="A58" s="121"/>
      <c r="B58" s="121"/>
    </row>
    <row r="59" spans="1:2" ht="13" x14ac:dyDescent="0.3">
      <c r="A59" s="120"/>
      <c r="B59" s="120"/>
    </row>
    <row r="60" spans="1:2" ht="13" x14ac:dyDescent="0.3">
      <c r="A60" s="120"/>
      <c r="B60" s="120"/>
    </row>
    <row r="61" spans="1:2" ht="13" x14ac:dyDescent="0.3">
      <c r="A61" s="120"/>
      <c r="B61" s="120"/>
    </row>
    <row r="62" spans="1:2" ht="13" x14ac:dyDescent="0.3">
      <c r="A62" s="120"/>
      <c r="B62" s="120"/>
    </row>
    <row r="63" spans="1:2" ht="13" x14ac:dyDescent="0.3">
      <c r="A63" s="120"/>
      <c r="B63" s="120"/>
    </row>
    <row r="64" spans="1:2" ht="13" x14ac:dyDescent="0.3">
      <c r="A64" s="120"/>
      <c r="B64" s="120"/>
    </row>
    <row r="65" spans="1:2" ht="13" x14ac:dyDescent="0.3">
      <c r="A65" s="120"/>
      <c r="B65" s="120"/>
    </row>
    <row r="66" spans="1:2" x14ac:dyDescent="0.25">
      <c r="A66" s="119"/>
      <c r="B66" s="119"/>
    </row>
    <row r="67" spans="1:2" x14ac:dyDescent="0.25">
      <c r="A67" s="119"/>
      <c r="B67" s="119"/>
    </row>
    <row r="68" spans="1:2" x14ac:dyDescent="0.25">
      <c r="A68" s="119"/>
      <c r="B68" s="119"/>
    </row>
    <row r="69" spans="1:2" x14ac:dyDescent="0.25">
      <c r="A69" s="119"/>
      <c r="B69" s="119"/>
    </row>
    <row r="70" spans="1:2" x14ac:dyDescent="0.25">
      <c r="A70" s="119"/>
      <c r="B70" s="119"/>
    </row>
    <row r="71" spans="1:2" x14ac:dyDescent="0.25">
      <c r="A71" s="119"/>
      <c r="B71" s="119"/>
    </row>
    <row r="72" spans="1:2" x14ac:dyDescent="0.25">
      <c r="A72" s="119"/>
      <c r="B72" s="119"/>
    </row>
    <row r="73" spans="1:2" x14ac:dyDescent="0.25">
      <c r="A73" s="119"/>
      <c r="B73" s="119"/>
    </row>
    <row r="74" spans="1:2" x14ac:dyDescent="0.25">
      <c r="A74" s="119"/>
      <c r="B74" s="119"/>
    </row>
    <row r="75" spans="1:2" x14ac:dyDescent="0.25">
      <c r="A75" s="119"/>
      <c r="B75" s="119"/>
    </row>
    <row r="76" spans="1:2" x14ac:dyDescent="0.25">
      <c r="A76" s="119"/>
      <c r="B76" s="119"/>
    </row>
    <row r="77" spans="1:2" x14ac:dyDescent="0.25">
      <c r="A77" s="119"/>
      <c r="B77" s="119"/>
    </row>
    <row r="78" spans="1:2" x14ac:dyDescent="0.25">
      <c r="A78" s="119"/>
      <c r="B78" s="119"/>
    </row>
    <row r="79" spans="1:2" x14ac:dyDescent="0.25">
      <c r="A79" s="119"/>
      <c r="B79" s="119"/>
    </row>
    <row r="80" spans="1:2" x14ac:dyDescent="0.25">
      <c r="A80" s="119"/>
      <c r="B80" s="119"/>
    </row>
    <row r="81" spans="1:2" x14ac:dyDescent="0.25">
      <c r="A81" s="119"/>
      <c r="B81" s="119"/>
    </row>
    <row r="82" spans="1:2" x14ac:dyDescent="0.25">
      <c r="A82" s="119"/>
      <c r="B82" s="119"/>
    </row>
    <row r="83" spans="1:2" x14ac:dyDescent="0.25">
      <c r="A83" s="119"/>
      <c r="B83" s="119"/>
    </row>
    <row r="84" spans="1:2" x14ac:dyDescent="0.25">
      <c r="A84" s="119"/>
      <c r="B84" s="119"/>
    </row>
    <row r="85" spans="1:2" x14ac:dyDescent="0.25">
      <c r="A85" s="119"/>
      <c r="B85" s="119"/>
    </row>
    <row r="86" spans="1:2" x14ac:dyDescent="0.25">
      <c r="A86" s="119"/>
      <c r="B86" s="119"/>
    </row>
    <row r="87" spans="1:2" x14ac:dyDescent="0.25">
      <c r="A87" s="119"/>
      <c r="B87" s="119"/>
    </row>
    <row r="88" spans="1:2" x14ac:dyDescent="0.25">
      <c r="A88" s="119"/>
      <c r="B88" s="119"/>
    </row>
    <row r="89" spans="1:2" x14ac:dyDescent="0.25">
      <c r="A89" s="119"/>
      <c r="B89" s="119"/>
    </row>
    <row r="90" spans="1:2" x14ac:dyDescent="0.25">
      <c r="A90" s="119"/>
      <c r="B90" s="119"/>
    </row>
    <row r="91" spans="1:2" x14ac:dyDescent="0.25">
      <c r="A91" s="119"/>
      <c r="B91" s="119"/>
    </row>
    <row r="92" spans="1:2" x14ac:dyDescent="0.25">
      <c r="A92" s="119"/>
      <c r="B92" s="119"/>
    </row>
    <row r="93" spans="1:2" x14ac:dyDescent="0.25">
      <c r="A93" s="119"/>
      <c r="B93" s="119"/>
    </row>
    <row r="94" spans="1:2" x14ac:dyDescent="0.25">
      <c r="A94" s="119"/>
      <c r="B94" s="119"/>
    </row>
    <row r="95" spans="1:2" x14ac:dyDescent="0.25">
      <c r="A95" s="119"/>
      <c r="B95" s="119"/>
    </row>
    <row r="96" spans="1:2" x14ac:dyDescent="0.25">
      <c r="A96" s="119"/>
      <c r="B96" s="119"/>
    </row>
    <row r="97" spans="1:2" x14ac:dyDescent="0.25">
      <c r="A97" s="119"/>
      <c r="B97" s="119"/>
    </row>
    <row r="98" spans="1:2" x14ac:dyDescent="0.25">
      <c r="A98" s="119"/>
      <c r="B98" s="119"/>
    </row>
    <row r="99" spans="1:2" x14ac:dyDescent="0.25">
      <c r="A99" s="119"/>
      <c r="B99" s="119"/>
    </row>
    <row r="100" spans="1:2" x14ac:dyDescent="0.25">
      <c r="A100" s="119"/>
      <c r="B100" s="119"/>
    </row>
    <row r="101" spans="1:2" x14ac:dyDescent="0.25">
      <c r="A101" s="119"/>
      <c r="B101" s="119"/>
    </row>
    <row r="102" spans="1:2" x14ac:dyDescent="0.25">
      <c r="A102" s="119"/>
      <c r="B102" s="119"/>
    </row>
    <row r="103" spans="1:2" x14ac:dyDescent="0.25">
      <c r="A103" s="119"/>
      <c r="B103" s="119"/>
    </row>
    <row r="104" spans="1:2" x14ac:dyDescent="0.25">
      <c r="A104" s="119"/>
      <c r="B104" s="119"/>
    </row>
    <row r="105" spans="1:2" x14ac:dyDescent="0.25">
      <c r="A105" s="119"/>
      <c r="B105" s="119"/>
    </row>
    <row r="106" spans="1:2" x14ac:dyDescent="0.25">
      <c r="A106" s="119"/>
      <c r="B106" s="119"/>
    </row>
    <row r="107" spans="1:2" x14ac:dyDescent="0.25">
      <c r="A107" s="119"/>
      <c r="B107" s="119"/>
    </row>
    <row r="108" spans="1:2" x14ac:dyDescent="0.25">
      <c r="A108" s="119"/>
      <c r="B108" s="119"/>
    </row>
    <row r="109" spans="1:2" x14ac:dyDescent="0.25">
      <c r="A109" s="119"/>
      <c r="B109" s="119"/>
    </row>
    <row r="110" spans="1:2" x14ac:dyDescent="0.25">
      <c r="A110" s="119"/>
      <c r="B110" s="119"/>
    </row>
    <row r="111" spans="1:2" x14ac:dyDescent="0.25">
      <c r="A111" s="119"/>
      <c r="B111" s="119"/>
    </row>
    <row r="112" spans="1:2" x14ac:dyDescent="0.25">
      <c r="A112" s="119"/>
      <c r="B112" s="119"/>
    </row>
    <row r="113" spans="1:2" x14ac:dyDescent="0.25">
      <c r="A113" s="119"/>
      <c r="B113" s="119"/>
    </row>
    <row r="114" spans="1:2" x14ac:dyDescent="0.25">
      <c r="A114" s="119"/>
      <c r="B114" s="119"/>
    </row>
    <row r="115" spans="1:2" x14ac:dyDescent="0.25">
      <c r="A115" s="119"/>
      <c r="B115" s="119"/>
    </row>
    <row r="116" spans="1:2" x14ac:dyDescent="0.25">
      <c r="A116" s="119"/>
      <c r="B116" s="119"/>
    </row>
    <row r="117" spans="1:2" x14ac:dyDescent="0.25">
      <c r="A117" s="119"/>
      <c r="B117" s="119"/>
    </row>
    <row r="118" spans="1:2" x14ac:dyDescent="0.25">
      <c r="A118" s="119"/>
      <c r="B118" s="119"/>
    </row>
    <row r="119" spans="1:2" x14ac:dyDescent="0.25">
      <c r="A119" s="119"/>
      <c r="B119" s="119"/>
    </row>
    <row r="120" spans="1:2" x14ac:dyDescent="0.25">
      <c r="A120" s="119"/>
      <c r="B120" s="119"/>
    </row>
    <row r="121" spans="1:2" x14ac:dyDescent="0.25">
      <c r="A121" s="119"/>
      <c r="B121" s="119"/>
    </row>
    <row r="122" spans="1:2" x14ac:dyDescent="0.25">
      <c r="A122" s="119"/>
      <c r="B122" s="119"/>
    </row>
    <row r="123" spans="1:2" x14ac:dyDescent="0.25">
      <c r="A123" s="119"/>
      <c r="B123" s="119"/>
    </row>
    <row r="124" spans="1:2" x14ac:dyDescent="0.25">
      <c r="A124" s="119"/>
      <c r="B124" s="119"/>
    </row>
    <row r="125" spans="1:2" x14ac:dyDescent="0.25">
      <c r="A125" s="119"/>
      <c r="B125" s="119"/>
    </row>
    <row r="126" spans="1:2" x14ac:dyDescent="0.25">
      <c r="A126" s="119"/>
      <c r="B126" s="119"/>
    </row>
    <row r="127" spans="1:2" x14ac:dyDescent="0.25">
      <c r="A127" s="119"/>
      <c r="B127" s="119"/>
    </row>
    <row r="128" spans="1:2" x14ac:dyDescent="0.25">
      <c r="A128" s="119"/>
      <c r="B128" s="119"/>
    </row>
    <row r="129" spans="1:2" x14ac:dyDescent="0.25">
      <c r="A129" s="119"/>
      <c r="B129" s="119"/>
    </row>
    <row r="130" spans="1:2" x14ac:dyDescent="0.25">
      <c r="A130" s="119"/>
      <c r="B130" s="119"/>
    </row>
    <row r="131" spans="1:2" x14ac:dyDescent="0.25">
      <c r="A131" s="119"/>
      <c r="B131" s="119"/>
    </row>
    <row r="132" spans="1:2" x14ac:dyDescent="0.25">
      <c r="A132" s="119"/>
      <c r="B132" s="119"/>
    </row>
    <row r="133" spans="1:2" x14ac:dyDescent="0.25">
      <c r="A133" s="119"/>
      <c r="B133" s="119"/>
    </row>
    <row r="134" spans="1:2" x14ac:dyDescent="0.25">
      <c r="A134" s="119"/>
      <c r="B134" s="119"/>
    </row>
    <row r="135" spans="1:2" x14ac:dyDescent="0.25">
      <c r="A135" s="119"/>
      <c r="B135" s="119"/>
    </row>
    <row r="136" spans="1:2" x14ac:dyDescent="0.25">
      <c r="A136" s="119"/>
      <c r="B136" s="119"/>
    </row>
    <row r="137" spans="1:2" x14ac:dyDescent="0.25">
      <c r="A137" s="119"/>
      <c r="B137" s="119"/>
    </row>
    <row r="138" spans="1:2" x14ac:dyDescent="0.25">
      <c r="A138" s="119"/>
      <c r="B138" s="119"/>
    </row>
    <row r="139" spans="1:2" x14ac:dyDescent="0.25">
      <c r="A139" s="119"/>
      <c r="B139" s="119"/>
    </row>
    <row r="140" spans="1:2" x14ac:dyDescent="0.25">
      <c r="A140" s="119"/>
      <c r="B140" s="119"/>
    </row>
    <row r="141" spans="1:2" x14ac:dyDescent="0.25">
      <c r="A141" s="119"/>
      <c r="B141" s="119"/>
    </row>
    <row r="142" spans="1:2" x14ac:dyDescent="0.25">
      <c r="A142" s="119"/>
      <c r="B142" s="119"/>
    </row>
    <row r="143" spans="1:2" x14ac:dyDescent="0.25">
      <c r="A143" s="119"/>
      <c r="B143" s="119"/>
    </row>
    <row r="144" spans="1:2" x14ac:dyDescent="0.25">
      <c r="A144" s="119"/>
      <c r="B144" s="119"/>
    </row>
    <row r="145" spans="1:2" x14ac:dyDescent="0.25">
      <c r="A145" s="119"/>
      <c r="B145" s="119"/>
    </row>
    <row r="146" spans="1:2" x14ac:dyDescent="0.25">
      <c r="A146" s="119"/>
      <c r="B146" s="119"/>
    </row>
    <row r="147" spans="1:2" x14ac:dyDescent="0.25">
      <c r="A147" s="119"/>
      <c r="B147" s="119"/>
    </row>
    <row r="148" spans="1:2" x14ac:dyDescent="0.25">
      <c r="A148" s="119"/>
      <c r="B148" s="119"/>
    </row>
    <row r="149" spans="1:2" x14ac:dyDescent="0.25">
      <c r="A149" s="119"/>
      <c r="B149" s="119"/>
    </row>
    <row r="150" spans="1:2" x14ac:dyDescent="0.25">
      <c r="A150" s="119"/>
      <c r="B150" s="119"/>
    </row>
    <row r="151" spans="1:2" x14ac:dyDescent="0.25">
      <c r="A151" s="119"/>
      <c r="B151" s="119"/>
    </row>
    <row r="152" spans="1:2" x14ac:dyDescent="0.25">
      <c r="A152" s="119"/>
      <c r="B152" s="119"/>
    </row>
    <row r="153" spans="1:2" x14ac:dyDescent="0.25">
      <c r="A153" s="119"/>
      <c r="B153" s="119"/>
    </row>
    <row r="154" spans="1:2" x14ac:dyDescent="0.25">
      <c r="A154" s="119"/>
      <c r="B154" s="119"/>
    </row>
    <row r="155" spans="1:2" x14ac:dyDescent="0.25">
      <c r="A155" s="119"/>
      <c r="B155" s="119"/>
    </row>
    <row r="156" spans="1:2" x14ac:dyDescent="0.25">
      <c r="A156" s="119"/>
      <c r="B156" s="119"/>
    </row>
    <row r="157" spans="1:2" x14ac:dyDescent="0.25">
      <c r="A157" s="119"/>
      <c r="B157" s="119"/>
    </row>
    <row r="158" spans="1:2" x14ac:dyDescent="0.25">
      <c r="A158" s="119"/>
      <c r="B158" s="119"/>
    </row>
    <row r="159" spans="1:2" x14ac:dyDescent="0.25">
      <c r="A159" s="119"/>
      <c r="B159" s="119"/>
    </row>
    <row r="160" spans="1:2" x14ac:dyDescent="0.25">
      <c r="A160" s="119"/>
      <c r="B160" s="119"/>
    </row>
    <row r="161" spans="1:2" x14ac:dyDescent="0.25">
      <c r="A161" s="119"/>
      <c r="B161" s="119"/>
    </row>
    <row r="162" spans="1:2" x14ac:dyDescent="0.25">
      <c r="A162" s="119"/>
      <c r="B162" s="119"/>
    </row>
    <row r="163" spans="1:2" x14ac:dyDescent="0.25">
      <c r="A163" s="119"/>
      <c r="B163" s="119"/>
    </row>
    <row r="164" spans="1:2" x14ac:dyDescent="0.25">
      <c r="A164" s="119"/>
      <c r="B164" s="119"/>
    </row>
    <row r="165" spans="1:2" x14ac:dyDescent="0.25">
      <c r="A165" s="119"/>
      <c r="B165" s="119"/>
    </row>
    <row r="166" spans="1:2" x14ac:dyDescent="0.25">
      <c r="A166" s="119"/>
      <c r="B166" s="119"/>
    </row>
    <row r="167" spans="1:2" x14ac:dyDescent="0.25">
      <c r="A167" s="119"/>
      <c r="B167" s="119"/>
    </row>
    <row r="168" spans="1:2" x14ac:dyDescent="0.25">
      <c r="A168" s="119"/>
      <c r="B168" s="119"/>
    </row>
    <row r="169" spans="1:2" x14ac:dyDescent="0.25">
      <c r="A169" s="119"/>
      <c r="B169" s="119"/>
    </row>
    <row r="170" spans="1:2" x14ac:dyDescent="0.25">
      <c r="A170" s="119"/>
      <c r="B170" s="119"/>
    </row>
    <row r="171" spans="1:2" x14ac:dyDescent="0.25">
      <c r="A171" s="119"/>
      <c r="B171" s="119"/>
    </row>
    <row r="172" spans="1:2" x14ac:dyDescent="0.25">
      <c r="A172" s="119"/>
      <c r="B172" s="119"/>
    </row>
    <row r="173" spans="1:2" x14ac:dyDescent="0.25">
      <c r="A173" s="119"/>
      <c r="B173" s="119"/>
    </row>
    <row r="174" spans="1:2" x14ac:dyDescent="0.25">
      <c r="A174" s="119"/>
      <c r="B174" s="119"/>
    </row>
    <row r="175" spans="1:2" x14ac:dyDescent="0.25">
      <c r="A175" s="119"/>
      <c r="B175" s="119"/>
    </row>
    <row r="176" spans="1:2" x14ac:dyDescent="0.25">
      <c r="A176" s="119"/>
      <c r="B176" s="119"/>
    </row>
    <row r="177" spans="1:2" x14ac:dyDescent="0.25">
      <c r="A177" s="119"/>
      <c r="B177" s="119"/>
    </row>
    <row r="178" spans="1:2" x14ac:dyDescent="0.25">
      <c r="A178" s="119"/>
      <c r="B178" s="119"/>
    </row>
    <row r="179" spans="1:2" x14ac:dyDescent="0.25">
      <c r="A179" s="119"/>
      <c r="B179" s="119"/>
    </row>
    <row r="180" spans="1:2" x14ac:dyDescent="0.25">
      <c r="A180" s="119"/>
      <c r="B180" s="119"/>
    </row>
    <row r="181" spans="1:2" x14ac:dyDescent="0.25">
      <c r="A181" s="119"/>
      <c r="B181" s="119"/>
    </row>
    <row r="182" spans="1:2" x14ac:dyDescent="0.25">
      <c r="A182" s="119"/>
      <c r="B182" s="119"/>
    </row>
    <row r="183" spans="1:2" x14ac:dyDescent="0.25">
      <c r="A183" s="119"/>
      <c r="B183" s="119"/>
    </row>
    <row r="184" spans="1:2" x14ac:dyDescent="0.25">
      <c r="A184" s="119"/>
      <c r="B184" s="119"/>
    </row>
    <row r="185" spans="1:2" x14ac:dyDescent="0.25">
      <c r="A185" s="119"/>
      <c r="B185" s="119"/>
    </row>
    <row r="186" spans="1:2" x14ac:dyDescent="0.25">
      <c r="A186" s="119"/>
      <c r="B186" s="119"/>
    </row>
    <row r="187" spans="1:2" x14ac:dyDescent="0.25">
      <c r="A187" s="119"/>
      <c r="B187" s="119"/>
    </row>
    <row r="188" spans="1:2" x14ac:dyDescent="0.25">
      <c r="A188" s="119"/>
      <c r="B188" s="119"/>
    </row>
    <row r="189" spans="1:2" x14ac:dyDescent="0.25">
      <c r="A189" s="119"/>
      <c r="B189" s="119"/>
    </row>
    <row r="190" spans="1:2" x14ac:dyDescent="0.25">
      <c r="A190" s="119"/>
      <c r="B190" s="119"/>
    </row>
    <row r="191" spans="1:2" x14ac:dyDescent="0.25">
      <c r="A191" s="119"/>
      <c r="B191" s="119"/>
    </row>
    <row r="192" spans="1:2" x14ac:dyDescent="0.25">
      <c r="A192" s="119"/>
      <c r="B192" s="119"/>
    </row>
    <row r="193" spans="1:2" x14ac:dyDescent="0.25">
      <c r="A193" s="119"/>
      <c r="B193" s="119"/>
    </row>
    <row r="194" spans="1:2" x14ac:dyDescent="0.25">
      <c r="A194" s="119"/>
      <c r="B194" s="119"/>
    </row>
    <row r="195" spans="1:2" x14ac:dyDescent="0.25">
      <c r="A195" s="119"/>
      <c r="B195" s="119"/>
    </row>
    <row r="196" spans="1:2" x14ac:dyDescent="0.25">
      <c r="A196" s="119"/>
      <c r="B196" s="119"/>
    </row>
    <row r="197" spans="1:2" x14ac:dyDescent="0.25">
      <c r="A197" s="119"/>
      <c r="B197" s="119"/>
    </row>
    <row r="198" spans="1:2" x14ac:dyDescent="0.25">
      <c r="A198" s="119"/>
      <c r="B198" s="119"/>
    </row>
    <row r="199" spans="1:2" x14ac:dyDescent="0.25">
      <c r="A199" s="119"/>
      <c r="B199" s="119"/>
    </row>
    <row r="200" spans="1:2" x14ac:dyDescent="0.25">
      <c r="A200" s="119"/>
      <c r="B200" s="119"/>
    </row>
    <row r="201" spans="1:2" x14ac:dyDescent="0.25">
      <c r="A201" s="119"/>
      <c r="B201" s="119"/>
    </row>
    <row r="202" spans="1:2" x14ac:dyDescent="0.25">
      <c r="A202" s="119"/>
      <c r="B202" s="119"/>
    </row>
    <row r="203" spans="1:2" x14ac:dyDescent="0.25">
      <c r="A203" s="119"/>
      <c r="B203" s="119"/>
    </row>
    <row r="204" spans="1:2" x14ac:dyDescent="0.25">
      <c r="A204" s="119"/>
      <c r="B204" s="119"/>
    </row>
    <row r="205" spans="1:2" x14ac:dyDescent="0.25">
      <c r="A205" s="119"/>
      <c r="B205" s="119"/>
    </row>
    <row r="206" spans="1:2" x14ac:dyDescent="0.25">
      <c r="A206" s="119"/>
      <c r="B206" s="119"/>
    </row>
    <row r="207" spans="1:2" x14ac:dyDescent="0.25">
      <c r="A207" s="119"/>
      <c r="B207" s="119"/>
    </row>
    <row r="208" spans="1:2" x14ac:dyDescent="0.25">
      <c r="A208" s="119"/>
      <c r="B208" s="119"/>
    </row>
    <row r="209" spans="1:2" x14ac:dyDescent="0.25">
      <c r="A209" s="119"/>
      <c r="B209" s="119"/>
    </row>
    <row r="210" spans="1:2" x14ac:dyDescent="0.25">
      <c r="A210" s="119"/>
      <c r="B210" s="119"/>
    </row>
    <row r="211" spans="1:2" x14ac:dyDescent="0.25">
      <c r="A211" s="119"/>
      <c r="B211" s="119"/>
    </row>
    <row r="212" spans="1:2" x14ac:dyDescent="0.25">
      <c r="A212" s="119"/>
      <c r="B212" s="119"/>
    </row>
    <row r="213" spans="1:2" x14ac:dyDescent="0.25">
      <c r="A213" s="119"/>
      <c r="B213" s="119"/>
    </row>
    <row r="214" spans="1:2" x14ac:dyDescent="0.25">
      <c r="A214" s="119"/>
      <c r="B214" s="119"/>
    </row>
    <row r="215" spans="1:2" x14ac:dyDescent="0.25">
      <c r="A215" s="119"/>
      <c r="B215" s="119"/>
    </row>
    <row r="216" spans="1:2" x14ac:dyDescent="0.25">
      <c r="A216" s="119"/>
      <c r="B216" s="119"/>
    </row>
    <row r="217" spans="1:2" x14ac:dyDescent="0.25">
      <c r="A217" s="119"/>
      <c r="B217" s="119"/>
    </row>
    <row r="218" spans="1:2" x14ac:dyDescent="0.25">
      <c r="A218" s="119"/>
      <c r="B218" s="119"/>
    </row>
    <row r="219" spans="1:2" x14ac:dyDescent="0.25">
      <c r="A219" s="119"/>
      <c r="B219" s="119"/>
    </row>
    <row r="220" spans="1:2" x14ac:dyDescent="0.25">
      <c r="A220" s="119"/>
      <c r="B220" s="119"/>
    </row>
    <row r="221" spans="1:2" x14ac:dyDescent="0.25">
      <c r="A221" s="119"/>
      <c r="B221" s="119"/>
    </row>
    <row r="222" spans="1:2" x14ac:dyDescent="0.25">
      <c r="A222" s="119"/>
      <c r="B222" s="119"/>
    </row>
    <row r="223" spans="1:2" x14ac:dyDescent="0.25">
      <c r="A223" s="119"/>
      <c r="B223" s="119"/>
    </row>
    <row r="224" spans="1:2" x14ac:dyDescent="0.25">
      <c r="A224" s="119"/>
      <c r="B224" s="119"/>
    </row>
    <row r="225" spans="1:2" x14ac:dyDescent="0.25">
      <c r="A225" s="119"/>
      <c r="B225" s="119"/>
    </row>
    <row r="226" spans="1:2" x14ac:dyDescent="0.25">
      <c r="A226" s="119"/>
      <c r="B226" s="119"/>
    </row>
    <row r="227" spans="1:2" x14ac:dyDescent="0.25">
      <c r="A227" s="119"/>
      <c r="B227" s="119"/>
    </row>
    <row r="228" spans="1:2" x14ac:dyDescent="0.25">
      <c r="A228" s="119"/>
      <c r="B228" s="119"/>
    </row>
    <row r="229" spans="1:2" x14ac:dyDescent="0.25">
      <c r="A229" s="119"/>
      <c r="B229" s="119"/>
    </row>
    <row r="230" spans="1:2" x14ac:dyDescent="0.25">
      <c r="A230" s="119"/>
      <c r="B230" s="119"/>
    </row>
    <row r="231" spans="1:2" x14ac:dyDescent="0.25">
      <c r="A231" s="119"/>
      <c r="B231" s="119"/>
    </row>
    <row r="232" spans="1:2" x14ac:dyDescent="0.25">
      <c r="A232" s="119"/>
      <c r="B232" s="119"/>
    </row>
    <row r="233" spans="1:2" x14ac:dyDescent="0.25">
      <c r="A233" s="119"/>
      <c r="B233" s="119"/>
    </row>
    <row r="234" spans="1:2" x14ac:dyDescent="0.25">
      <c r="A234" s="119"/>
      <c r="B234" s="119"/>
    </row>
    <row r="235" spans="1:2" x14ac:dyDescent="0.25">
      <c r="A235" s="119"/>
      <c r="B235" s="119"/>
    </row>
    <row r="236" spans="1:2" x14ac:dyDescent="0.25">
      <c r="A236" s="119"/>
      <c r="B236" s="119"/>
    </row>
    <row r="237" spans="1:2" x14ac:dyDescent="0.25">
      <c r="A237" s="119"/>
      <c r="B237" s="119"/>
    </row>
    <row r="238" spans="1:2" x14ac:dyDescent="0.25">
      <c r="A238" s="119"/>
      <c r="B238" s="119"/>
    </row>
    <row r="239" spans="1:2" x14ac:dyDescent="0.25">
      <c r="A239" s="119"/>
      <c r="B239" s="119"/>
    </row>
    <row r="240" spans="1:2" x14ac:dyDescent="0.25">
      <c r="A240" s="119"/>
      <c r="B240" s="119"/>
    </row>
    <row r="241" spans="1:2" x14ac:dyDescent="0.25">
      <c r="A241" s="119"/>
      <c r="B241" s="119"/>
    </row>
    <row r="242" spans="1:2" x14ac:dyDescent="0.25">
      <c r="A242" s="119"/>
      <c r="B242" s="119"/>
    </row>
    <row r="243" spans="1:2" x14ac:dyDescent="0.25">
      <c r="A243" s="119"/>
      <c r="B243" s="119"/>
    </row>
    <row r="244" spans="1:2" x14ac:dyDescent="0.25">
      <c r="A244" s="119"/>
      <c r="B244" s="119"/>
    </row>
    <row r="245" spans="1:2" x14ac:dyDescent="0.25">
      <c r="A245" s="119"/>
      <c r="B245" s="119"/>
    </row>
    <row r="246" spans="1:2" x14ac:dyDescent="0.25">
      <c r="A246" s="119"/>
      <c r="B246" s="119"/>
    </row>
    <row r="247" spans="1:2" x14ac:dyDescent="0.25">
      <c r="A247" s="119"/>
      <c r="B247" s="119"/>
    </row>
    <row r="248" spans="1:2" x14ac:dyDescent="0.25">
      <c r="A248" s="119"/>
      <c r="B248" s="119"/>
    </row>
    <row r="249" spans="1:2" x14ac:dyDescent="0.25">
      <c r="A249" s="119"/>
      <c r="B249" s="119"/>
    </row>
    <row r="250" spans="1:2" x14ac:dyDescent="0.25">
      <c r="A250" s="119"/>
      <c r="B250" s="119"/>
    </row>
    <row r="251" spans="1:2" x14ac:dyDescent="0.25">
      <c r="A251" s="119"/>
      <c r="B251" s="119"/>
    </row>
    <row r="252" spans="1:2" x14ac:dyDescent="0.25">
      <c r="A252" s="119"/>
      <c r="B252" s="119"/>
    </row>
    <row r="253" spans="1:2" x14ac:dyDescent="0.25">
      <c r="A253" s="119"/>
      <c r="B253" s="119"/>
    </row>
    <row r="254" spans="1:2" x14ac:dyDescent="0.25">
      <c r="A254" s="119"/>
      <c r="B254" s="119"/>
    </row>
    <row r="255" spans="1:2" x14ac:dyDescent="0.25">
      <c r="A255" s="119"/>
      <c r="B255" s="119"/>
    </row>
    <row r="256" spans="1:2" x14ac:dyDescent="0.25">
      <c r="A256" s="119"/>
      <c r="B256" s="119"/>
    </row>
    <row r="257" spans="1:2" x14ac:dyDescent="0.25">
      <c r="A257" s="119"/>
      <c r="B257" s="119"/>
    </row>
    <row r="258" spans="1:2" x14ac:dyDescent="0.25">
      <c r="A258" s="119"/>
      <c r="B258" s="119"/>
    </row>
    <row r="259" spans="1:2" x14ac:dyDescent="0.25">
      <c r="A259" s="119"/>
      <c r="B259" s="119"/>
    </row>
    <row r="260" spans="1:2" x14ac:dyDescent="0.25">
      <c r="A260" s="119"/>
      <c r="B260" s="119"/>
    </row>
    <row r="261" spans="1:2" x14ac:dyDescent="0.25">
      <c r="A261" s="119"/>
      <c r="B261" s="119"/>
    </row>
    <row r="262" spans="1:2" x14ac:dyDescent="0.25">
      <c r="A262" s="119"/>
      <c r="B262" s="119"/>
    </row>
    <row r="263" spans="1:2" x14ac:dyDescent="0.25">
      <c r="A263" s="119"/>
      <c r="B263" s="119"/>
    </row>
    <row r="264" spans="1:2" x14ac:dyDescent="0.25">
      <c r="A264" s="119"/>
      <c r="B264" s="119"/>
    </row>
    <row r="265" spans="1:2" x14ac:dyDescent="0.25">
      <c r="A265" s="119"/>
      <c r="B265" s="119"/>
    </row>
    <row r="266" spans="1:2" x14ac:dyDescent="0.25">
      <c r="A266" s="119"/>
      <c r="B266" s="119"/>
    </row>
    <row r="267" spans="1:2" x14ac:dyDescent="0.25">
      <c r="A267" s="119"/>
      <c r="B267" s="119"/>
    </row>
    <row r="268" spans="1:2" x14ac:dyDescent="0.25">
      <c r="A268" s="119"/>
      <c r="B268" s="119"/>
    </row>
    <row r="269" spans="1:2" x14ac:dyDescent="0.25">
      <c r="A269" s="119"/>
      <c r="B269" s="119"/>
    </row>
    <row r="270" spans="1:2" x14ac:dyDescent="0.25">
      <c r="A270" s="119"/>
      <c r="B270" s="119"/>
    </row>
    <row r="271" spans="1:2" x14ac:dyDescent="0.25">
      <c r="A271" s="119"/>
      <c r="B271" s="119"/>
    </row>
    <row r="272" spans="1:2" x14ac:dyDescent="0.25">
      <c r="A272" s="119"/>
      <c r="B272" s="119"/>
    </row>
    <row r="273" spans="1:2" x14ac:dyDescent="0.25">
      <c r="A273" s="119"/>
      <c r="B273" s="119"/>
    </row>
    <row r="274" spans="1:2" x14ac:dyDescent="0.25">
      <c r="A274" s="119"/>
      <c r="B274" s="119"/>
    </row>
    <row r="275" spans="1:2" x14ac:dyDescent="0.25">
      <c r="A275" s="119"/>
      <c r="B275" s="119"/>
    </row>
    <row r="276" spans="1:2" x14ac:dyDescent="0.25">
      <c r="A276" s="119"/>
      <c r="B276" s="119"/>
    </row>
    <row r="277" spans="1:2" x14ac:dyDescent="0.25">
      <c r="A277" s="119"/>
      <c r="B277" s="119"/>
    </row>
    <row r="278" spans="1:2" x14ac:dyDescent="0.25">
      <c r="A278" s="119"/>
      <c r="B278" s="119"/>
    </row>
    <row r="279" spans="1:2" x14ac:dyDescent="0.25">
      <c r="A279" s="119"/>
      <c r="B279" s="119"/>
    </row>
    <row r="280" spans="1:2" x14ac:dyDescent="0.25">
      <c r="A280" s="119"/>
      <c r="B280" s="119"/>
    </row>
    <row r="281" spans="1:2" x14ac:dyDescent="0.25">
      <c r="A281" s="119"/>
      <c r="B281" s="119"/>
    </row>
    <row r="282" spans="1:2" x14ac:dyDescent="0.25">
      <c r="A282" s="119"/>
      <c r="B282" s="119"/>
    </row>
    <row r="283" spans="1:2" x14ac:dyDescent="0.25">
      <c r="A283" s="119"/>
      <c r="B283" s="119"/>
    </row>
    <row r="284" spans="1:2" x14ac:dyDescent="0.25">
      <c r="A284" s="119"/>
      <c r="B284" s="119"/>
    </row>
    <row r="285" spans="1:2" x14ac:dyDescent="0.25">
      <c r="A285" s="119"/>
      <c r="B285" s="119"/>
    </row>
    <row r="286" spans="1:2" x14ac:dyDescent="0.25">
      <c r="A286" s="119"/>
      <c r="B286" s="119"/>
    </row>
    <row r="287" spans="1:2" x14ac:dyDescent="0.25">
      <c r="A287" s="119"/>
      <c r="B287" s="119"/>
    </row>
    <row r="288" spans="1:2" x14ac:dyDescent="0.25">
      <c r="A288" s="119"/>
      <c r="B288" s="119"/>
    </row>
    <row r="289" spans="1:2" x14ac:dyDescent="0.25">
      <c r="A289" s="119"/>
      <c r="B289" s="119"/>
    </row>
    <row r="290" spans="1:2" x14ac:dyDescent="0.25">
      <c r="A290" s="119"/>
      <c r="B290" s="119"/>
    </row>
    <row r="291" spans="1:2" x14ac:dyDescent="0.25">
      <c r="A291" s="119"/>
      <c r="B291" s="119"/>
    </row>
    <row r="292" spans="1:2" x14ac:dyDescent="0.25">
      <c r="A292" s="119"/>
      <c r="B292" s="119"/>
    </row>
    <row r="293" spans="1:2" x14ac:dyDescent="0.25">
      <c r="A293" s="119"/>
      <c r="B293" s="119"/>
    </row>
    <row r="294" spans="1:2" x14ac:dyDescent="0.25">
      <c r="A294" s="119"/>
      <c r="B294" s="119"/>
    </row>
    <row r="295" spans="1:2" x14ac:dyDescent="0.25">
      <c r="A295" s="119"/>
      <c r="B295" s="119"/>
    </row>
    <row r="296" spans="1:2" x14ac:dyDescent="0.25">
      <c r="A296" s="119"/>
      <c r="B296" s="119"/>
    </row>
    <row r="297" spans="1:2" x14ac:dyDescent="0.25">
      <c r="A297" s="119"/>
      <c r="B297" s="119"/>
    </row>
    <row r="298" spans="1:2" x14ac:dyDescent="0.25">
      <c r="A298" s="119"/>
      <c r="B298" s="119"/>
    </row>
    <row r="299" spans="1:2" x14ac:dyDescent="0.25">
      <c r="A299" s="119"/>
      <c r="B299" s="119"/>
    </row>
    <row r="300" spans="1:2" x14ac:dyDescent="0.25">
      <c r="A300" s="119"/>
      <c r="B300" s="119"/>
    </row>
    <row r="301" spans="1:2" x14ac:dyDescent="0.25">
      <c r="A301" s="119"/>
      <c r="B301" s="119"/>
    </row>
    <row r="302" spans="1:2" x14ac:dyDescent="0.25">
      <c r="A302" s="119"/>
      <c r="B302" s="119"/>
    </row>
    <row r="303" spans="1:2" x14ac:dyDescent="0.25">
      <c r="A303" s="119"/>
      <c r="B303" s="119"/>
    </row>
    <row r="304" spans="1:2" x14ac:dyDescent="0.25">
      <c r="A304" s="119"/>
      <c r="B304" s="119"/>
    </row>
    <row r="305" spans="1:2" x14ac:dyDescent="0.25">
      <c r="A305" s="119"/>
      <c r="B305" s="119"/>
    </row>
    <row r="306" spans="1:2" x14ac:dyDescent="0.25">
      <c r="A306" s="119"/>
      <c r="B306" s="119"/>
    </row>
    <row r="307" spans="1:2" x14ac:dyDescent="0.25">
      <c r="A307" s="119"/>
      <c r="B307" s="119"/>
    </row>
    <row r="308" spans="1:2" x14ac:dyDescent="0.25">
      <c r="A308" s="119"/>
      <c r="B308" s="119"/>
    </row>
    <row r="309" spans="1:2" x14ac:dyDescent="0.25">
      <c r="A309" s="119"/>
      <c r="B309" s="119"/>
    </row>
    <row r="310" spans="1:2" x14ac:dyDescent="0.25">
      <c r="A310" s="119"/>
      <c r="B310" s="119"/>
    </row>
    <row r="311" spans="1:2" x14ac:dyDescent="0.25">
      <c r="A311" s="119"/>
      <c r="B311" s="119"/>
    </row>
    <row r="312" spans="1:2" x14ac:dyDescent="0.25">
      <c r="A312" s="119"/>
      <c r="B312" s="119"/>
    </row>
    <row r="313" spans="1:2" x14ac:dyDescent="0.25">
      <c r="A313" s="119"/>
      <c r="B313" s="119"/>
    </row>
    <row r="314" spans="1:2" x14ac:dyDescent="0.25">
      <c r="A314" s="119"/>
      <c r="B314" s="119"/>
    </row>
    <row r="315" spans="1:2" x14ac:dyDescent="0.25">
      <c r="A315" s="119"/>
      <c r="B315" s="119"/>
    </row>
    <row r="316" spans="1:2" x14ac:dyDescent="0.25">
      <c r="A316" s="119"/>
      <c r="B316" s="119"/>
    </row>
    <row r="317" spans="1:2" x14ac:dyDescent="0.25">
      <c r="A317" s="119"/>
      <c r="B317" s="119"/>
    </row>
    <row r="318" spans="1:2" x14ac:dyDescent="0.25">
      <c r="A318" s="119"/>
      <c r="B318" s="119"/>
    </row>
    <row r="319" spans="1:2" x14ac:dyDescent="0.25">
      <c r="A319" s="119"/>
      <c r="B319" s="119"/>
    </row>
    <row r="320" spans="1:2" x14ac:dyDescent="0.25">
      <c r="A320" s="119"/>
      <c r="B320" s="119"/>
    </row>
    <row r="321" spans="1:2" x14ac:dyDescent="0.25">
      <c r="A321" s="119"/>
      <c r="B321" s="119"/>
    </row>
    <row r="322" spans="1:2" x14ac:dyDescent="0.25">
      <c r="A322" s="119"/>
      <c r="B322" s="119"/>
    </row>
    <row r="323" spans="1:2" x14ac:dyDescent="0.25">
      <c r="A323" s="119"/>
      <c r="B323" s="119"/>
    </row>
    <row r="324" spans="1:2" x14ac:dyDescent="0.25">
      <c r="A324" s="119"/>
      <c r="B324" s="119"/>
    </row>
    <row r="325" spans="1:2" x14ac:dyDescent="0.25">
      <c r="A325" s="119"/>
      <c r="B325" s="119"/>
    </row>
    <row r="326" spans="1:2" x14ac:dyDescent="0.25">
      <c r="A326" s="119"/>
      <c r="B326" s="119"/>
    </row>
    <row r="327" spans="1:2" x14ac:dyDescent="0.25">
      <c r="A327" s="119"/>
      <c r="B327" s="119"/>
    </row>
    <row r="328" spans="1:2" x14ac:dyDescent="0.25">
      <c r="A328" s="119"/>
      <c r="B328" s="119"/>
    </row>
    <row r="329" spans="1:2" x14ac:dyDescent="0.25">
      <c r="A329" s="119"/>
      <c r="B329" s="119"/>
    </row>
    <row r="330" spans="1:2" x14ac:dyDescent="0.25">
      <c r="A330" s="119"/>
      <c r="B330" s="119"/>
    </row>
    <row r="331" spans="1:2" x14ac:dyDescent="0.25">
      <c r="A331" s="119"/>
      <c r="B331" s="119"/>
    </row>
    <row r="332" spans="1:2" x14ac:dyDescent="0.25">
      <c r="A332" s="119"/>
      <c r="B332" s="119"/>
    </row>
    <row r="333" spans="1:2" x14ac:dyDescent="0.25">
      <c r="A333" s="119"/>
      <c r="B333" s="119"/>
    </row>
    <row r="334" spans="1:2" x14ac:dyDescent="0.25">
      <c r="A334" s="119"/>
      <c r="B334" s="119"/>
    </row>
    <row r="335" spans="1:2" x14ac:dyDescent="0.25">
      <c r="A335" s="119"/>
      <c r="B335" s="119"/>
    </row>
    <row r="336" spans="1:2" x14ac:dyDescent="0.25">
      <c r="A336" s="119"/>
      <c r="B336" s="119"/>
    </row>
    <row r="337" spans="1:2" x14ac:dyDescent="0.25">
      <c r="A337" s="119"/>
      <c r="B337" s="119"/>
    </row>
    <row r="338" spans="1:2" x14ac:dyDescent="0.25">
      <c r="A338" s="119"/>
      <c r="B338" s="119"/>
    </row>
    <row r="339" spans="1:2" x14ac:dyDescent="0.25">
      <c r="A339" s="119"/>
      <c r="B339" s="119"/>
    </row>
    <row r="340" spans="1:2" x14ac:dyDescent="0.25">
      <c r="A340" s="119"/>
      <c r="B340" s="119"/>
    </row>
    <row r="341" spans="1:2" x14ac:dyDescent="0.25">
      <c r="A341" s="119"/>
      <c r="B341" s="119"/>
    </row>
    <row r="342" spans="1:2" x14ac:dyDescent="0.25">
      <c r="A342" s="119"/>
      <c r="B342" s="119"/>
    </row>
    <row r="343" spans="1:2" x14ac:dyDescent="0.25">
      <c r="A343" s="119"/>
      <c r="B343" s="119"/>
    </row>
    <row r="344" spans="1:2" x14ac:dyDescent="0.25">
      <c r="A344" s="119"/>
      <c r="B344" s="119"/>
    </row>
    <row r="345" spans="1:2" x14ac:dyDescent="0.25">
      <c r="A345" s="119"/>
      <c r="B345" s="119"/>
    </row>
    <row r="346" spans="1:2" x14ac:dyDescent="0.25">
      <c r="A346" s="119"/>
      <c r="B346" s="119"/>
    </row>
    <row r="347" spans="1:2" x14ac:dyDescent="0.25">
      <c r="A347" s="119"/>
      <c r="B347" s="119"/>
    </row>
    <row r="348" spans="1:2" x14ac:dyDescent="0.25">
      <c r="A348" s="119"/>
      <c r="B348" s="119"/>
    </row>
    <row r="349" spans="1:2" x14ac:dyDescent="0.25">
      <c r="A349" s="119"/>
      <c r="B349" s="119"/>
    </row>
    <row r="350" spans="1:2" x14ac:dyDescent="0.25">
      <c r="A350" s="119"/>
      <c r="B350" s="119"/>
    </row>
    <row r="351" spans="1:2" x14ac:dyDescent="0.25">
      <c r="A351" s="119"/>
      <c r="B351" s="119"/>
    </row>
    <row r="352" spans="1:2" x14ac:dyDescent="0.25">
      <c r="A352" s="119"/>
      <c r="B352" s="119"/>
    </row>
    <row r="353" spans="1:2" x14ac:dyDescent="0.25">
      <c r="A353" s="119"/>
      <c r="B353" s="119"/>
    </row>
    <row r="354" spans="1:2" x14ac:dyDescent="0.25">
      <c r="A354" s="119"/>
      <c r="B354" s="119"/>
    </row>
    <row r="355" spans="1:2" x14ac:dyDescent="0.25">
      <c r="A355" s="119"/>
      <c r="B355" s="119"/>
    </row>
    <row r="356" spans="1:2" x14ac:dyDescent="0.25">
      <c r="A356" s="119"/>
      <c r="B356" s="119"/>
    </row>
    <row r="357" spans="1:2" x14ac:dyDescent="0.25">
      <c r="A357" s="119"/>
      <c r="B357" s="119"/>
    </row>
    <row r="358" spans="1:2" x14ac:dyDescent="0.25">
      <c r="A358" s="119"/>
      <c r="B358" s="119"/>
    </row>
    <row r="359" spans="1:2" x14ac:dyDescent="0.25">
      <c r="A359" s="119"/>
      <c r="B359" s="119"/>
    </row>
    <row r="360" spans="1:2" x14ac:dyDescent="0.25">
      <c r="A360" s="119"/>
      <c r="B360" s="119"/>
    </row>
    <row r="361" spans="1:2" x14ac:dyDescent="0.25">
      <c r="A361" s="119"/>
      <c r="B361" s="119"/>
    </row>
    <row r="362" spans="1:2" x14ac:dyDescent="0.25">
      <c r="A362" s="119"/>
      <c r="B362" s="119"/>
    </row>
    <row r="363" spans="1:2" x14ac:dyDescent="0.25">
      <c r="A363" s="119"/>
      <c r="B363" s="119"/>
    </row>
    <row r="364" spans="1:2" x14ac:dyDescent="0.25">
      <c r="A364" s="119"/>
      <c r="B364" s="119"/>
    </row>
    <row r="365" spans="1:2" x14ac:dyDescent="0.25">
      <c r="A365" s="119"/>
      <c r="B365" s="119"/>
    </row>
    <row r="366" spans="1:2" x14ac:dyDescent="0.25">
      <c r="A366" s="119"/>
      <c r="B366" s="119"/>
    </row>
    <row r="367" spans="1:2" x14ac:dyDescent="0.25">
      <c r="A367" s="119"/>
      <c r="B367" s="119"/>
    </row>
    <row r="368" spans="1:2" x14ac:dyDescent="0.25">
      <c r="A368" s="119"/>
      <c r="B368" s="119"/>
    </row>
    <row r="369" spans="1:2" x14ac:dyDescent="0.25">
      <c r="A369" s="119"/>
      <c r="B369" s="119"/>
    </row>
    <row r="370" spans="1:2" x14ac:dyDescent="0.25">
      <c r="A370" s="119"/>
      <c r="B370" s="119"/>
    </row>
    <row r="371" spans="1:2" x14ac:dyDescent="0.25">
      <c r="A371" s="119"/>
      <c r="B371" s="119"/>
    </row>
    <row r="372" spans="1:2" x14ac:dyDescent="0.25">
      <c r="A372" s="119"/>
      <c r="B372" s="119"/>
    </row>
    <row r="373" spans="1:2" x14ac:dyDescent="0.25">
      <c r="A373" s="119"/>
      <c r="B373" s="119"/>
    </row>
    <row r="374" spans="1:2" x14ac:dyDescent="0.25">
      <c r="A374" s="119"/>
      <c r="B374" s="119"/>
    </row>
    <row r="375" spans="1:2" x14ac:dyDescent="0.25">
      <c r="A375" s="119"/>
      <c r="B375" s="119"/>
    </row>
    <row r="376" spans="1:2" x14ac:dyDescent="0.25">
      <c r="A376" s="119"/>
      <c r="B376" s="119"/>
    </row>
    <row r="377" spans="1:2" x14ac:dyDescent="0.25">
      <c r="A377" s="119"/>
      <c r="B377" s="119"/>
    </row>
    <row r="378" spans="1:2" x14ac:dyDescent="0.25">
      <c r="A378" s="119"/>
      <c r="B378" s="119"/>
    </row>
    <row r="379" spans="1:2" x14ac:dyDescent="0.25">
      <c r="A379" s="119"/>
      <c r="B379" s="119"/>
    </row>
    <row r="380" spans="1:2" x14ac:dyDescent="0.25">
      <c r="A380" s="119"/>
      <c r="B380" s="119"/>
    </row>
    <row r="381" spans="1:2" x14ac:dyDescent="0.25">
      <c r="A381" s="119"/>
      <c r="B381" s="119"/>
    </row>
    <row r="382" spans="1:2" x14ac:dyDescent="0.25">
      <c r="A382" s="119"/>
      <c r="B382" s="119"/>
    </row>
    <row r="383" spans="1:2" x14ac:dyDescent="0.25">
      <c r="A383" s="119"/>
      <c r="B383" s="119"/>
    </row>
    <row r="384" spans="1:2" x14ac:dyDescent="0.25">
      <c r="A384" s="119"/>
      <c r="B384" s="119"/>
    </row>
    <row r="385" spans="1:2" x14ac:dyDescent="0.25">
      <c r="A385" s="119"/>
      <c r="B385" s="119"/>
    </row>
    <row r="386" spans="1:2" x14ac:dyDescent="0.25">
      <c r="A386" s="119"/>
      <c r="B386" s="119"/>
    </row>
    <row r="387" spans="1:2" x14ac:dyDescent="0.25">
      <c r="A387" s="119"/>
      <c r="B387" s="119"/>
    </row>
    <row r="388" spans="1:2" x14ac:dyDescent="0.25">
      <c r="A388" s="119"/>
      <c r="B388" s="119"/>
    </row>
    <row r="389" spans="1:2" x14ac:dyDescent="0.25">
      <c r="A389" s="119"/>
      <c r="B389" s="119"/>
    </row>
    <row r="390" spans="1:2" x14ac:dyDescent="0.25">
      <c r="A390" s="119"/>
      <c r="B390" s="119"/>
    </row>
    <row r="391" spans="1:2" x14ac:dyDescent="0.25">
      <c r="A391" s="119"/>
      <c r="B391" s="119"/>
    </row>
    <row r="392" spans="1:2" x14ac:dyDescent="0.25">
      <c r="A392" s="119"/>
      <c r="B392" s="119"/>
    </row>
    <row r="393" spans="1:2" x14ac:dyDescent="0.25">
      <c r="A393" s="119"/>
      <c r="B393" s="119"/>
    </row>
    <row r="394" spans="1:2" x14ac:dyDescent="0.25">
      <c r="A394" s="119"/>
      <c r="B394" s="119"/>
    </row>
    <row r="395" spans="1:2" x14ac:dyDescent="0.25">
      <c r="A395" s="119"/>
      <c r="B395" s="119"/>
    </row>
    <row r="396" spans="1:2" x14ac:dyDescent="0.25">
      <c r="A396" s="119"/>
      <c r="B396" s="119"/>
    </row>
    <row r="397" spans="1:2" x14ac:dyDescent="0.25">
      <c r="A397" s="119"/>
      <c r="B397" s="119"/>
    </row>
    <row r="398" spans="1:2" x14ac:dyDescent="0.25">
      <c r="A398" s="119"/>
      <c r="B398" s="119"/>
    </row>
    <row r="399" spans="1:2" x14ac:dyDescent="0.25">
      <c r="A399" s="119"/>
      <c r="B399" s="119"/>
    </row>
    <row r="400" spans="1:2" x14ac:dyDescent="0.25">
      <c r="A400" s="119"/>
      <c r="B400" s="119"/>
    </row>
    <row r="401" spans="1:2" x14ac:dyDescent="0.25">
      <c r="A401" s="119"/>
      <c r="B401" s="119"/>
    </row>
    <row r="402" spans="1:2" x14ac:dyDescent="0.25">
      <c r="A402" s="119"/>
      <c r="B402" s="119"/>
    </row>
    <row r="403" spans="1:2" x14ac:dyDescent="0.25">
      <c r="A403" s="119"/>
      <c r="B403" s="119"/>
    </row>
    <row r="404" spans="1:2" x14ac:dyDescent="0.25">
      <c r="A404" s="119"/>
      <c r="B404" s="119"/>
    </row>
    <row r="405" spans="1:2" x14ac:dyDescent="0.25">
      <c r="A405" s="119"/>
      <c r="B405" s="119"/>
    </row>
    <row r="406" spans="1:2" x14ac:dyDescent="0.25">
      <c r="A406" s="119"/>
      <c r="B406" s="119"/>
    </row>
    <row r="407" spans="1:2" x14ac:dyDescent="0.25">
      <c r="A407" s="119"/>
      <c r="B407" s="119"/>
    </row>
    <row r="408" spans="1:2" x14ac:dyDescent="0.25">
      <c r="A408" s="119"/>
      <c r="B408" s="119"/>
    </row>
    <row r="409" spans="1:2" x14ac:dyDescent="0.25">
      <c r="A409" s="119"/>
      <c r="B409" s="119"/>
    </row>
    <row r="410" spans="1:2" x14ac:dyDescent="0.25">
      <c r="A410" s="119"/>
      <c r="B410" s="119"/>
    </row>
    <row r="411" spans="1:2" x14ac:dyDescent="0.25">
      <c r="A411" s="119"/>
      <c r="B411" s="119"/>
    </row>
    <row r="412" spans="1:2" x14ac:dyDescent="0.25">
      <c r="A412" s="119"/>
      <c r="B412" s="119"/>
    </row>
    <row r="413" spans="1:2" x14ac:dyDescent="0.25">
      <c r="A413" s="119"/>
      <c r="B413" s="119"/>
    </row>
    <row r="414" spans="1:2" x14ac:dyDescent="0.25">
      <c r="A414" s="119"/>
      <c r="B414" s="119"/>
    </row>
    <row r="415" spans="1:2" x14ac:dyDescent="0.25">
      <c r="A415" s="119"/>
      <c r="B415" s="119"/>
    </row>
    <row r="416" spans="1:2" x14ac:dyDescent="0.25">
      <c r="A416" s="119"/>
      <c r="B416" s="119"/>
    </row>
    <row r="417" spans="1:2" x14ac:dyDescent="0.25">
      <c r="A417" s="119"/>
      <c r="B417" s="119"/>
    </row>
    <row r="418" spans="1:2" x14ac:dyDescent="0.25">
      <c r="A418" s="119"/>
      <c r="B418" s="119"/>
    </row>
    <row r="419" spans="1:2" x14ac:dyDescent="0.25">
      <c r="A419" s="119"/>
      <c r="B419" s="119"/>
    </row>
    <row r="420" spans="1:2" x14ac:dyDescent="0.25">
      <c r="A420" s="119"/>
      <c r="B420" s="119"/>
    </row>
    <row r="421" spans="1:2" x14ac:dyDescent="0.25">
      <c r="A421" s="119"/>
      <c r="B421" s="119"/>
    </row>
    <row r="422" spans="1:2" x14ac:dyDescent="0.25">
      <c r="A422" s="119"/>
      <c r="B422" s="119"/>
    </row>
    <row r="423" spans="1:2" x14ac:dyDescent="0.25">
      <c r="A423" s="119"/>
      <c r="B423" s="119"/>
    </row>
    <row r="424" spans="1:2" x14ac:dyDescent="0.25">
      <c r="A424" s="119"/>
      <c r="B424" s="119"/>
    </row>
    <row r="425" spans="1:2" x14ac:dyDescent="0.25">
      <c r="A425" s="119"/>
      <c r="B425" s="119"/>
    </row>
    <row r="426" spans="1:2" x14ac:dyDescent="0.25">
      <c r="A426" s="119"/>
      <c r="B426" s="119"/>
    </row>
    <row r="427" spans="1:2" x14ac:dyDescent="0.25">
      <c r="A427" s="119"/>
      <c r="B427" s="119"/>
    </row>
    <row r="428" spans="1:2" x14ac:dyDescent="0.25">
      <c r="A428" s="119"/>
      <c r="B428" s="119"/>
    </row>
    <row r="429" spans="1:2" x14ac:dyDescent="0.25">
      <c r="A429" s="119"/>
      <c r="B429" s="119"/>
    </row>
    <row r="430" spans="1:2" x14ac:dyDescent="0.25">
      <c r="A430" s="119"/>
      <c r="B430" s="119"/>
    </row>
    <row r="431" spans="1:2" x14ac:dyDescent="0.25">
      <c r="A431" s="119"/>
      <c r="B431" s="119"/>
    </row>
    <row r="432" spans="1:2" x14ac:dyDescent="0.25">
      <c r="A432" s="119"/>
      <c r="B432" s="119"/>
    </row>
    <row r="433" spans="1:2" x14ac:dyDescent="0.25">
      <c r="A433" s="119"/>
      <c r="B433" s="119"/>
    </row>
    <row r="434" spans="1:2" x14ac:dyDescent="0.25">
      <c r="A434" s="119"/>
      <c r="B434" s="119"/>
    </row>
    <row r="435" spans="1:2" x14ac:dyDescent="0.25">
      <c r="A435" s="119"/>
      <c r="B435" s="119"/>
    </row>
    <row r="436" spans="1:2" x14ac:dyDescent="0.25">
      <c r="A436" s="119"/>
      <c r="B436" s="119"/>
    </row>
    <row r="437" spans="1:2" x14ac:dyDescent="0.25">
      <c r="A437" s="119"/>
      <c r="B437" s="119"/>
    </row>
    <row r="438" spans="1:2" x14ac:dyDescent="0.25">
      <c r="A438" s="119"/>
      <c r="B438" s="119"/>
    </row>
    <row r="439" spans="1:2" x14ac:dyDescent="0.25">
      <c r="A439" s="119"/>
      <c r="B439" s="119"/>
    </row>
    <row r="440" spans="1:2" x14ac:dyDescent="0.25">
      <c r="A440" s="119"/>
      <c r="B440" s="119"/>
    </row>
    <row r="441" spans="1:2" x14ac:dyDescent="0.25">
      <c r="A441" s="119"/>
      <c r="B441" s="119"/>
    </row>
    <row r="442" spans="1:2" x14ac:dyDescent="0.25">
      <c r="A442" s="119"/>
      <c r="B442" s="119"/>
    </row>
    <row r="443" spans="1:2" x14ac:dyDescent="0.25">
      <c r="A443" s="119"/>
      <c r="B443" s="119"/>
    </row>
    <row r="444" spans="1:2" x14ac:dyDescent="0.25">
      <c r="A444" s="119"/>
      <c r="B444" s="119"/>
    </row>
    <row r="445" spans="1:2" x14ac:dyDescent="0.25">
      <c r="A445" s="119"/>
      <c r="B445" s="119"/>
    </row>
    <row r="446" spans="1:2" x14ac:dyDescent="0.25">
      <c r="A446" s="119"/>
      <c r="B446" s="119"/>
    </row>
    <row r="447" spans="1:2" x14ac:dyDescent="0.25">
      <c r="A447" s="119"/>
      <c r="B447" s="119"/>
    </row>
    <row r="448" spans="1:2" x14ac:dyDescent="0.25">
      <c r="A448" s="119"/>
      <c r="B448" s="119"/>
    </row>
    <row r="449" spans="1:2" x14ac:dyDescent="0.25">
      <c r="A449" s="119"/>
      <c r="B449" s="119"/>
    </row>
    <row r="450" spans="1:2" x14ac:dyDescent="0.25">
      <c r="A450" s="119"/>
      <c r="B450" s="119"/>
    </row>
    <row r="451" spans="1:2" x14ac:dyDescent="0.25">
      <c r="A451" s="119"/>
      <c r="B451" s="119"/>
    </row>
    <row r="452" spans="1:2" x14ac:dyDescent="0.25">
      <c r="A452" s="119"/>
      <c r="B452" s="119"/>
    </row>
    <row r="453" spans="1:2" x14ac:dyDescent="0.25">
      <c r="A453" s="119"/>
      <c r="B453" s="119"/>
    </row>
    <row r="454" spans="1:2" x14ac:dyDescent="0.25">
      <c r="A454" s="119"/>
      <c r="B454" s="119"/>
    </row>
    <row r="455" spans="1:2" x14ac:dyDescent="0.25">
      <c r="A455" s="119"/>
      <c r="B455" s="119"/>
    </row>
    <row r="456" spans="1:2" x14ac:dyDescent="0.25">
      <c r="A456" s="119"/>
      <c r="B456" s="119"/>
    </row>
    <row r="457" spans="1:2" x14ac:dyDescent="0.25">
      <c r="A457" s="119"/>
      <c r="B457" s="119"/>
    </row>
    <row r="458" spans="1:2" x14ac:dyDescent="0.25">
      <c r="A458" s="119"/>
      <c r="B458" s="119"/>
    </row>
    <row r="459" spans="1:2" x14ac:dyDescent="0.25">
      <c r="A459" s="119"/>
      <c r="B459" s="119"/>
    </row>
    <row r="460" spans="1:2" x14ac:dyDescent="0.25">
      <c r="A460" s="119"/>
      <c r="B460" s="119"/>
    </row>
    <row r="461" spans="1:2" x14ac:dyDescent="0.25">
      <c r="A461" s="119"/>
      <c r="B461" s="119"/>
    </row>
    <row r="462" spans="1:2" x14ac:dyDescent="0.25">
      <c r="A462" s="119"/>
      <c r="B462" s="119"/>
    </row>
    <row r="463" spans="1:2" x14ac:dyDescent="0.25">
      <c r="A463" s="119"/>
      <c r="B463" s="119"/>
    </row>
    <row r="464" spans="1:2" x14ac:dyDescent="0.25">
      <c r="A464" s="119"/>
      <c r="B464" s="119"/>
    </row>
    <row r="465" spans="1:2" x14ac:dyDescent="0.25">
      <c r="A465" s="119"/>
      <c r="B465" s="119"/>
    </row>
    <row r="466" spans="1:2" x14ac:dyDescent="0.25">
      <c r="A466" s="119"/>
      <c r="B466" s="119"/>
    </row>
    <row r="467" spans="1:2" x14ac:dyDescent="0.25">
      <c r="A467" s="119"/>
      <c r="B467" s="119"/>
    </row>
    <row r="468" spans="1:2" x14ac:dyDescent="0.25">
      <c r="A468" s="119"/>
      <c r="B468" s="119"/>
    </row>
    <row r="469" spans="1:2" x14ac:dyDescent="0.25">
      <c r="A469" s="119"/>
      <c r="B469" s="119"/>
    </row>
    <row r="470" spans="1:2" x14ac:dyDescent="0.25">
      <c r="A470" s="119"/>
      <c r="B470" s="119"/>
    </row>
    <row r="471" spans="1:2" x14ac:dyDescent="0.25">
      <c r="A471" s="119"/>
      <c r="B471" s="119"/>
    </row>
    <row r="472" spans="1:2" x14ac:dyDescent="0.25">
      <c r="A472" s="119"/>
      <c r="B472" s="119"/>
    </row>
    <row r="473" spans="1:2" x14ac:dyDescent="0.25">
      <c r="A473" s="119"/>
      <c r="B473" s="119"/>
    </row>
    <row r="474" spans="1:2" x14ac:dyDescent="0.25">
      <c r="A474" s="119"/>
      <c r="B474" s="119"/>
    </row>
    <row r="475" spans="1:2" x14ac:dyDescent="0.25">
      <c r="A475" s="119"/>
      <c r="B475" s="119"/>
    </row>
    <row r="476" spans="1:2" x14ac:dyDescent="0.25">
      <c r="A476" s="119"/>
      <c r="B476" s="119"/>
    </row>
    <row r="477" spans="1:2" x14ac:dyDescent="0.25">
      <c r="A477" s="119"/>
      <c r="B477" s="119"/>
    </row>
    <row r="478" spans="1:2" x14ac:dyDescent="0.25">
      <c r="A478" s="119"/>
      <c r="B478" s="119"/>
    </row>
    <row r="479" spans="1:2" x14ac:dyDescent="0.25">
      <c r="A479" s="119"/>
      <c r="B479" s="119"/>
    </row>
    <row r="480" spans="1:2" x14ac:dyDescent="0.25">
      <c r="A480" s="119"/>
      <c r="B480" s="119"/>
    </row>
    <row r="481" spans="1:2" x14ac:dyDescent="0.25">
      <c r="A481" s="119"/>
      <c r="B481" s="119"/>
    </row>
    <row r="482" spans="1:2" x14ac:dyDescent="0.25">
      <c r="A482" s="119"/>
      <c r="B482" s="119"/>
    </row>
    <row r="483" spans="1:2" x14ac:dyDescent="0.25">
      <c r="A483" s="119"/>
      <c r="B483" s="119"/>
    </row>
    <row r="484" spans="1:2" x14ac:dyDescent="0.25">
      <c r="A484" s="119"/>
      <c r="B484" s="119"/>
    </row>
    <row r="485" spans="1:2" x14ac:dyDescent="0.25">
      <c r="A485" s="119"/>
      <c r="B485" s="119"/>
    </row>
    <row r="486" spans="1:2" x14ac:dyDescent="0.25">
      <c r="A486" s="119"/>
      <c r="B486" s="119"/>
    </row>
    <row r="487" spans="1:2" x14ac:dyDescent="0.25">
      <c r="A487" s="119"/>
      <c r="B487" s="119"/>
    </row>
    <row r="488" spans="1:2" x14ac:dyDescent="0.25">
      <c r="A488" s="119"/>
      <c r="B488" s="119"/>
    </row>
    <row r="489" spans="1:2" x14ac:dyDescent="0.25">
      <c r="A489" s="119"/>
      <c r="B489" s="119"/>
    </row>
    <row r="490" spans="1:2" x14ac:dyDescent="0.25">
      <c r="A490" s="119"/>
      <c r="B490" s="119"/>
    </row>
    <row r="491" spans="1:2" x14ac:dyDescent="0.25">
      <c r="A491" s="119"/>
      <c r="B491" s="119"/>
    </row>
    <row r="492" spans="1:2" x14ac:dyDescent="0.25">
      <c r="A492" s="119"/>
      <c r="B492" s="119"/>
    </row>
    <row r="493" spans="1:2" x14ac:dyDescent="0.25">
      <c r="A493" s="119"/>
      <c r="B493" s="119"/>
    </row>
    <row r="494" spans="1:2" x14ac:dyDescent="0.25">
      <c r="A494" s="119"/>
      <c r="B494" s="119"/>
    </row>
    <row r="495" spans="1:2" x14ac:dyDescent="0.25">
      <c r="A495" s="119"/>
      <c r="B495" s="119"/>
    </row>
    <row r="496" spans="1:2" x14ac:dyDescent="0.25">
      <c r="A496" s="119"/>
      <c r="B496" s="119"/>
    </row>
    <row r="497" spans="1:2" x14ac:dyDescent="0.25">
      <c r="A497" s="119"/>
      <c r="B497" s="119"/>
    </row>
    <row r="498" spans="1:2" x14ac:dyDescent="0.25">
      <c r="A498" s="119"/>
      <c r="B498" s="119"/>
    </row>
    <row r="499" spans="1:2" x14ac:dyDescent="0.25">
      <c r="A499" s="119"/>
      <c r="B499" s="119"/>
    </row>
    <row r="500" spans="1:2" x14ac:dyDescent="0.25">
      <c r="A500" s="119"/>
      <c r="B500" s="119"/>
    </row>
    <row r="501" spans="1:2" x14ac:dyDescent="0.25">
      <c r="A501" s="119"/>
      <c r="B501" s="119"/>
    </row>
    <row r="502" spans="1:2" x14ac:dyDescent="0.25">
      <c r="A502" s="119"/>
      <c r="B502" s="119"/>
    </row>
    <row r="503" spans="1:2" x14ac:dyDescent="0.25">
      <c r="A503" s="119"/>
      <c r="B503" s="119"/>
    </row>
    <row r="504" spans="1:2" x14ac:dyDescent="0.25">
      <c r="A504" s="119"/>
      <c r="B504" s="119"/>
    </row>
    <row r="505" spans="1:2" x14ac:dyDescent="0.25">
      <c r="A505" s="119"/>
      <c r="B505" s="119"/>
    </row>
    <row r="506" spans="1:2" x14ac:dyDescent="0.25">
      <c r="A506" s="119"/>
      <c r="B506" s="119"/>
    </row>
    <row r="507" spans="1:2" x14ac:dyDescent="0.25">
      <c r="A507" s="119"/>
      <c r="B507" s="119"/>
    </row>
    <row r="508" spans="1:2" x14ac:dyDescent="0.25">
      <c r="A508" s="119"/>
      <c r="B508" s="119"/>
    </row>
    <row r="509" spans="1:2" x14ac:dyDescent="0.25">
      <c r="A509" s="119"/>
      <c r="B509" s="119"/>
    </row>
    <row r="510" spans="1:2" x14ac:dyDescent="0.25">
      <c r="A510" s="119"/>
      <c r="B510" s="119"/>
    </row>
    <row r="511" spans="1:2" x14ac:dyDescent="0.25">
      <c r="A511" s="119"/>
      <c r="B511" s="119"/>
    </row>
    <row r="512" spans="1:2" x14ac:dyDescent="0.25">
      <c r="A512" s="119"/>
      <c r="B512" s="119"/>
    </row>
    <row r="513" spans="1:2" x14ac:dyDescent="0.25">
      <c r="A513" s="119"/>
      <c r="B513" s="119"/>
    </row>
    <row r="514" spans="1:2" x14ac:dyDescent="0.25">
      <c r="A514" s="119"/>
      <c r="B514" s="119"/>
    </row>
    <row r="515" spans="1:2" x14ac:dyDescent="0.25">
      <c r="A515" s="119"/>
      <c r="B515" s="119"/>
    </row>
    <row r="516" spans="1:2" x14ac:dyDescent="0.25">
      <c r="A516" s="119"/>
      <c r="B516" s="119"/>
    </row>
    <row r="517" spans="1:2" x14ac:dyDescent="0.25">
      <c r="A517" s="119"/>
      <c r="B517" s="119"/>
    </row>
    <row r="518" spans="1:2" x14ac:dyDescent="0.25">
      <c r="A518" s="119"/>
      <c r="B518" s="119"/>
    </row>
    <row r="519" spans="1:2" x14ac:dyDescent="0.25">
      <c r="A519" s="119"/>
      <c r="B519" s="119"/>
    </row>
    <row r="520" spans="1:2" x14ac:dyDescent="0.25">
      <c r="A520" s="119"/>
      <c r="B520" s="119"/>
    </row>
    <row r="521" spans="1:2" x14ac:dyDescent="0.25">
      <c r="A521" s="119"/>
      <c r="B521" s="119"/>
    </row>
    <row r="522" spans="1:2" x14ac:dyDescent="0.25">
      <c r="A522" s="119"/>
      <c r="B522" s="119"/>
    </row>
    <row r="523" spans="1:2" x14ac:dyDescent="0.25">
      <c r="A523" s="119"/>
      <c r="B523" s="119"/>
    </row>
    <row r="524" spans="1:2" x14ac:dyDescent="0.25">
      <c r="A524" s="119"/>
      <c r="B524" s="119"/>
    </row>
    <row r="525" spans="1:2" x14ac:dyDescent="0.25">
      <c r="A525" s="119"/>
      <c r="B525" s="119"/>
    </row>
    <row r="526" spans="1:2" x14ac:dyDescent="0.25">
      <c r="A526" s="119"/>
      <c r="B526" s="119"/>
    </row>
    <row r="527" spans="1:2" x14ac:dyDescent="0.25">
      <c r="A527" s="119"/>
      <c r="B527" s="119"/>
    </row>
    <row r="528" spans="1:2" x14ac:dyDescent="0.25">
      <c r="A528" s="119"/>
      <c r="B528" s="119"/>
    </row>
    <row r="529" spans="1:2" x14ac:dyDescent="0.25">
      <c r="A529" s="119"/>
      <c r="B529" s="119"/>
    </row>
    <row r="530" spans="1:2" x14ac:dyDescent="0.25">
      <c r="A530" s="119"/>
      <c r="B530" s="119"/>
    </row>
    <row r="531" spans="1:2" x14ac:dyDescent="0.25">
      <c r="A531" s="119"/>
      <c r="B531" s="119"/>
    </row>
    <row r="532" spans="1:2" x14ac:dyDescent="0.25">
      <c r="A532" s="119"/>
      <c r="B532" s="119"/>
    </row>
    <row r="533" spans="1:2" x14ac:dyDescent="0.25">
      <c r="A533" s="119"/>
      <c r="B533" s="119"/>
    </row>
    <row r="534" spans="1:2" x14ac:dyDescent="0.25">
      <c r="A534" s="119"/>
      <c r="B534" s="119"/>
    </row>
    <row r="535" spans="1:2" x14ac:dyDescent="0.25">
      <c r="A535" s="119"/>
      <c r="B535" s="119"/>
    </row>
    <row r="536" spans="1:2" x14ac:dyDescent="0.25">
      <c r="A536" s="119"/>
      <c r="B536" s="119"/>
    </row>
    <row r="537" spans="1:2" x14ac:dyDescent="0.25">
      <c r="A537" s="119"/>
      <c r="B537" s="119"/>
    </row>
    <row r="538" spans="1:2" x14ac:dyDescent="0.25">
      <c r="A538" s="119"/>
      <c r="B538" s="119"/>
    </row>
    <row r="539" spans="1:2" x14ac:dyDescent="0.25">
      <c r="A539" s="119"/>
      <c r="B539" s="119"/>
    </row>
    <row r="540" spans="1:2" x14ac:dyDescent="0.25">
      <c r="A540" s="119"/>
      <c r="B540" s="119"/>
    </row>
    <row r="541" spans="1:2" x14ac:dyDescent="0.25">
      <c r="A541" s="119"/>
      <c r="B541" s="119"/>
    </row>
    <row r="542" spans="1:2" x14ac:dyDescent="0.25">
      <c r="A542" s="119"/>
      <c r="B542" s="119"/>
    </row>
    <row r="543" spans="1:2" x14ac:dyDescent="0.25">
      <c r="A543" s="119"/>
      <c r="B543" s="119"/>
    </row>
    <row r="544" spans="1:2" x14ac:dyDescent="0.25">
      <c r="A544" s="119"/>
      <c r="B544" s="119"/>
    </row>
    <row r="545" spans="1:2" x14ac:dyDescent="0.25">
      <c r="A545" s="119"/>
      <c r="B545" s="119"/>
    </row>
    <row r="546" spans="1:2" x14ac:dyDescent="0.25">
      <c r="A546" s="119"/>
      <c r="B546" s="119"/>
    </row>
    <row r="547" spans="1:2" x14ac:dyDescent="0.25">
      <c r="A547" s="119"/>
      <c r="B547" s="119"/>
    </row>
    <row r="548" spans="1:2" x14ac:dyDescent="0.25">
      <c r="A548" s="119"/>
      <c r="B548" s="119"/>
    </row>
    <row r="549" spans="1:2" x14ac:dyDescent="0.25">
      <c r="A549" s="119"/>
      <c r="B549" s="119"/>
    </row>
    <row r="550" spans="1:2" x14ac:dyDescent="0.25">
      <c r="A550" s="119"/>
      <c r="B550" s="119"/>
    </row>
    <row r="551" spans="1:2" x14ac:dyDescent="0.25">
      <c r="A551" s="119"/>
      <c r="B551" s="119"/>
    </row>
    <row r="552" spans="1:2" x14ac:dyDescent="0.25">
      <c r="A552" s="119"/>
      <c r="B552" s="119"/>
    </row>
    <row r="553" spans="1:2" x14ac:dyDescent="0.25">
      <c r="A553" s="119"/>
      <c r="B553" s="119"/>
    </row>
    <row r="554" spans="1:2" x14ac:dyDescent="0.25">
      <c r="A554" s="119"/>
      <c r="B554" s="119"/>
    </row>
    <row r="555" spans="1:2" x14ac:dyDescent="0.25">
      <c r="A555" s="119"/>
      <c r="B555" s="119"/>
    </row>
    <row r="556" spans="1:2" x14ac:dyDescent="0.25">
      <c r="A556" s="119"/>
      <c r="B556" s="119"/>
    </row>
    <row r="557" spans="1:2" x14ac:dyDescent="0.25">
      <c r="A557" s="119"/>
      <c r="B557" s="119"/>
    </row>
    <row r="558" spans="1:2" x14ac:dyDescent="0.25">
      <c r="A558" s="119"/>
      <c r="B558" s="119"/>
    </row>
    <row r="559" spans="1:2" x14ac:dyDescent="0.25">
      <c r="A559" s="119"/>
      <c r="B559" s="119"/>
    </row>
    <row r="560" spans="1:2" x14ac:dyDescent="0.25">
      <c r="A560" s="119"/>
      <c r="B560" s="119"/>
    </row>
    <row r="561" spans="1:2" x14ac:dyDescent="0.25">
      <c r="A561" s="119"/>
      <c r="B561" s="119"/>
    </row>
    <row r="562" spans="1:2" x14ac:dyDescent="0.25">
      <c r="A562" s="119"/>
      <c r="B562" s="119"/>
    </row>
    <row r="563" spans="1:2" x14ac:dyDescent="0.25">
      <c r="A563" s="119"/>
      <c r="B563" s="119"/>
    </row>
    <row r="564" spans="1:2" x14ac:dyDescent="0.25">
      <c r="A564" s="119"/>
      <c r="B564" s="119"/>
    </row>
    <row r="565" spans="1:2" x14ac:dyDescent="0.25">
      <c r="A565" s="119"/>
      <c r="B565" s="119"/>
    </row>
    <row r="566" spans="1:2" x14ac:dyDescent="0.25">
      <c r="A566" s="119"/>
      <c r="B566" s="119"/>
    </row>
    <row r="567" spans="1:2" x14ac:dyDescent="0.25">
      <c r="A567" s="119"/>
      <c r="B567" s="119"/>
    </row>
    <row r="568" spans="1:2" x14ac:dyDescent="0.25">
      <c r="A568" s="119"/>
      <c r="B568" s="119"/>
    </row>
    <row r="569" spans="1:2" x14ac:dyDescent="0.25">
      <c r="A569" s="119"/>
      <c r="B569" s="119"/>
    </row>
    <row r="570" spans="1:2" x14ac:dyDescent="0.25">
      <c r="A570" s="119"/>
      <c r="B570" s="119"/>
    </row>
    <row r="571" spans="1:2" x14ac:dyDescent="0.25">
      <c r="A571" s="119"/>
      <c r="B571" s="119"/>
    </row>
    <row r="572" spans="1:2" x14ac:dyDescent="0.25">
      <c r="A572" s="119"/>
      <c r="B572" s="119"/>
    </row>
    <row r="573" spans="1:2" x14ac:dyDescent="0.25">
      <c r="A573" s="119"/>
      <c r="B573" s="119"/>
    </row>
    <row r="574" spans="1:2" x14ac:dyDescent="0.25">
      <c r="A574" s="119"/>
      <c r="B574" s="119"/>
    </row>
    <row r="575" spans="1:2" x14ac:dyDescent="0.25">
      <c r="A575" s="119"/>
      <c r="B575" s="119"/>
    </row>
    <row r="576" spans="1:2" x14ac:dyDescent="0.25">
      <c r="A576" s="119"/>
      <c r="B576" s="119"/>
    </row>
    <row r="577" spans="1:2" x14ac:dyDescent="0.25">
      <c r="A577" s="119"/>
      <c r="B577" s="119"/>
    </row>
    <row r="578" spans="1:2" x14ac:dyDescent="0.25">
      <c r="A578" s="119"/>
      <c r="B578" s="119"/>
    </row>
    <row r="579" spans="1:2" x14ac:dyDescent="0.25">
      <c r="A579" s="119"/>
      <c r="B579" s="119"/>
    </row>
    <row r="580" spans="1:2" x14ac:dyDescent="0.25">
      <c r="A580" s="119"/>
      <c r="B580" s="119"/>
    </row>
    <row r="581" spans="1:2" x14ac:dyDescent="0.25">
      <c r="A581" s="119"/>
      <c r="B581" s="119"/>
    </row>
    <row r="582" spans="1:2" x14ac:dyDescent="0.25">
      <c r="A582" s="119"/>
      <c r="B582" s="119"/>
    </row>
    <row r="583" spans="1:2" x14ac:dyDescent="0.25">
      <c r="A583" s="119"/>
      <c r="B583" s="119"/>
    </row>
    <row r="584" spans="1:2" x14ac:dyDescent="0.25">
      <c r="A584" s="119"/>
      <c r="B584" s="119"/>
    </row>
    <row r="585" spans="1:2" x14ac:dyDescent="0.25">
      <c r="A585" s="119"/>
      <c r="B585" s="119"/>
    </row>
    <row r="586" spans="1:2" x14ac:dyDescent="0.25">
      <c r="A586" s="119"/>
      <c r="B586" s="119"/>
    </row>
    <row r="587" spans="1:2" x14ac:dyDescent="0.25">
      <c r="A587" s="119"/>
      <c r="B587" s="119"/>
    </row>
    <row r="588" spans="1:2" x14ac:dyDescent="0.25">
      <c r="A588" s="119"/>
      <c r="B588" s="119"/>
    </row>
    <row r="589" spans="1:2" x14ac:dyDescent="0.25">
      <c r="A589" s="119"/>
      <c r="B589" s="119"/>
    </row>
    <row r="590" spans="1:2" x14ac:dyDescent="0.25">
      <c r="A590" s="119"/>
      <c r="B590" s="119"/>
    </row>
    <row r="591" spans="1:2" x14ac:dyDescent="0.25">
      <c r="A591" s="119"/>
      <c r="B591" s="119"/>
    </row>
    <row r="592" spans="1:2" x14ac:dyDescent="0.25">
      <c r="A592" s="119"/>
      <c r="B592" s="119"/>
    </row>
    <row r="593" spans="1:2" x14ac:dyDescent="0.25">
      <c r="A593" s="119"/>
      <c r="B593" s="119"/>
    </row>
    <row r="594" spans="1:2" x14ac:dyDescent="0.25">
      <c r="A594" s="119"/>
      <c r="B594" s="119"/>
    </row>
    <row r="595" spans="1:2" x14ac:dyDescent="0.25">
      <c r="A595" s="119"/>
      <c r="B595" s="119"/>
    </row>
    <row r="596" spans="1:2" x14ac:dyDescent="0.25">
      <c r="A596" s="119"/>
      <c r="B596" s="119"/>
    </row>
    <row r="597" spans="1:2" x14ac:dyDescent="0.25">
      <c r="A597" s="119"/>
      <c r="B597" s="119"/>
    </row>
    <row r="598" spans="1:2" x14ac:dyDescent="0.25">
      <c r="A598" s="119"/>
      <c r="B598" s="119"/>
    </row>
    <row r="599" spans="1:2" x14ac:dyDescent="0.25">
      <c r="A599" s="119"/>
      <c r="B599" s="119"/>
    </row>
    <row r="600" spans="1:2" x14ac:dyDescent="0.25">
      <c r="A600" s="119"/>
      <c r="B600" s="119"/>
    </row>
    <row r="601" spans="1:2" x14ac:dyDescent="0.25">
      <c r="A601" s="119"/>
      <c r="B601" s="119"/>
    </row>
    <row r="602" spans="1:2" x14ac:dyDescent="0.25">
      <c r="A602" s="119"/>
      <c r="B602" s="119"/>
    </row>
    <row r="603" spans="1:2" x14ac:dyDescent="0.25">
      <c r="A603" s="119"/>
      <c r="B603" s="119"/>
    </row>
    <row r="604" spans="1:2" x14ac:dyDescent="0.25">
      <c r="A604" s="119"/>
      <c r="B604" s="119"/>
    </row>
    <row r="605" spans="1:2" x14ac:dyDescent="0.25">
      <c r="A605" s="119"/>
      <c r="B605" s="119"/>
    </row>
    <row r="606" spans="1:2" x14ac:dyDescent="0.25">
      <c r="A606" s="119"/>
      <c r="B606" s="119"/>
    </row>
    <row r="607" spans="1:2" x14ac:dyDescent="0.25">
      <c r="A607" s="119"/>
      <c r="B607" s="119"/>
    </row>
    <row r="608" spans="1:2" x14ac:dyDescent="0.25">
      <c r="A608" s="119"/>
      <c r="B608" s="119"/>
    </row>
    <row r="609" spans="1:2" x14ac:dyDescent="0.25">
      <c r="A609" s="119"/>
      <c r="B609" s="119"/>
    </row>
    <row r="610" spans="1:2" x14ac:dyDescent="0.25">
      <c r="A610" s="119"/>
      <c r="B610" s="119"/>
    </row>
    <row r="611" spans="1:2" x14ac:dyDescent="0.25">
      <c r="A611" s="119"/>
      <c r="B611" s="119"/>
    </row>
    <row r="612" spans="1:2" x14ac:dyDescent="0.25">
      <c r="A612" s="119"/>
      <c r="B612" s="119"/>
    </row>
    <row r="613" spans="1:2" x14ac:dyDescent="0.25">
      <c r="A613" s="119"/>
      <c r="B613" s="119"/>
    </row>
    <row r="614" spans="1:2" x14ac:dyDescent="0.25">
      <c r="A614" s="119"/>
      <c r="B614" s="119"/>
    </row>
    <row r="615" spans="1:2" x14ac:dyDescent="0.25">
      <c r="A615" s="119"/>
      <c r="B615" s="119"/>
    </row>
    <row r="616" spans="1:2" x14ac:dyDescent="0.25">
      <c r="A616" s="119"/>
      <c r="B616" s="119"/>
    </row>
    <row r="617" spans="1:2" x14ac:dyDescent="0.25">
      <c r="A617" s="119"/>
      <c r="B617" s="119"/>
    </row>
    <row r="618" spans="1:2" x14ac:dyDescent="0.25">
      <c r="A618" s="119"/>
      <c r="B618" s="119"/>
    </row>
    <row r="619" spans="1:2" x14ac:dyDescent="0.25">
      <c r="A619" s="119"/>
      <c r="B619" s="119"/>
    </row>
    <row r="620" spans="1:2" x14ac:dyDescent="0.25">
      <c r="A620" s="119"/>
      <c r="B620" s="119"/>
    </row>
    <row r="621" spans="1:2" x14ac:dyDescent="0.25">
      <c r="A621" s="119"/>
      <c r="B621" s="119"/>
    </row>
    <row r="622" spans="1:2" x14ac:dyDescent="0.25">
      <c r="A622" s="119"/>
      <c r="B622" s="119"/>
    </row>
    <row r="623" spans="1:2" x14ac:dyDescent="0.25">
      <c r="A623" s="119"/>
      <c r="B623" s="119"/>
    </row>
    <row r="624" spans="1:2" x14ac:dyDescent="0.25">
      <c r="A624" s="119"/>
      <c r="B624" s="119"/>
    </row>
    <row r="625" spans="1:2" x14ac:dyDescent="0.25">
      <c r="A625" s="119"/>
      <c r="B625" s="119"/>
    </row>
    <row r="626" spans="1:2" x14ac:dyDescent="0.25">
      <c r="A626" s="119"/>
      <c r="B626" s="119"/>
    </row>
    <row r="627" spans="1:2" x14ac:dyDescent="0.25">
      <c r="A627" s="119"/>
      <c r="B627" s="119"/>
    </row>
    <row r="628" spans="1:2" x14ac:dyDescent="0.25">
      <c r="A628" s="119"/>
      <c r="B628" s="119"/>
    </row>
    <row r="629" spans="1:2" x14ac:dyDescent="0.25">
      <c r="A629" s="119"/>
      <c r="B629" s="119"/>
    </row>
    <row r="630" spans="1:2" x14ac:dyDescent="0.25">
      <c r="A630" s="119"/>
      <c r="B630" s="119"/>
    </row>
    <row r="631" spans="1:2" x14ac:dyDescent="0.25">
      <c r="A631" s="119"/>
      <c r="B631" s="119"/>
    </row>
    <row r="632" spans="1:2" x14ac:dyDescent="0.25">
      <c r="A632" s="119"/>
      <c r="B632" s="119"/>
    </row>
    <row r="633" spans="1:2" x14ac:dyDescent="0.25">
      <c r="A633" s="119"/>
      <c r="B633" s="119"/>
    </row>
    <row r="634" spans="1:2" x14ac:dyDescent="0.25">
      <c r="A634" s="119"/>
      <c r="B634" s="119"/>
    </row>
    <row r="635" spans="1:2" x14ac:dyDescent="0.25">
      <c r="A635" s="119"/>
      <c r="B635" s="119"/>
    </row>
    <row r="636" spans="1:2" x14ac:dyDescent="0.25">
      <c r="A636" s="119"/>
      <c r="B636" s="119"/>
    </row>
    <row r="637" spans="1:2" x14ac:dyDescent="0.25">
      <c r="A637" s="119"/>
      <c r="B637" s="119"/>
    </row>
    <row r="638" spans="1:2" x14ac:dyDescent="0.25">
      <c r="A638" s="119"/>
      <c r="B638" s="119"/>
    </row>
    <row r="639" spans="1:2" x14ac:dyDescent="0.25">
      <c r="A639" s="119"/>
      <c r="B639" s="119"/>
    </row>
    <row r="640" spans="1:2" x14ac:dyDescent="0.25">
      <c r="A640" s="119"/>
      <c r="B640" s="119"/>
    </row>
    <row r="641" spans="1:2" x14ac:dyDescent="0.25">
      <c r="A641" s="119"/>
      <c r="B641" s="119"/>
    </row>
    <row r="642" spans="1:2" x14ac:dyDescent="0.25">
      <c r="A642" s="119"/>
      <c r="B642" s="119"/>
    </row>
    <row r="643" spans="1:2" x14ac:dyDescent="0.25">
      <c r="A643" s="119"/>
      <c r="B643" s="119"/>
    </row>
    <row r="644" spans="1:2" x14ac:dyDescent="0.25">
      <c r="A644" s="119"/>
      <c r="B644" s="119"/>
    </row>
    <row r="645" spans="1:2" x14ac:dyDescent="0.25">
      <c r="A645" s="119"/>
      <c r="B645" s="119"/>
    </row>
    <row r="646" spans="1:2" x14ac:dyDescent="0.25">
      <c r="A646" s="119"/>
      <c r="B646" s="119"/>
    </row>
    <row r="647" spans="1:2" x14ac:dyDescent="0.25">
      <c r="A647" s="119"/>
      <c r="B647" s="119"/>
    </row>
    <row r="648" spans="1:2" x14ac:dyDescent="0.25">
      <c r="A648" s="119"/>
      <c r="B648" s="119"/>
    </row>
    <row r="649" spans="1:2" x14ac:dyDescent="0.25">
      <c r="A649" s="119"/>
      <c r="B649" s="119"/>
    </row>
    <row r="650" spans="1:2" x14ac:dyDescent="0.25">
      <c r="A650" s="119"/>
      <c r="B650" s="119"/>
    </row>
    <row r="651" spans="1:2" x14ac:dyDescent="0.25">
      <c r="A651" s="119"/>
      <c r="B651" s="119"/>
    </row>
    <row r="652" spans="1:2" x14ac:dyDescent="0.25">
      <c r="A652" s="119"/>
      <c r="B652" s="119"/>
    </row>
    <row r="653" spans="1:2" x14ac:dyDescent="0.25">
      <c r="A653" s="119"/>
      <c r="B653" s="119"/>
    </row>
    <row r="654" spans="1:2" x14ac:dyDescent="0.25">
      <c r="A654" s="119"/>
      <c r="B654" s="119"/>
    </row>
    <row r="655" spans="1:2" x14ac:dyDescent="0.25">
      <c r="A655" s="119"/>
      <c r="B655" s="119"/>
    </row>
    <row r="656" spans="1:2" x14ac:dyDescent="0.25">
      <c r="A656" s="119"/>
      <c r="B656" s="119"/>
    </row>
    <row r="657" spans="1:2" x14ac:dyDescent="0.25">
      <c r="A657" s="119"/>
      <c r="B657" s="119"/>
    </row>
    <row r="658" spans="1:2" x14ac:dyDescent="0.25">
      <c r="A658" s="119"/>
      <c r="B658" s="119"/>
    </row>
    <row r="659" spans="1:2" x14ac:dyDescent="0.25">
      <c r="A659" s="119"/>
      <c r="B659" s="119"/>
    </row>
    <row r="660" spans="1:2" x14ac:dyDescent="0.25">
      <c r="A660" s="119"/>
      <c r="B660" s="119"/>
    </row>
    <row r="661" spans="1:2" x14ac:dyDescent="0.25">
      <c r="A661" s="119"/>
      <c r="B661" s="119"/>
    </row>
    <row r="662" spans="1:2" x14ac:dyDescent="0.25">
      <c r="A662" s="119"/>
      <c r="B662" s="119"/>
    </row>
    <row r="663" spans="1:2" x14ac:dyDescent="0.25">
      <c r="A663" s="119"/>
      <c r="B663" s="119"/>
    </row>
    <row r="664" spans="1:2" x14ac:dyDescent="0.25">
      <c r="A664" s="119"/>
      <c r="B664" s="119"/>
    </row>
    <row r="665" spans="1:2" x14ac:dyDescent="0.25">
      <c r="A665" s="119"/>
      <c r="B665" s="119"/>
    </row>
    <row r="666" spans="1:2" x14ac:dyDescent="0.25">
      <c r="A666" s="119"/>
      <c r="B666" s="119"/>
    </row>
    <row r="667" spans="1:2" x14ac:dyDescent="0.25">
      <c r="A667" s="119"/>
      <c r="B667" s="119"/>
    </row>
    <row r="668" spans="1:2" x14ac:dyDescent="0.25">
      <c r="A668" s="119"/>
      <c r="B668" s="119"/>
    </row>
    <row r="669" spans="1:2" x14ac:dyDescent="0.25">
      <c r="A669" s="119"/>
      <c r="B669" s="119"/>
    </row>
    <row r="670" spans="1:2" x14ac:dyDescent="0.25">
      <c r="A670" s="119"/>
      <c r="B670" s="119"/>
    </row>
    <row r="671" spans="1:2" x14ac:dyDescent="0.25">
      <c r="A671" s="119"/>
      <c r="B671" s="119"/>
    </row>
    <row r="672" spans="1:2" x14ac:dyDescent="0.25">
      <c r="A672" s="119"/>
      <c r="B672" s="119"/>
    </row>
    <row r="673" spans="1:2" x14ac:dyDescent="0.25">
      <c r="A673" s="119"/>
      <c r="B673" s="119"/>
    </row>
    <row r="674" spans="1:2" x14ac:dyDescent="0.25">
      <c r="A674" s="119"/>
      <c r="B674" s="119"/>
    </row>
    <row r="675" spans="1:2" x14ac:dyDescent="0.25">
      <c r="A675" s="119"/>
      <c r="B675" s="119"/>
    </row>
    <row r="676" spans="1:2" x14ac:dyDescent="0.25">
      <c r="A676" s="119"/>
      <c r="B676" s="119"/>
    </row>
    <row r="677" spans="1:2" x14ac:dyDescent="0.25">
      <c r="A677" s="119"/>
      <c r="B677" s="119"/>
    </row>
    <row r="678" spans="1:2" x14ac:dyDescent="0.25">
      <c r="A678" s="119"/>
      <c r="B678" s="119"/>
    </row>
    <row r="679" spans="1:2" x14ac:dyDescent="0.25">
      <c r="A679" s="119"/>
      <c r="B679" s="119"/>
    </row>
    <row r="680" spans="1:2" x14ac:dyDescent="0.25">
      <c r="A680" s="119"/>
      <c r="B680" s="119"/>
    </row>
    <row r="681" spans="1:2" x14ac:dyDescent="0.25">
      <c r="A681" s="119"/>
      <c r="B681" s="119"/>
    </row>
    <row r="682" spans="1:2" x14ac:dyDescent="0.25">
      <c r="A682" s="119"/>
      <c r="B682" s="119"/>
    </row>
    <row r="683" spans="1:2" x14ac:dyDescent="0.25">
      <c r="A683" s="119"/>
      <c r="B683" s="119"/>
    </row>
    <row r="684" spans="1:2" x14ac:dyDescent="0.25">
      <c r="A684" s="119"/>
      <c r="B684" s="119"/>
    </row>
    <row r="685" spans="1:2" x14ac:dyDescent="0.25">
      <c r="A685" s="119"/>
      <c r="B685" s="119"/>
    </row>
    <row r="686" spans="1:2" x14ac:dyDescent="0.25">
      <c r="A686" s="119"/>
      <c r="B686" s="119"/>
    </row>
    <row r="687" spans="1:2" x14ac:dyDescent="0.25">
      <c r="A687" s="119"/>
      <c r="B687" s="119"/>
    </row>
    <row r="688" spans="1:2" x14ac:dyDescent="0.25">
      <c r="A688" s="119"/>
      <c r="B688" s="119"/>
    </row>
    <row r="689" spans="1:2" x14ac:dyDescent="0.25">
      <c r="A689" s="119"/>
      <c r="B689" s="119"/>
    </row>
    <row r="690" spans="1:2" x14ac:dyDescent="0.25">
      <c r="A690" s="119"/>
      <c r="B690" s="119"/>
    </row>
    <row r="691" spans="1:2" x14ac:dyDescent="0.25">
      <c r="A691" s="119"/>
      <c r="B691" s="119"/>
    </row>
    <row r="692" spans="1:2" x14ac:dyDescent="0.25">
      <c r="A692" s="119"/>
      <c r="B692" s="119"/>
    </row>
    <row r="693" spans="1:2" x14ac:dyDescent="0.25">
      <c r="A693" s="119"/>
      <c r="B693" s="119"/>
    </row>
    <row r="694" spans="1:2" x14ac:dyDescent="0.25">
      <c r="A694" s="119"/>
      <c r="B694" s="119"/>
    </row>
    <row r="695" spans="1:2" x14ac:dyDescent="0.25">
      <c r="A695" s="119"/>
      <c r="B695" s="119"/>
    </row>
    <row r="696" spans="1:2" x14ac:dyDescent="0.25">
      <c r="A696" s="119"/>
      <c r="B696" s="119"/>
    </row>
    <row r="697" spans="1:2" x14ac:dyDescent="0.25">
      <c r="A697" s="119"/>
      <c r="B697" s="119"/>
    </row>
    <row r="698" spans="1:2" x14ac:dyDescent="0.25">
      <c r="A698" s="119"/>
      <c r="B698" s="119"/>
    </row>
    <row r="699" spans="1:2" x14ac:dyDescent="0.25">
      <c r="A699" s="119"/>
      <c r="B699" s="119"/>
    </row>
    <row r="700" spans="1:2" x14ac:dyDescent="0.25">
      <c r="A700" s="119"/>
      <c r="B700" s="119"/>
    </row>
    <row r="701" spans="1:2" x14ac:dyDescent="0.25">
      <c r="A701" s="119"/>
      <c r="B701" s="119"/>
    </row>
    <row r="702" spans="1:2" x14ac:dyDescent="0.25">
      <c r="A702" s="119"/>
      <c r="B702" s="119"/>
    </row>
    <row r="703" spans="1:2" x14ac:dyDescent="0.25">
      <c r="A703" s="119"/>
      <c r="B703" s="119"/>
    </row>
    <row r="704" spans="1:2" x14ac:dyDescent="0.25">
      <c r="A704" s="119"/>
      <c r="B704" s="119"/>
    </row>
    <row r="705" spans="1:2" x14ac:dyDescent="0.25">
      <c r="A705" s="119"/>
      <c r="B705" s="119"/>
    </row>
    <row r="706" spans="1:2" x14ac:dyDescent="0.25">
      <c r="A706" s="119"/>
      <c r="B706" s="119"/>
    </row>
    <row r="707" spans="1:2" x14ac:dyDescent="0.25">
      <c r="A707" s="119"/>
      <c r="B707" s="119"/>
    </row>
    <row r="708" spans="1:2" x14ac:dyDescent="0.25">
      <c r="A708" s="119"/>
      <c r="B708" s="119"/>
    </row>
    <row r="709" spans="1:2" x14ac:dyDescent="0.25">
      <c r="A709" s="119"/>
      <c r="B709" s="119"/>
    </row>
    <row r="710" spans="1:2" x14ac:dyDescent="0.25">
      <c r="A710" s="119"/>
      <c r="B710" s="119"/>
    </row>
    <row r="711" spans="1:2" x14ac:dyDescent="0.25">
      <c r="A711" s="119"/>
      <c r="B711" s="119"/>
    </row>
    <row r="712" spans="1:2" x14ac:dyDescent="0.25">
      <c r="A712" s="119"/>
      <c r="B712" s="119"/>
    </row>
    <row r="713" spans="1:2" x14ac:dyDescent="0.25">
      <c r="A713" s="119"/>
      <c r="B713" s="119"/>
    </row>
    <row r="714" spans="1:2" x14ac:dyDescent="0.25">
      <c r="A714" s="119"/>
      <c r="B714" s="119"/>
    </row>
    <row r="715" spans="1:2" x14ac:dyDescent="0.25">
      <c r="A715" s="119"/>
      <c r="B715" s="119"/>
    </row>
    <row r="716" spans="1:2" x14ac:dyDescent="0.25">
      <c r="A716" s="119"/>
      <c r="B716" s="119"/>
    </row>
    <row r="717" spans="1:2" x14ac:dyDescent="0.25">
      <c r="A717" s="119"/>
      <c r="B717" s="119"/>
    </row>
    <row r="718" spans="1:2" x14ac:dyDescent="0.25">
      <c r="A718" s="119"/>
      <c r="B718" s="119"/>
    </row>
    <row r="719" spans="1:2" x14ac:dyDescent="0.25">
      <c r="A719" s="119"/>
      <c r="B719" s="119"/>
    </row>
    <row r="720" spans="1:2" x14ac:dyDescent="0.25">
      <c r="A720" s="119"/>
      <c r="B720" s="119"/>
    </row>
    <row r="721" spans="1:2" x14ac:dyDescent="0.25">
      <c r="A721" s="119"/>
      <c r="B721" s="119"/>
    </row>
    <row r="722" spans="1:2" x14ac:dyDescent="0.25">
      <c r="A722" s="119"/>
      <c r="B722" s="119"/>
    </row>
    <row r="723" spans="1:2" x14ac:dyDescent="0.25">
      <c r="A723" s="119"/>
      <c r="B723" s="119"/>
    </row>
    <row r="724" spans="1:2" x14ac:dyDescent="0.25">
      <c r="A724" s="119"/>
      <c r="B724" s="119"/>
    </row>
    <row r="725" spans="1:2" x14ac:dyDescent="0.25">
      <c r="A725" s="119"/>
      <c r="B725" s="119"/>
    </row>
    <row r="726" spans="1:2" x14ac:dyDescent="0.25">
      <c r="A726" s="119"/>
      <c r="B726" s="119"/>
    </row>
    <row r="727" spans="1:2" x14ac:dyDescent="0.25">
      <c r="A727" s="119"/>
      <c r="B727" s="119"/>
    </row>
    <row r="728" spans="1:2" x14ac:dyDescent="0.25">
      <c r="A728" s="119"/>
      <c r="B728" s="119"/>
    </row>
    <row r="729" spans="1:2" x14ac:dyDescent="0.25">
      <c r="A729" s="119"/>
      <c r="B729" s="119"/>
    </row>
    <row r="730" spans="1:2" x14ac:dyDescent="0.25">
      <c r="A730" s="119"/>
      <c r="B730" s="119"/>
    </row>
    <row r="731" spans="1:2" x14ac:dyDescent="0.25">
      <c r="A731" s="119"/>
      <c r="B731" s="119"/>
    </row>
    <row r="732" spans="1:2" x14ac:dyDescent="0.25">
      <c r="A732" s="119"/>
      <c r="B732" s="119"/>
    </row>
    <row r="733" spans="1:2" x14ac:dyDescent="0.25">
      <c r="A733" s="119"/>
      <c r="B733" s="119"/>
    </row>
    <row r="734" spans="1:2" x14ac:dyDescent="0.25">
      <c r="A734" s="119"/>
      <c r="B734" s="119"/>
    </row>
    <row r="735" spans="1:2" x14ac:dyDescent="0.25">
      <c r="A735" s="119"/>
      <c r="B735" s="119"/>
    </row>
    <row r="736" spans="1:2" x14ac:dyDescent="0.25">
      <c r="A736" s="119"/>
      <c r="B736" s="119"/>
    </row>
    <row r="737" spans="1:2" x14ac:dyDescent="0.25">
      <c r="A737" s="119"/>
      <c r="B737" s="119"/>
    </row>
    <row r="738" spans="1:2" x14ac:dyDescent="0.25">
      <c r="A738" s="119"/>
      <c r="B738" s="119"/>
    </row>
    <row r="739" spans="1:2" x14ac:dyDescent="0.25">
      <c r="A739" s="119"/>
      <c r="B739" s="119"/>
    </row>
    <row r="740" spans="1:2" x14ac:dyDescent="0.25">
      <c r="A740" s="119"/>
      <c r="B740" s="119"/>
    </row>
    <row r="741" spans="1:2" x14ac:dyDescent="0.25">
      <c r="A741" s="119"/>
      <c r="B741" s="119"/>
    </row>
    <row r="742" spans="1:2" x14ac:dyDescent="0.25">
      <c r="A742" s="119"/>
      <c r="B742" s="119"/>
    </row>
    <row r="743" spans="1:2" x14ac:dyDescent="0.25">
      <c r="A743" s="119"/>
      <c r="B743" s="119"/>
    </row>
    <row r="744" spans="1:2" x14ac:dyDescent="0.25">
      <c r="A744" s="119"/>
      <c r="B744" s="119"/>
    </row>
    <row r="745" spans="1:2" x14ac:dyDescent="0.25">
      <c r="A745" s="119"/>
      <c r="B745" s="119"/>
    </row>
    <row r="746" spans="1:2" x14ac:dyDescent="0.25">
      <c r="A746" s="119"/>
      <c r="B746" s="119"/>
    </row>
    <row r="747" spans="1:2" x14ac:dyDescent="0.25">
      <c r="A747" s="119"/>
      <c r="B747" s="119"/>
    </row>
    <row r="748" spans="1:2" x14ac:dyDescent="0.25">
      <c r="A748" s="119"/>
      <c r="B748" s="119"/>
    </row>
    <row r="749" spans="1:2" x14ac:dyDescent="0.25">
      <c r="A749" s="119"/>
      <c r="B749" s="119"/>
    </row>
    <row r="750" spans="1:2" x14ac:dyDescent="0.25">
      <c r="A750" s="119"/>
      <c r="B750" s="119"/>
    </row>
    <row r="751" spans="1:2" x14ac:dyDescent="0.25">
      <c r="A751" s="119"/>
      <c r="B751" s="119"/>
    </row>
    <row r="752" spans="1:2" x14ac:dyDescent="0.25">
      <c r="A752" s="119"/>
      <c r="B752" s="119"/>
    </row>
    <row r="753" spans="1:2" x14ac:dyDescent="0.25">
      <c r="A753" s="119"/>
      <c r="B753" s="119"/>
    </row>
    <row r="754" spans="1:2" x14ac:dyDescent="0.25">
      <c r="A754" s="119"/>
      <c r="B754" s="119"/>
    </row>
    <row r="755" spans="1:2" x14ac:dyDescent="0.25">
      <c r="A755" s="119"/>
      <c r="B755" s="119"/>
    </row>
    <row r="756" spans="1:2" x14ac:dyDescent="0.25">
      <c r="A756" s="119"/>
      <c r="B756" s="119"/>
    </row>
    <row r="757" spans="1:2" x14ac:dyDescent="0.25">
      <c r="A757" s="119"/>
      <c r="B757" s="119"/>
    </row>
    <row r="758" spans="1:2" x14ac:dyDescent="0.25">
      <c r="A758" s="119"/>
      <c r="B758" s="119"/>
    </row>
    <row r="759" spans="1:2" x14ac:dyDescent="0.25">
      <c r="A759" s="119"/>
      <c r="B759" s="119"/>
    </row>
    <row r="760" spans="1:2" x14ac:dyDescent="0.25">
      <c r="A760" s="119"/>
      <c r="B760" s="119"/>
    </row>
    <row r="761" spans="1:2" x14ac:dyDescent="0.25">
      <c r="A761" s="119"/>
      <c r="B761" s="119"/>
    </row>
    <row r="762" spans="1:2" x14ac:dyDescent="0.25">
      <c r="A762" s="119"/>
      <c r="B762" s="119"/>
    </row>
    <row r="763" spans="1:2" x14ac:dyDescent="0.25">
      <c r="A763" s="119"/>
      <c r="B763" s="119"/>
    </row>
    <row r="764" spans="1:2" x14ac:dyDescent="0.25">
      <c r="A764" s="119"/>
      <c r="B764" s="119"/>
    </row>
    <row r="765" spans="1:2" x14ac:dyDescent="0.25">
      <c r="A765" s="119"/>
      <c r="B765" s="119"/>
    </row>
    <row r="766" spans="1:2" x14ac:dyDescent="0.25">
      <c r="A766" s="119"/>
      <c r="B766" s="119"/>
    </row>
    <row r="767" spans="1:2" x14ac:dyDescent="0.25">
      <c r="A767" s="119"/>
      <c r="B767" s="119"/>
    </row>
    <row r="768" spans="1:2" x14ac:dyDescent="0.25">
      <c r="A768" s="119"/>
      <c r="B768" s="119"/>
    </row>
    <row r="769" spans="1:2" x14ac:dyDescent="0.25">
      <c r="A769" s="119"/>
      <c r="B769" s="119"/>
    </row>
    <row r="770" spans="1:2" x14ac:dyDescent="0.25">
      <c r="A770" s="119"/>
      <c r="B770" s="119"/>
    </row>
    <row r="771" spans="1:2" x14ac:dyDescent="0.25">
      <c r="A771" s="119"/>
      <c r="B771" s="119"/>
    </row>
    <row r="772" spans="1:2" x14ac:dyDescent="0.25">
      <c r="A772" s="119"/>
      <c r="B772" s="119"/>
    </row>
    <row r="773" spans="1:2" x14ac:dyDescent="0.25">
      <c r="A773" s="119"/>
      <c r="B773" s="119"/>
    </row>
    <row r="774" spans="1:2" x14ac:dyDescent="0.25">
      <c r="A774" s="119"/>
      <c r="B774" s="119"/>
    </row>
    <row r="775" spans="1:2" x14ac:dyDescent="0.25">
      <c r="A775" s="119"/>
      <c r="B775" s="119"/>
    </row>
    <row r="776" spans="1:2" x14ac:dyDescent="0.25">
      <c r="A776" s="119"/>
      <c r="B776" s="119"/>
    </row>
    <row r="777" spans="1:2" x14ac:dyDescent="0.25">
      <c r="A777" s="119"/>
      <c r="B777" s="119"/>
    </row>
    <row r="778" spans="1:2" x14ac:dyDescent="0.25">
      <c r="A778" s="119"/>
      <c r="B778" s="119"/>
    </row>
    <row r="779" spans="1:2" x14ac:dyDescent="0.25">
      <c r="A779" s="119"/>
      <c r="B779" s="119"/>
    </row>
    <row r="780" spans="1:2" x14ac:dyDescent="0.25">
      <c r="A780" s="119"/>
      <c r="B780" s="119"/>
    </row>
    <row r="781" spans="1:2" x14ac:dyDescent="0.25">
      <c r="A781" s="119"/>
      <c r="B781" s="119"/>
    </row>
    <row r="782" spans="1:2" x14ac:dyDescent="0.25">
      <c r="A782" s="119"/>
      <c r="B782" s="119"/>
    </row>
    <row r="783" spans="1:2" x14ac:dyDescent="0.25">
      <c r="A783" s="119"/>
      <c r="B783" s="119"/>
    </row>
    <row r="784" spans="1:2" x14ac:dyDescent="0.25">
      <c r="A784" s="119"/>
      <c r="B784" s="119"/>
    </row>
    <row r="785" spans="1:2" x14ac:dyDescent="0.25">
      <c r="A785" s="119"/>
      <c r="B785" s="119"/>
    </row>
    <row r="786" spans="1:2" x14ac:dyDescent="0.25">
      <c r="A786" s="119"/>
      <c r="B786" s="119"/>
    </row>
    <row r="787" spans="1:2" x14ac:dyDescent="0.25">
      <c r="A787" s="119"/>
      <c r="B787" s="119"/>
    </row>
    <row r="788" spans="1:2" x14ac:dyDescent="0.25">
      <c r="A788" s="119"/>
      <c r="B788" s="119"/>
    </row>
    <row r="789" spans="1:2" x14ac:dyDescent="0.25">
      <c r="A789" s="119"/>
      <c r="B789" s="119"/>
    </row>
    <row r="790" spans="1:2" x14ac:dyDescent="0.25">
      <c r="A790" s="119"/>
      <c r="B790" s="119"/>
    </row>
    <row r="791" spans="1:2" x14ac:dyDescent="0.25">
      <c r="A791" s="119"/>
      <c r="B791" s="119"/>
    </row>
    <row r="792" spans="1:2" x14ac:dyDescent="0.25">
      <c r="A792" s="119"/>
      <c r="B792" s="119"/>
    </row>
    <row r="793" spans="1:2" x14ac:dyDescent="0.25">
      <c r="A793" s="119"/>
      <c r="B793" s="119"/>
    </row>
  </sheetData>
  <sheetProtection algorithmName="SHA-512" hashValue="tu9bjIiqglSE2GEyWURIE30SnQAGHnbO8X4uip13eAz64jM2qWRg+htu2cnH83Ms/N6i2lJpRUGubFXIHQJFpA==" saltValue="xSosxqputRctJaNg56r0ZQ==" spinCount="100000" sheet="1" objects="1" scenarios="1"/>
  <conditionalFormatting sqref="A6">
    <cfRule type="expression" priority="9" stopIfTrue="1">
      <formula>MOD(ROW(),2)=0</formula>
    </cfRule>
    <cfRule type="expression" priority="10" stopIfTrue="1">
      <formula>MOD(ROW(),2)&lt;&gt;0</formula>
    </cfRule>
  </conditionalFormatting>
  <conditionalFormatting sqref="A8:B53">
    <cfRule type="expression" dxfId="1683" priority="7" stopIfTrue="1">
      <formula>MOD(ROW(),2)=0</formula>
    </cfRule>
    <cfRule type="expression" dxfId="1682" priority="8" stopIfTrue="1">
      <formula>MOD(ROW(),2)&lt;&gt;0</formula>
    </cfRule>
  </conditionalFormatting>
  <conditionalFormatting sqref="A54:B54">
    <cfRule type="expression" dxfId="1681" priority="3" stopIfTrue="1">
      <formula>MOD(ROW(),2)=0</formula>
    </cfRule>
    <cfRule type="expression" dxfId="1680" priority="4" stopIfTrue="1">
      <formula>MOD(ROW(),2)&lt;&gt;0</formula>
    </cfRule>
  </conditionalFormatting>
  <conditionalFormatting sqref="A55:B55">
    <cfRule type="expression" dxfId="1679" priority="1" stopIfTrue="1">
      <formula>MOD(ROW(),2)=0</formula>
    </cfRule>
    <cfRule type="expression" dxfId="1678" priority="2" stopIfTrue="1">
      <formula>MOD(ROW(),2)&lt;&gt;0</formula>
    </cfRule>
  </conditionalFormatting>
  <pageMargins left="0.7" right="0.7" top="0.75" bottom="0.75" header="0.3" footer="0.3"/>
  <pageSetup paperSize="9" orientation="portrait" horizontalDpi="1200" verticalDpi="1200" r:id="rId1"/>
  <headerFooter>
    <oddHeader>&amp;L&amp;Z&amp;F  [&amp;A]</oddHeader>
    <oddFooter>&amp;LPage &amp;P of &amp;N&amp;R&amp;T &amp;D</oddFooter>
  </headerFooter>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005D3-2A57-4D6C-A742-D965921DD70E}">
  <sheetPr codeName="Sheet24">
    <pageSetUpPr autoPageBreaks="0"/>
  </sheetPr>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x-709</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498</v>
      </c>
      <c r="C9" s="136"/>
    </row>
    <row r="10" spans="1:9" x14ac:dyDescent="0.25">
      <c r="A10" s="138" t="s">
        <v>6</v>
      </c>
      <c r="B10" s="136" t="s">
        <v>525</v>
      </c>
      <c r="C10" s="136"/>
    </row>
    <row r="11" spans="1:9" x14ac:dyDescent="0.25">
      <c r="A11" s="138" t="s">
        <v>281</v>
      </c>
      <c r="B11" s="136" t="s">
        <v>526</v>
      </c>
      <c r="C11" s="136"/>
    </row>
    <row r="12" spans="1:9" x14ac:dyDescent="0.25">
      <c r="A12" s="138" t="s">
        <v>282</v>
      </c>
      <c r="B12" s="136" t="s">
        <v>501</v>
      </c>
      <c r="C12" s="136"/>
    </row>
    <row r="13" spans="1:9" x14ac:dyDescent="0.25">
      <c r="A13" s="138" t="s">
        <v>585</v>
      </c>
      <c r="B13" s="136">
        <v>0</v>
      </c>
      <c r="C13" s="136"/>
    </row>
    <row r="14" spans="1:9" x14ac:dyDescent="0.25">
      <c r="A14" s="138" t="s">
        <v>284</v>
      </c>
      <c r="B14" s="136">
        <v>709</v>
      </c>
      <c r="C14" s="136"/>
    </row>
    <row r="15" spans="1:9" x14ac:dyDescent="0.25">
      <c r="A15" s="138" t="s">
        <v>588</v>
      </c>
      <c r="B15" s="136" t="s">
        <v>527</v>
      </c>
      <c r="C15" s="136"/>
    </row>
    <row r="16" spans="1:9" x14ac:dyDescent="0.25">
      <c r="A16" s="138" t="s">
        <v>286</v>
      </c>
      <c r="B16" s="136" t="s">
        <v>528</v>
      </c>
      <c r="C16" s="136"/>
    </row>
    <row r="17" spans="1:3" x14ac:dyDescent="0.25">
      <c r="A17" s="74" t="s">
        <v>687</v>
      </c>
      <c r="B17" s="136"/>
      <c r="C17" s="136"/>
    </row>
    <row r="18" spans="1:3" x14ac:dyDescent="0.25">
      <c r="A18" s="138" t="s">
        <v>288</v>
      </c>
      <c r="B18" s="139">
        <v>45274</v>
      </c>
      <c r="C18" s="136"/>
    </row>
    <row r="19" spans="1:3" x14ac:dyDescent="0.25">
      <c r="A19" s="138" t="s">
        <v>289</v>
      </c>
      <c r="B19" s="139"/>
      <c r="C19" s="136"/>
    </row>
    <row r="20" spans="1:3" x14ac:dyDescent="0.25">
      <c r="A20" s="138" t="s">
        <v>290</v>
      </c>
      <c r="B20" s="136" t="s">
        <v>492</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sheetData>
  <sheetProtection algorithmName="SHA-512" hashValue="1/GSCJ9UUonxXWxrwkTGd1JkPn156m6g/TKBdXshj+TgY7MjF0bN/+W484HcGdxiq3vFOlKG/zTghywvTocdXA==" saltValue="bz5ltBzB+RkZi2uj/QMqHQ==" spinCount="100000" sheet="1" objects="1" scenarios="1"/>
  <conditionalFormatting sqref="A6:A16">
    <cfRule type="expression" dxfId="339" priority="29" stopIfTrue="1">
      <formula>MOD(ROW(),2)=0</formula>
    </cfRule>
    <cfRule type="expression" dxfId="338" priority="30" stopIfTrue="1">
      <formula>MOD(ROW(),2)&lt;&gt;0</formula>
    </cfRule>
  </conditionalFormatting>
  <conditionalFormatting sqref="B6:C21">
    <cfRule type="expression" dxfId="337" priority="31" stopIfTrue="1">
      <formula>MOD(ROW(),2)=0</formula>
    </cfRule>
    <cfRule type="expression" dxfId="336" priority="32" stopIfTrue="1">
      <formula>MOD(ROW(),2)&lt;&gt;0</formula>
    </cfRule>
  </conditionalFormatting>
  <conditionalFormatting sqref="A18:A20">
    <cfRule type="expression" dxfId="335" priority="9" stopIfTrue="1">
      <formula>MOD(ROW(),2)=0</formula>
    </cfRule>
    <cfRule type="expression" dxfId="334" priority="10" stopIfTrue="1">
      <formula>MOD(ROW(),2)&lt;&gt;0</formula>
    </cfRule>
  </conditionalFormatting>
  <conditionalFormatting sqref="B18:C20 C17">
    <cfRule type="expression" dxfId="333" priority="11" stopIfTrue="1">
      <formula>MOD(ROW(),2)=0</formula>
    </cfRule>
    <cfRule type="expression" dxfId="332" priority="12" stopIfTrue="1">
      <formula>MOD(ROW(),2)&lt;&gt;0</formula>
    </cfRule>
  </conditionalFormatting>
  <conditionalFormatting sqref="A17">
    <cfRule type="expression" dxfId="331" priority="5" stopIfTrue="1">
      <formula>MOD(ROW(),2)=0</formula>
    </cfRule>
    <cfRule type="expression" dxfId="330" priority="6" stopIfTrue="1">
      <formula>MOD(ROW(),2)&lt;&gt;0</formula>
    </cfRule>
  </conditionalFormatting>
  <conditionalFormatting sqref="B17">
    <cfRule type="expression" dxfId="329" priority="7" stopIfTrue="1">
      <formula>MOD(ROW(),2)=0</formula>
    </cfRule>
    <cfRule type="expression" dxfId="328" priority="8" stopIfTrue="1">
      <formula>MOD(ROW(),2)&lt;&gt;0</formula>
    </cfRule>
  </conditionalFormatting>
  <conditionalFormatting sqref="A21">
    <cfRule type="expression" dxfId="327" priority="1" stopIfTrue="1">
      <formula>MOD(ROW(),2)=0</formula>
    </cfRule>
    <cfRule type="expression" dxfId="326" priority="2" stopIfTrue="1">
      <formula>MOD(ROW(),2)&lt;&gt;0</formula>
    </cfRule>
  </conditionalFormatting>
  <conditionalFormatting sqref="B21:C21">
    <cfRule type="expression" dxfId="325" priority="3" stopIfTrue="1">
      <formula>MOD(ROW(),2)=0</formula>
    </cfRule>
    <cfRule type="expression" dxfId="32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6BD5-4889-4015-840E-D214067A5832}">
  <sheetPr codeName="Sheet25">
    <pageSetUpPr autoPageBreaks="0"/>
  </sheetPr>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x-710</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498</v>
      </c>
      <c r="C9" s="136"/>
    </row>
    <row r="10" spans="1:9" x14ac:dyDescent="0.25">
      <c r="A10" s="138" t="s">
        <v>6</v>
      </c>
      <c r="B10" s="136" t="s">
        <v>529</v>
      </c>
      <c r="C10" s="136"/>
    </row>
    <row r="11" spans="1:9" x14ac:dyDescent="0.25">
      <c r="A11" s="138" t="s">
        <v>281</v>
      </c>
      <c r="B11" s="136" t="s">
        <v>526</v>
      </c>
      <c r="C11" s="136"/>
    </row>
    <row r="12" spans="1:9" x14ac:dyDescent="0.25">
      <c r="A12" s="138" t="s">
        <v>282</v>
      </c>
      <c r="B12" s="136" t="s">
        <v>501</v>
      </c>
      <c r="C12" s="136"/>
    </row>
    <row r="13" spans="1:9" x14ac:dyDescent="0.25">
      <c r="A13" s="138" t="s">
        <v>585</v>
      </c>
      <c r="B13" s="136">
        <v>0</v>
      </c>
      <c r="C13" s="136"/>
    </row>
    <row r="14" spans="1:9" x14ac:dyDescent="0.25">
      <c r="A14" s="138" t="s">
        <v>284</v>
      </c>
      <c r="B14" s="136">
        <v>710</v>
      </c>
      <c r="C14" s="136"/>
    </row>
    <row r="15" spans="1:9" x14ac:dyDescent="0.25">
      <c r="A15" s="138" t="s">
        <v>588</v>
      </c>
      <c r="B15" s="136" t="s">
        <v>530</v>
      </c>
      <c r="C15" s="136"/>
    </row>
    <row r="16" spans="1:9" x14ac:dyDescent="0.25">
      <c r="A16" s="138" t="s">
        <v>286</v>
      </c>
      <c r="B16" s="136" t="s">
        <v>531</v>
      </c>
      <c r="C16" s="136"/>
    </row>
    <row r="17" spans="1:3" x14ac:dyDescent="0.25">
      <c r="A17" s="138" t="s">
        <v>687</v>
      </c>
      <c r="B17" s="136"/>
      <c r="C17" s="136"/>
    </row>
    <row r="18" spans="1:3" x14ac:dyDescent="0.25">
      <c r="A18" s="138" t="s">
        <v>288</v>
      </c>
      <c r="B18" s="139">
        <v>45274</v>
      </c>
      <c r="C18" s="136"/>
    </row>
    <row r="19" spans="1:3" x14ac:dyDescent="0.25">
      <c r="A19" s="138" t="s">
        <v>289</v>
      </c>
      <c r="B19" s="139"/>
      <c r="C19" s="136"/>
    </row>
    <row r="20" spans="1:3" x14ac:dyDescent="0.25">
      <c r="A20" s="138" t="s">
        <v>290</v>
      </c>
      <c r="B20" s="136" t="s">
        <v>492</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sheetData>
  <sheetProtection algorithmName="SHA-512" hashValue="dysqZ7xOFuk6U0oaM5cOh74cIi4KXgai3D1Va2CwbRrxux+JzmVjplZKtwL5HEep77CL1HovfPHG4aAoQ3s4WA==" saltValue="ofV6eOMUfhe7K6FC9yfSQQ==" spinCount="100000" sheet="1" objects="1" scenarios="1"/>
  <conditionalFormatting sqref="A6:A20">
    <cfRule type="expression" dxfId="323" priority="9" stopIfTrue="1">
      <formula>MOD(ROW(),2)=0</formula>
    </cfRule>
    <cfRule type="expression" dxfId="322" priority="10" stopIfTrue="1">
      <formula>MOD(ROW(),2)&lt;&gt;0</formula>
    </cfRule>
  </conditionalFormatting>
  <conditionalFormatting sqref="B6:C21">
    <cfRule type="expression" dxfId="321" priority="11" stopIfTrue="1">
      <formula>MOD(ROW(),2)=0</formula>
    </cfRule>
    <cfRule type="expression" dxfId="320" priority="12" stopIfTrue="1">
      <formula>MOD(ROW(),2)&lt;&gt;0</formula>
    </cfRule>
  </conditionalFormatting>
  <conditionalFormatting sqref="A21">
    <cfRule type="expression" dxfId="319" priority="1" stopIfTrue="1">
      <formula>MOD(ROW(),2)=0</formula>
    </cfRule>
    <cfRule type="expression" dxfId="318" priority="2" stopIfTrue="1">
      <formula>MOD(ROW(),2)&lt;&gt;0</formula>
    </cfRule>
  </conditionalFormatting>
  <conditionalFormatting sqref="B21:C21">
    <cfRule type="expression" dxfId="317" priority="3" stopIfTrue="1">
      <formula>MOD(ROW(),2)=0</formula>
    </cfRule>
    <cfRule type="expression" dxfId="31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4DA27-5865-4F19-937F-B8AB84B6F101}">
  <sheetPr codeName="Sheet61">
    <pageSetUpPr autoPageBreaks="0"/>
  </sheetPr>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x-711</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498</v>
      </c>
      <c r="C9" s="136"/>
    </row>
    <row r="10" spans="1:9" x14ac:dyDescent="0.25">
      <c r="A10" s="138" t="s">
        <v>6</v>
      </c>
      <c r="B10" s="136" t="s">
        <v>532</v>
      </c>
      <c r="C10" s="136"/>
    </row>
    <row r="11" spans="1:9" x14ac:dyDescent="0.25">
      <c r="A11" s="138" t="s">
        <v>281</v>
      </c>
      <c r="B11" s="136" t="s">
        <v>526</v>
      </c>
      <c r="C11" s="136"/>
    </row>
    <row r="12" spans="1:9" x14ac:dyDescent="0.25">
      <c r="A12" s="138" t="s">
        <v>282</v>
      </c>
      <c r="B12" s="136" t="s">
        <v>501</v>
      </c>
      <c r="C12" s="136"/>
    </row>
    <row r="13" spans="1:9" x14ac:dyDescent="0.25">
      <c r="A13" s="138" t="s">
        <v>585</v>
      </c>
      <c r="B13" s="136">
        <v>0</v>
      </c>
      <c r="C13" s="136"/>
    </row>
    <row r="14" spans="1:9" x14ac:dyDescent="0.25">
      <c r="A14" s="138" t="s">
        <v>284</v>
      </c>
      <c r="B14" s="136">
        <v>711</v>
      </c>
      <c r="C14" s="136"/>
    </row>
    <row r="15" spans="1:9" x14ac:dyDescent="0.25">
      <c r="A15" s="138" t="s">
        <v>588</v>
      </c>
      <c r="B15" s="136" t="s">
        <v>533</v>
      </c>
      <c r="C15" s="136"/>
    </row>
    <row r="16" spans="1:9" x14ac:dyDescent="0.25">
      <c r="A16" s="138" t="s">
        <v>286</v>
      </c>
      <c r="B16" s="136" t="s">
        <v>534</v>
      </c>
      <c r="C16" s="136"/>
    </row>
    <row r="17" spans="1:3" x14ac:dyDescent="0.25">
      <c r="A17" s="74" t="s">
        <v>687</v>
      </c>
      <c r="B17" s="136"/>
      <c r="C17" s="136"/>
    </row>
    <row r="18" spans="1:3" x14ac:dyDescent="0.25">
      <c r="A18" s="138" t="s">
        <v>288</v>
      </c>
      <c r="B18" s="139">
        <v>45274</v>
      </c>
      <c r="C18" s="136"/>
    </row>
    <row r="19" spans="1:3" x14ac:dyDescent="0.25">
      <c r="A19" s="138" t="s">
        <v>289</v>
      </c>
      <c r="B19" s="139"/>
      <c r="C19" s="136"/>
    </row>
    <row r="20" spans="1:3" x14ac:dyDescent="0.25">
      <c r="A20" s="138" t="s">
        <v>290</v>
      </c>
      <c r="B20" s="136" t="s">
        <v>492</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sheetData>
  <sheetProtection algorithmName="SHA-512" hashValue="EP83kwR7xjOSRQyviVD0z2D1gNtSwIxdErmYKw0e2vDjm03VxgRh+ryK81d+thAulvD+J88ketmzwnXxzRLOeQ==" saltValue="PbxFwfa8CbnX1nlIcgsv7Q==" spinCount="100000" sheet="1" objects="1" scenarios="1"/>
  <conditionalFormatting sqref="A6:A16">
    <cfRule type="expression" dxfId="315" priority="17" stopIfTrue="1">
      <formula>MOD(ROW(),2)=0</formula>
    </cfRule>
    <cfRule type="expression" dxfId="314" priority="18" stopIfTrue="1">
      <formula>MOD(ROW(),2)&lt;&gt;0</formula>
    </cfRule>
  </conditionalFormatting>
  <conditionalFormatting sqref="B6:C21">
    <cfRule type="expression" dxfId="313" priority="19" stopIfTrue="1">
      <formula>MOD(ROW(),2)=0</formula>
    </cfRule>
    <cfRule type="expression" dxfId="312" priority="20" stopIfTrue="1">
      <formula>MOD(ROW(),2)&lt;&gt;0</formula>
    </cfRule>
  </conditionalFormatting>
  <conditionalFormatting sqref="A18:A20">
    <cfRule type="expression" dxfId="311" priority="9" stopIfTrue="1">
      <formula>MOD(ROW(),2)=0</formula>
    </cfRule>
    <cfRule type="expression" dxfId="310" priority="10" stopIfTrue="1">
      <formula>MOD(ROW(),2)&lt;&gt;0</formula>
    </cfRule>
  </conditionalFormatting>
  <conditionalFormatting sqref="B18:C20 C17">
    <cfRule type="expression" dxfId="309" priority="11" stopIfTrue="1">
      <formula>MOD(ROW(),2)=0</formula>
    </cfRule>
    <cfRule type="expression" dxfId="308" priority="12" stopIfTrue="1">
      <formula>MOD(ROW(),2)&lt;&gt;0</formula>
    </cfRule>
  </conditionalFormatting>
  <conditionalFormatting sqref="A17">
    <cfRule type="expression" dxfId="307" priority="5" stopIfTrue="1">
      <formula>MOD(ROW(),2)=0</formula>
    </cfRule>
    <cfRule type="expression" dxfId="306" priority="6" stopIfTrue="1">
      <formula>MOD(ROW(),2)&lt;&gt;0</formula>
    </cfRule>
  </conditionalFormatting>
  <conditionalFormatting sqref="B17">
    <cfRule type="expression" dxfId="305" priority="7" stopIfTrue="1">
      <formula>MOD(ROW(),2)=0</formula>
    </cfRule>
    <cfRule type="expression" dxfId="304" priority="8" stopIfTrue="1">
      <formula>MOD(ROW(),2)&lt;&gt;0</formula>
    </cfRule>
  </conditionalFormatting>
  <conditionalFormatting sqref="A21">
    <cfRule type="expression" dxfId="303" priority="1" stopIfTrue="1">
      <formula>MOD(ROW(),2)=0</formula>
    </cfRule>
    <cfRule type="expression" dxfId="302" priority="2" stopIfTrue="1">
      <formula>MOD(ROW(),2)&lt;&gt;0</formula>
    </cfRule>
  </conditionalFormatting>
  <conditionalFormatting sqref="B21:C21">
    <cfRule type="expression" dxfId="301" priority="3" stopIfTrue="1">
      <formula>MOD(ROW(),2)=0</formula>
    </cfRule>
    <cfRule type="expression" dxfId="300"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8ED5-53F3-45C3-B4A9-F88DABC8EEDD}">
  <sheetPr codeName="Sheet62">
    <pageSetUpPr autoPageBreaks="0"/>
  </sheetPr>
  <dimension ref="A1:I24"/>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x-712</v>
      </c>
      <c r="B3" s="42"/>
      <c r="C3" s="42"/>
      <c r="D3" s="42"/>
      <c r="E3" s="42"/>
      <c r="F3" s="42"/>
      <c r="G3" s="42"/>
      <c r="H3" s="42"/>
      <c r="I3" s="42"/>
    </row>
    <row r="4" spans="1:9" x14ac:dyDescent="0.25">
      <c r="A4" s="44"/>
    </row>
    <row r="6" spans="1:9" ht="13" x14ac:dyDescent="0.3">
      <c r="A6" s="137" t="s">
        <v>577</v>
      </c>
      <c r="B6" s="136" t="s">
        <v>578</v>
      </c>
      <c r="C6" s="136"/>
    </row>
    <row r="7" spans="1:9" x14ac:dyDescent="0.25">
      <c r="A7" s="138" t="s">
        <v>278</v>
      </c>
      <c r="B7" s="136" t="s">
        <v>77</v>
      </c>
      <c r="C7" s="136"/>
    </row>
    <row r="8" spans="1:9" x14ac:dyDescent="0.25">
      <c r="A8" s="138" t="s">
        <v>279</v>
      </c>
      <c r="B8" s="136" t="s">
        <v>76</v>
      </c>
      <c r="C8" s="136"/>
    </row>
    <row r="9" spans="1:9" x14ac:dyDescent="0.25">
      <c r="A9" s="138" t="s">
        <v>280</v>
      </c>
      <c r="B9" s="136" t="s">
        <v>498</v>
      </c>
      <c r="C9" s="136"/>
    </row>
    <row r="10" spans="1:9" x14ac:dyDescent="0.25">
      <c r="A10" s="138" t="s">
        <v>6</v>
      </c>
      <c r="B10" s="136" t="s">
        <v>535</v>
      </c>
      <c r="C10" s="136"/>
    </row>
    <row r="11" spans="1:9" x14ac:dyDescent="0.25">
      <c r="A11" s="138" t="s">
        <v>281</v>
      </c>
      <c r="B11" s="136" t="s">
        <v>526</v>
      </c>
      <c r="C11" s="136"/>
    </row>
    <row r="12" spans="1:9" x14ac:dyDescent="0.25">
      <c r="A12" s="138" t="s">
        <v>282</v>
      </c>
      <c r="B12" s="136" t="s">
        <v>501</v>
      </c>
      <c r="C12" s="136"/>
    </row>
    <row r="13" spans="1:9" x14ac:dyDescent="0.25">
      <c r="A13" s="138" t="s">
        <v>585</v>
      </c>
      <c r="B13" s="136">
        <v>0</v>
      </c>
      <c r="C13" s="136"/>
    </row>
    <row r="14" spans="1:9" x14ac:dyDescent="0.25">
      <c r="A14" s="138" t="s">
        <v>284</v>
      </c>
      <c r="B14" s="136">
        <v>712</v>
      </c>
      <c r="C14" s="136"/>
    </row>
    <row r="15" spans="1:9" x14ac:dyDescent="0.25">
      <c r="A15" s="138" t="s">
        <v>588</v>
      </c>
      <c r="B15" s="136" t="s">
        <v>536</v>
      </c>
      <c r="C15" s="136"/>
    </row>
    <row r="16" spans="1:9" x14ac:dyDescent="0.25">
      <c r="A16" s="138" t="s">
        <v>286</v>
      </c>
      <c r="B16" s="136" t="s">
        <v>537</v>
      </c>
      <c r="C16" s="136"/>
    </row>
    <row r="17" spans="1:3" x14ac:dyDescent="0.25">
      <c r="A17" s="138" t="s">
        <v>687</v>
      </c>
      <c r="B17" s="136"/>
      <c r="C17" s="136"/>
    </row>
    <row r="18" spans="1:3" x14ac:dyDescent="0.25">
      <c r="A18" s="138" t="s">
        <v>288</v>
      </c>
      <c r="B18" s="139">
        <v>45274</v>
      </c>
      <c r="C18" s="136"/>
    </row>
    <row r="19" spans="1:3" x14ac:dyDescent="0.25">
      <c r="A19" s="138" t="s">
        <v>289</v>
      </c>
      <c r="B19" s="139"/>
      <c r="C19" s="136"/>
    </row>
    <row r="20" spans="1:3" x14ac:dyDescent="0.25">
      <c r="A20" s="138" t="s">
        <v>290</v>
      </c>
      <c r="B20" s="136" t="s">
        <v>492</v>
      </c>
      <c r="C20" s="136"/>
    </row>
    <row r="21" spans="1:3" x14ac:dyDescent="0.25">
      <c r="A21" s="74" t="s">
        <v>291</v>
      </c>
      <c r="B21" s="136" t="s">
        <v>300</v>
      </c>
      <c r="C21" s="136"/>
    </row>
    <row r="23" spans="1:3" x14ac:dyDescent="0.25">
      <c r="B23" s="83" t="str">
        <f>HYPERLINK("#'Factor List'!A1","Back to Factor List")</f>
        <v>Back to Factor List</v>
      </c>
    </row>
    <row r="24" spans="1:3" x14ac:dyDescent="0.25">
      <c r="B24" s="83" t="str">
        <f>HYPERLINK("#'Assumptions'!A1","Assumptions")</f>
        <v>Assumptions</v>
      </c>
    </row>
  </sheetData>
  <sheetProtection algorithmName="SHA-512" hashValue="jMp6bbTV3CA1pP8FCpHBrJSFkeAuz9NGpdzvNrAfQ7knik/9g2R8V3BzWK5V6Wz/HC3g1D1owEs8eAQwXB0uyg==" saltValue="Dpi3jTY6oy+331KBNAvJ0Q==" spinCount="100000" sheet="1" objects="1" scenarios="1"/>
  <conditionalFormatting sqref="A6:A20">
    <cfRule type="expression" dxfId="299" priority="9" stopIfTrue="1">
      <formula>MOD(ROW(),2)=0</formula>
    </cfRule>
    <cfRule type="expression" dxfId="298" priority="10" stopIfTrue="1">
      <formula>MOD(ROW(),2)&lt;&gt;0</formula>
    </cfRule>
  </conditionalFormatting>
  <conditionalFormatting sqref="B6:C21">
    <cfRule type="expression" dxfId="297" priority="11" stopIfTrue="1">
      <formula>MOD(ROW(),2)=0</formula>
    </cfRule>
    <cfRule type="expression" dxfId="296" priority="12" stopIfTrue="1">
      <formula>MOD(ROW(),2)&lt;&gt;0</formula>
    </cfRule>
  </conditionalFormatting>
  <conditionalFormatting sqref="A21">
    <cfRule type="expression" dxfId="295" priority="1" stopIfTrue="1">
      <formula>MOD(ROW(),2)=0</formula>
    </cfRule>
    <cfRule type="expression" dxfId="294" priority="2" stopIfTrue="1">
      <formula>MOD(ROW(),2)&lt;&gt;0</formula>
    </cfRule>
  </conditionalFormatting>
  <conditionalFormatting sqref="B21:C21">
    <cfRule type="expression" dxfId="293" priority="3" stopIfTrue="1">
      <formula>MOD(ROW(),2)=0</formula>
    </cfRule>
    <cfRule type="expression" dxfId="292"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73"/>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x-713</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498</v>
      </c>
      <c r="C9" s="112"/>
    </row>
    <row r="10" spans="1:9" ht="37.5" customHeight="1" x14ac:dyDescent="0.25">
      <c r="A10" s="74" t="s">
        <v>6</v>
      </c>
      <c r="B10" s="112" t="s">
        <v>538</v>
      </c>
      <c r="C10" s="112"/>
    </row>
    <row r="11" spans="1:9" x14ac:dyDescent="0.25">
      <c r="A11" s="74" t="s">
        <v>281</v>
      </c>
      <c r="B11" s="112" t="s">
        <v>526</v>
      </c>
      <c r="C11" s="112"/>
    </row>
    <row r="12" spans="1:9" x14ac:dyDescent="0.25">
      <c r="A12" s="74" t="s">
        <v>282</v>
      </c>
      <c r="B12" s="112" t="s">
        <v>501</v>
      </c>
      <c r="C12" s="112"/>
    </row>
    <row r="13" spans="1:9" x14ac:dyDescent="0.25">
      <c r="A13" s="74" t="s">
        <v>585</v>
      </c>
      <c r="B13" s="112">
        <v>0</v>
      </c>
      <c r="C13" s="112"/>
    </row>
    <row r="14" spans="1:9" x14ac:dyDescent="0.25">
      <c r="A14" s="74" t="s">
        <v>284</v>
      </c>
      <c r="B14" s="112">
        <v>713</v>
      </c>
      <c r="C14" s="112"/>
    </row>
    <row r="15" spans="1:9" x14ac:dyDescent="0.25">
      <c r="A15" s="74" t="s">
        <v>588</v>
      </c>
      <c r="B15" s="112" t="s">
        <v>539</v>
      </c>
      <c r="C15" s="112"/>
    </row>
    <row r="16" spans="1:9" x14ac:dyDescent="0.25">
      <c r="A16" s="74" t="s">
        <v>286</v>
      </c>
      <c r="B16" s="112" t="s">
        <v>540</v>
      </c>
      <c r="C16" s="112"/>
    </row>
    <row r="17" spans="1:3" ht="35.65" customHeight="1" x14ac:dyDescent="0.25">
      <c r="A17" s="74" t="s">
        <v>687</v>
      </c>
      <c r="B17" s="112"/>
      <c r="C17" s="112"/>
    </row>
    <row r="18" spans="1:3" x14ac:dyDescent="0.25">
      <c r="A18" s="74" t="s">
        <v>288</v>
      </c>
      <c r="B18" s="140">
        <v>45190</v>
      </c>
      <c r="C18" s="112"/>
    </row>
    <row r="19" spans="1:3" x14ac:dyDescent="0.25">
      <c r="A19" s="74" t="s">
        <v>289</v>
      </c>
      <c r="B19" s="140">
        <v>45231</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39" x14ac:dyDescent="0.25">
      <c r="A26" s="79" t="s">
        <v>314</v>
      </c>
      <c r="B26" s="79" t="s">
        <v>684</v>
      </c>
      <c r="C26" s="79" t="s">
        <v>685</v>
      </c>
    </row>
    <row r="27" spans="1:3" x14ac:dyDescent="0.25">
      <c r="A27" s="80">
        <v>30</v>
      </c>
      <c r="B27" s="81">
        <v>6.16</v>
      </c>
      <c r="C27" s="81">
        <v>6.46</v>
      </c>
    </row>
    <row r="28" spans="1:3" x14ac:dyDescent="0.25">
      <c r="A28" s="80">
        <v>31</v>
      </c>
      <c r="B28" s="81">
        <v>6.37</v>
      </c>
      <c r="C28" s="81">
        <v>6.69</v>
      </c>
    </row>
    <row r="29" spans="1:3" x14ac:dyDescent="0.25">
      <c r="A29" s="80">
        <v>32</v>
      </c>
      <c r="B29" s="81">
        <v>6.6</v>
      </c>
      <c r="C29" s="81">
        <v>6.92</v>
      </c>
    </row>
    <row r="30" spans="1:3" x14ac:dyDescent="0.25">
      <c r="A30" s="80">
        <v>33</v>
      </c>
      <c r="B30" s="81">
        <v>6.83</v>
      </c>
      <c r="C30" s="81">
        <v>7.17</v>
      </c>
    </row>
    <row r="31" spans="1:3" x14ac:dyDescent="0.25">
      <c r="A31" s="80">
        <v>34</v>
      </c>
      <c r="B31" s="81">
        <v>7.07</v>
      </c>
      <c r="C31" s="81">
        <v>7.42</v>
      </c>
    </row>
    <row r="32" spans="1:3" x14ac:dyDescent="0.25">
      <c r="A32" s="80">
        <v>35</v>
      </c>
      <c r="B32" s="81">
        <v>7.32</v>
      </c>
      <c r="C32" s="81">
        <v>7.68</v>
      </c>
    </row>
    <row r="33" spans="1:3" x14ac:dyDescent="0.25">
      <c r="A33" s="80">
        <v>36</v>
      </c>
      <c r="B33" s="81">
        <v>7.58</v>
      </c>
      <c r="C33" s="81">
        <v>7.95</v>
      </c>
    </row>
    <row r="34" spans="1:3" x14ac:dyDescent="0.25">
      <c r="A34" s="80">
        <v>37</v>
      </c>
      <c r="B34" s="81">
        <v>7.84</v>
      </c>
      <c r="C34" s="81">
        <v>8.23</v>
      </c>
    </row>
    <row r="35" spans="1:3" x14ac:dyDescent="0.25">
      <c r="A35" s="80">
        <v>38</v>
      </c>
      <c r="B35" s="81">
        <v>8.1199999999999992</v>
      </c>
      <c r="C35" s="81">
        <v>8.52</v>
      </c>
    </row>
    <row r="36" spans="1:3" x14ac:dyDescent="0.25">
      <c r="A36" s="80">
        <v>39</v>
      </c>
      <c r="B36" s="81">
        <v>8.41</v>
      </c>
      <c r="C36" s="81">
        <v>8.82</v>
      </c>
    </row>
    <row r="37" spans="1:3" x14ac:dyDescent="0.25">
      <c r="A37" s="80">
        <v>40</v>
      </c>
      <c r="B37" s="81">
        <v>8.6999999999999993</v>
      </c>
      <c r="C37" s="81">
        <v>9.1300000000000008</v>
      </c>
    </row>
    <row r="38" spans="1:3" x14ac:dyDescent="0.25">
      <c r="A38" s="80">
        <v>41</v>
      </c>
      <c r="B38" s="81">
        <v>9.01</v>
      </c>
      <c r="C38" s="81">
        <v>9.4499999999999993</v>
      </c>
    </row>
    <row r="39" spans="1:3" x14ac:dyDescent="0.25">
      <c r="A39" s="80">
        <v>42</v>
      </c>
      <c r="B39" s="81">
        <v>9.33</v>
      </c>
      <c r="C39" s="81">
        <v>9.7799999999999994</v>
      </c>
    </row>
    <row r="40" spans="1:3" x14ac:dyDescent="0.25">
      <c r="A40" s="80">
        <v>43</v>
      </c>
      <c r="B40" s="81">
        <v>9.66</v>
      </c>
      <c r="C40" s="81">
        <v>10.119999999999999</v>
      </c>
    </row>
    <row r="41" spans="1:3" x14ac:dyDescent="0.25">
      <c r="A41" s="80">
        <v>44</v>
      </c>
      <c r="B41" s="81">
        <v>10</v>
      </c>
      <c r="C41" s="81">
        <v>10.48</v>
      </c>
    </row>
    <row r="42" spans="1:3" x14ac:dyDescent="0.25">
      <c r="A42" s="80">
        <v>45</v>
      </c>
      <c r="B42" s="81">
        <v>10.35</v>
      </c>
      <c r="C42" s="81">
        <v>10.85</v>
      </c>
    </row>
    <row r="43" spans="1:3" x14ac:dyDescent="0.25">
      <c r="A43" s="80">
        <v>46</v>
      </c>
      <c r="B43" s="81">
        <v>10.72</v>
      </c>
      <c r="C43" s="81">
        <v>11.23</v>
      </c>
    </row>
    <row r="44" spans="1:3" x14ac:dyDescent="0.25">
      <c r="A44" s="80">
        <v>47</v>
      </c>
      <c r="B44" s="81">
        <v>11.1</v>
      </c>
      <c r="C44" s="81">
        <v>11.63</v>
      </c>
    </row>
    <row r="45" spans="1:3" x14ac:dyDescent="0.25">
      <c r="A45" s="80">
        <v>48</v>
      </c>
      <c r="B45" s="81">
        <v>11.49</v>
      </c>
      <c r="C45" s="81">
        <v>12.04</v>
      </c>
    </row>
    <row r="46" spans="1:3" x14ac:dyDescent="0.25">
      <c r="A46" s="80">
        <v>49</v>
      </c>
      <c r="B46" s="81">
        <v>11.9</v>
      </c>
      <c r="C46" s="81">
        <v>12.46</v>
      </c>
    </row>
    <row r="47" spans="1:3" x14ac:dyDescent="0.25">
      <c r="A47" s="80">
        <v>50</v>
      </c>
      <c r="B47" s="81">
        <v>12.32</v>
      </c>
      <c r="C47" s="81">
        <v>12.9</v>
      </c>
    </row>
    <row r="48" spans="1:3" x14ac:dyDescent="0.25">
      <c r="A48" s="80">
        <v>51</v>
      </c>
      <c r="B48" s="81">
        <v>12.76</v>
      </c>
      <c r="C48" s="81">
        <v>13.36</v>
      </c>
    </row>
    <row r="49" spans="1:3" x14ac:dyDescent="0.25">
      <c r="A49" s="80">
        <v>52</v>
      </c>
      <c r="B49" s="81">
        <v>13.22</v>
      </c>
      <c r="C49" s="81">
        <v>13.83</v>
      </c>
    </row>
    <row r="50" spans="1:3" x14ac:dyDescent="0.25">
      <c r="A50" s="80">
        <v>53</v>
      </c>
      <c r="B50" s="81">
        <v>13.69</v>
      </c>
      <c r="C50" s="81">
        <v>14.32</v>
      </c>
    </row>
    <row r="51" spans="1:3" x14ac:dyDescent="0.25">
      <c r="A51" s="80">
        <v>54</v>
      </c>
      <c r="B51" s="81">
        <v>14.18</v>
      </c>
      <c r="C51" s="81">
        <v>14.83</v>
      </c>
    </row>
    <row r="52" spans="1:3" x14ac:dyDescent="0.25">
      <c r="A52" s="80">
        <v>55</v>
      </c>
      <c r="B52" s="81">
        <v>14.69</v>
      </c>
      <c r="C52" s="81">
        <v>15.35</v>
      </c>
    </row>
    <row r="53" spans="1:3" x14ac:dyDescent="0.25">
      <c r="A53" s="80">
        <v>56</v>
      </c>
      <c r="B53" s="81">
        <v>15.23</v>
      </c>
      <c r="C53" s="81">
        <v>15.9</v>
      </c>
    </row>
    <row r="54" spans="1:3" x14ac:dyDescent="0.25">
      <c r="A54" s="80">
        <v>57</v>
      </c>
      <c r="B54" s="81">
        <v>15.78</v>
      </c>
      <c r="C54" s="81">
        <v>16.47</v>
      </c>
    </row>
    <row r="55" spans="1:3" x14ac:dyDescent="0.25">
      <c r="A55" s="80">
        <v>58</v>
      </c>
      <c r="B55" s="81">
        <v>16.36</v>
      </c>
      <c r="C55" s="81">
        <v>17.059999999999999</v>
      </c>
    </row>
    <row r="56" spans="1:3" x14ac:dyDescent="0.25">
      <c r="A56" s="80">
        <v>59</v>
      </c>
      <c r="B56" s="81">
        <v>16.96</v>
      </c>
      <c r="C56" s="81">
        <v>17.68</v>
      </c>
    </row>
    <row r="57" spans="1:3" x14ac:dyDescent="0.25">
      <c r="A57" s="80">
        <v>60</v>
      </c>
      <c r="B57" s="81">
        <v>17.59</v>
      </c>
      <c r="C57" s="81">
        <v>18.32</v>
      </c>
    </row>
    <row r="58" spans="1:3" x14ac:dyDescent="0.25">
      <c r="A58" s="80">
        <v>61</v>
      </c>
      <c r="B58" s="81">
        <v>18.239999999999998</v>
      </c>
      <c r="C58" s="81">
        <v>18.989999999999998</v>
      </c>
    </row>
    <row r="59" spans="1:3" x14ac:dyDescent="0.25">
      <c r="A59" s="80">
        <v>62</v>
      </c>
      <c r="B59" s="81">
        <v>18.920000000000002</v>
      </c>
      <c r="C59" s="81">
        <v>19.68</v>
      </c>
    </row>
    <row r="60" spans="1:3" x14ac:dyDescent="0.25">
      <c r="A60" s="80">
        <v>63</v>
      </c>
      <c r="B60" s="81">
        <v>19.64</v>
      </c>
      <c r="C60" s="81">
        <v>20.41</v>
      </c>
    </row>
    <row r="61" spans="1:3" x14ac:dyDescent="0.25">
      <c r="A61" s="80">
        <v>64</v>
      </c>
      <c r="B61" s="81">
        <v>20.39</v>
      </c>
      <c r="C61" s="81">
        <v>21.16</v>
      </c>
    </row>
    <row r="62" spans="1:3" x14ac:dyDescent="0.25">
      <c r="A62" s="80">
        <v>65</v>
      </c>
      <c r="B62" s="81">
        <v>20.440000000000001</v>
      </c>
      <c r="C62" s="81">
        <v>21.22</v>
      </c>
    </row>
    <row r="63" spans="1:3" x14ac:dyDescent="0.25">
      <c r="A63" s="80">
        <v>66</v>
      </c>
      <c r="B63" s="81">
        <v>19.79</v>
      </c>
      <c r="C63" s="81">
        <v>20.57</v>
      </c>
    </row>
    <row r="64" spans="1:3" x14ac:dyDescent="0.25">
      <c r="A64" s="80">
        <v>67</v>
      </c>
      <c r="B64" s="81">
        <v>19.13</v>
      </c>
      <c r="C64" s="81">
        <v>19.899999999999999</v>
      </c>
    </row>
    <row r="65" spans="1:3" x14ac:dyDescent="0.25">
      <c r="A65" s="80">
        <v>68</v>
      </c>
      <c r="B65" s="81">
        <v>18.46</v>
      </c>
      <c r="C65" s="81">
        <v>19.23</v>
      </c>
    </row>
    <row r="66" spans="1:3" x14ac:dyDescent="0.25">
      <c r="A66" s="80">
        <v>69</v>
      </c>
      <c r="B66" s="81">
        <v>17.79</v>
      </c>
      <c r="C66" s="81">
        <v>18.559999999999999</v>
      </c>
    </row>
    <row r="67" spans="1:3" x14ac:dyDescent="0.25">
      <c r="A67" s="80">
        <v>70</v>
      </c>
      <c r="B67" s="81">
        <v>17.12</v>
      </c>
      <c r="C67" s="81">
        <v>17.88</v>
      </c>
    </row>
    <row r="68" spans="1:3" x14ac:dyDescent="0.25">
      <c r="A68" s="80">
        <v>71</v>
      </c>
      <c r="B68" s="81">
        <v>16.440000000000001</v>
      </c>
      <c r="C68" s="81">
        <v>17.190000000000001</v>
      </c>
    </row>
    <row r="69" spans="1:3" x14ac:dyDescent="0.25">
      <c r="A69" s="80">
        <v>72</v>
      </c>
      <c r="B69" s="81">
        <v>15.77</v>
      </c>
      <c r="C69" s="81">
        <v>16.510000000000002</v>
      </c>
    </row>
    <row r="70" spans="1:3" x14ac:dyDescent="0.25">
      <c r="A70" s="80">
        <v>73</v>
      </c>
      <c r="B70" s="81">
        <v>15.09</v>
      </c>
      <c r="C70" s="81">
        <v>15.83</v>
      </c>
    </row>
    <row r="71" spans="1:3" x14ac:dyDescent="0.25">
      <c r="A71" s="80">
        <v>74</v>
      </c>
      <c r="B71" s="81">
        <v>14.42</v>
      </c>
      <c r="C71" s="81">
        <v>15.15</v>
      </c>
    </row>
  </sheetData>
  <sheetProtection algorithmName="SHA-512" hashValue="7dE0EVtz8iK9G9r4J8PAstRosnEvJCGBa2d78YUOiWmkGgpocjUK4bEdhSuIiv3hSAhynKysF2pMKnwCHVBzQw==" saltValue="eXI5etqaxu2o+1UidNyHow==" spinCount="100000" sheet="1" objects="1" scenarios="1"/>
  <conditionalFormatting sqref="A6:A16 A18:A20">
    <cfRule type="expression" dxfId="291" priority="21" stopIfTrue="1">
      <formula>MOD(ROW(),2)=0</formula>
    </cfRule>
    <cfRule type="expression" dxfId="290" priority="22" stopIfTrue="1">
      <formula>MOD(ROW(),2)&lt;&gt;0</formula>
    </cfRule>
  </conditionalFormatting>
  <conditionalFormatting sqref="B6:C21">
    <cfRule type="expression" dxfId="289" priority="25" stopIfTrue="1">
      <formula>MOD(ROW(),2)=0</formula>
    </cfRule>
    <cfRule type="expression" dxfId="288" priority="26" stopIfTrue="1">
      <formula>MOD(ROW(),2)&lt;&gt;0</formula>
    </cfRule>
  </conditionalFormatting>
  <conditionalFormatting sqref="B18:B20">
    <cfRule type="expression" dxfId="287" priority="19" stopIfTrue="1">
      <formula>MOD(ROW(),2)=0</formula>
    </cfRule>
    <cfRule type="expression" dxfId="286" priority="20" stopIfTrue="1">
      <formula>MOD(ROW(),2)&lt;&gt;0</formula>
    </cfRule>
  </conditionalFormatting>
  <conditionalFormatting sqref="C17">
    <cfRule type="expression" dxfId="285" priority="17" stopIfTrue="1">
      <formula>MOD(ROW(),2)=0</formula>
    </cfRule>
    <cfRule type="expression" dxfId="284" priority="18" stopIfTrue="1">
      <formula>MOD(ROW(),2)&lt;&gt;0</formula>
    </cfRule>
  </conditionalFormatting>
  <conditionalFormatting sqref="A17">
    <cfRule type="expression" dxfId="283" priority="13" stopIfTrue="1">
      <formula>MOD(ROW(),2)=0</formula>
    </cfRule>
    <cfRule type="expression" dxfId="282" priority="14" stopIfTrue="1">
      <formula>MOD(ROW(),2)&lt;&gt;0</formula>
    </cfRule>
  </conditionalFormatting>
  <conditionalFormatting sqref="B17">
    <cfRule type="expression" dxfId="281" priority="15" stopIfTrue="1">
      <formula>MOD(ROW(),2)=0</formula>
    </cfRule>
    <cfRule type="expression" dxfId="280" priority="16" stopIfTrue="1">
      <formula>MOD(ROW(),2)&lt;&gt;0</formula>
    </cfRule>
  </conditionalFormatting>
  <conditionalFormatting sqref="A26:A71">
    <cfRule type="expression" dxfId="279" priority="5" stopIfTrue="1">
      <formula>MOD(ROW(),2)=0</formula>
    </cfRule>
    <cfRule type="expression" dxfId="278" priority="6" stopIfTrue="1">
      <formula>MOD(ROW(),2)&lt;&gt;0</formula>
    </cfRule>
  </conditionalFormatting>
  <conditionalFormatting sqref="B26:C71">
    <cfRule type="expression" dxfId="277" priority="7" stopIfTrue="1">
      <formula>MOD(ROW(),2)=0</formula>
    </cfRule>
    <cfRule type="expression" dxfId="276" priority="8" stopIfTrue="1">
      <formula>MOD(ROW(),2)&lt;&gt;0</formula>
    </cfRule>
  </conditionalFormatting>
  <conditionalFormatting sqref="A21">
    <cfRule type="expression" dxfId="275" priority="1" stopIfTrue="1">
      <formula>MOD(ROW(),2)=0</formula>
    </cfRule>
    <cfRule type="expression" dxfId="274" priority="2" stopIfTrue="1">
      <formula>MOD(ROW(),2)&lt;&gt;0</formula>
    </cfRule>
  </conditionalFormatting>
  <conditionalFormatting sqref="B21:C21">
    <cfRule type="expression" dxfId="273" priority="3" stopIfTrue="1">
      <formula>MOD(ROW(),2)=0</formula>
    </cfRule>
    <cfRule type="expression" dxfId="27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74"/>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x-714</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498</v>
      </c>
      <c r="C9" s="112"/>
    </row>
    <row r="10" spans="1:9" ht="38.65" customHeight="1" x14ac:dyDescent="0.25">
      <c r="A10" s="74" t="s">
        <v>6</v>
      </c>
      <c r="B10" s="112" t="s">
        <v>541</v>
      </c>
      <c r="C10" s="112"/>
    </row>
    <row r="11" spans="1:9" x14ac:dyDescent="0.25">
      <c r="A11" s="74" t="s">
        <v>281</v>
      </c>
      <c r="B11" s="112" t="s">
        <v>526</v>
      </c>
      <c r="C11" s="112"/>
    </row>
    <row r="12" spans="1:9" x14ac:dyDescent="0.25">
      <c r="A12" s="74" t="s">
        <v>282</v>
      </c>
      <c r="B12" s="112" t="s">
        <v>501</v>
      </c>
      <c r="C12" s="112"/>
    </row>
    <row r="13" spans="1:9" x14ac:dyDescent="0.25">
      <c r="A13" s="74" t="s">
        <v>585</v>
      </c>
      <c r="B13" s="112">
        <v>0</v>
      </c>
      <c r="C13" s="112"/>
    </row>
    <row r="14" spans="1:9" x14ac:dyDescent="0.25">
      <c r="A14" s="74" t="s">
        <v>284</v>
      </c>
      <c r="B14" s="112">
        <v>714</v>
      </c>
      <c r="C14" s="112"/>
    </row>
    <row r="15" spans="1:9" x14ac:dyDescent="0.25">
      <c r="A15" s="74" t="s">
        <v>588</v>
      </c>
      <c r="B15" s="112" t="s">
        <v>542</v>
      </c>
      <c r="C15" s="112"/>
    </row>
    <row r="16" spans="1:9" x14ac:dyDescent="0.25">
      <c r="A16" s="74" t="s">
        <v>286</v>
      </c>
      <c r="B16" s="112" t="s">
        <v>543</v>
      </c>
      <c r="C16" s="112"/>
    </row>
    <row r="17" spans="1:3" ht="43.5" customHeight="1" x14ac:dyDescent="0.25">
      <c r="A17" s="74" t="s">
        <v>687</v>
      </c>
      <c r="B17" s="112"/>
      <c r="C17" s="112"/>
    </row>
    <row r="18" spans="1:3" x14ac:dyDescent="0.25">
      <c r="A18" s="74" t="s">
        <v>288</v>
      </c>
      <c r="B18" s="140">
        <v>45190</v>
      </c>
      <c r="C18" s="112"/>
    </row>
    <row r="19" spans="1:3" x14ac:dyDescent="0.25">
      <c r="A19" s="74" t="s">
        <v>289</v>
      </c>
      <c r="B19" s="140">
        <v>45231</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39" x14ac:dyDescent="0.25">
      <c r="A26" s="79" t="s">
        <v>314</v>
      </c>
      <c r="B26" s="79" t="s">
        <v>684</v>
      </c>
      <c r="C26" s="79" t="s">
        <v>685</v>
      </c>
    </row>
    <row r="27" spans="1:3" x14ac:dyDescent="0.25">
      <c r="A27" s="80">
        <v>30</v>
      </c>
      <c r="B27" s="81">
        <v>5.76</v>
      </c>
      <c r="C27" s="81">
        <v>6.06</v>
      </c>
    </row>
    <row r="28" spans="1:3" x14ac:dyDescent="0.25">
      <c r="A28" s="80">
        <v>31</v>
      </c>
      <c r="B28" s="81">
        <v>5.97</v>
      </c>
      <c r="C28" s="81">
        <v>6.28</v>
      </c>
    </row>
    <row r="29" spans="1:3" x14ac:dyDescent="0.25">
      <c r="A29" s="80">
        <v>32</v>
      </c>
      <c r="B29" s="81">
        <v>6.18</v>
      </c>
      <c r="C29" s="81">
        <v>6.5</v>
      </c>
    </row>
    <row r="30" spans="1:3" x14ac:dyDescent="0.25">
      <c r="A30" s="80">
        <v>33</v>
      </c>
      <c r="B30" s="81">
        <v>6.39</v>
      </c>
      <c r="C30" s="81">
        <v>6.72</v>
      </c>
    </row>
    <row r="31" spans="1:3" x14ac:dyDescent="0.25">
      <c r="A31" s="80">
        <v>34</v>
      </c>
      <c r="B31" s="81">
        <v>6.62</v>
      </c>
      <c r="C31" s="81">
        <v>6.96</v>
      </c>
    </row>
    <row r="32" spans="1:3" x14ac:dyDescent="0.25">
      <c r="A32" s="80">
        <v>35</v>
      </c>
      <c r="B32" s="81">
        <v>6.85</v>
      </c>
      <c r="C32" s="81">
        <v>7.2</v>
      </c>
    </row>
    <row r="33" spans="1:3" x14ac:dyDescent="0.25">
      <c r="A33" s="80">
        <v>36</v>
      </c>
      <c r="B33" s="81">
        <v>7.09</v>
      </c>
      <c r="C33" s="81">
        <v>7.46</v>
      </c>
    </row>
    <row r="34" spans="1:3" x14ac:dyDescent="0.25">
      <c r="A34" s="80">
        <v>37</v>
      </c>
      <c r="B34" s="81">
        <v>7.34</v>
      </c>
      <c r="C34" s="81">
        <v>7.72</v>
      </c>
    </row>
    <row r="35" spans="1:3" x14ac:dyDescent="0.25">
      <c r="A35" s="80">
        <v>38</v>
      </c>
      <c r="B35" s="81">
        <v>7.6</v>
      </c>
      <c r="C35" s="81">
        <v>7.99</v>
      </c>
    </row>
    <row r="36" spans="1:3" x14ac:dyDescent="0.25">
      <c r="A36" s="80">
        <v>39</v>
      </c>
      <c r="B36" s="81">
        <v>7.86</v>
      </c>
      <c r="C36" s="81">
        <v>8.27</v>
      </c>
    </row>
    <row r="37" spans="1:3" x14ac:dyDescent="0.25">
      <c r="A37" s="80">
        <v>40</v>
      </c>
      <c r="B37" s="81">
        <v>8.14</v>
      </c>
      <c r="C37" s="81">
        <v>8.56</v>
      </c>
    </row>
    <row r="38" spans="1:3" x14ac:dyDescent="0.25">
      <c r="A38" s="80">
        <v>41</v>
      </c>
      <c r="B38" s="81">
        <v>8.43</v>
      </c>
      <c r="C38" s="81">
        <v>8.86</v>
      </c>
    </row>
    <row r="39" spans="1:3" x14ac:dyDescent="0.25">
      <c r="A39" s="80">
        <v>42</v>
      </c>
      <c r="B39" s="81">
        <v>8.7200000000000006</v>
      </c>
      <c r="C39" s="81">
        <v>9.17</v>
      </c>
    </row>
    <row r="40" spans="1:3" x14ac:dyDescent="0.25">
      <c r="A40" s="80">
        <v>43</v>
      </c>
      <c r="B40" s="81">
        <v>9.0299999999999994</v>
      </c>
      <c r="C40" s="81">
        <v>9.49</v>
      </c>
    </row>
    <row r="41" spans="1:3" x14ac:dyDescent="0.25">
      <c r="A41" s="80">
        <v>44</v>
      </c>
      <c r="B41" s="81">
        <v>9.35</v>
      </c>
      <c r="C41" s="81">
        <v>9.82</v>
      </c>
    </row>
    <row r="42" spans="1:3" x14ac:dyDescent="0.25">
      <c r="A42" s="80">
        <v>45</v>
      </c>
      <c r="B42" s="81">
        <v>9.68</v>
      </c>
      <c r="C42" s="81">
        <v>10.17</v>
      </c>
    </row>
    <row r="43" spans="1:3" x14ac:dyDescent="0.25">
      <c r="A43" s="80">
        <v>46</v>
      </c>
      <c r="B43" s="81">
        <v>10.02</v>
      </c>
      <c r="C43" s="81">
        <v>10.52</v>
      </c>
    </row>
    <row r="44" spans="1:3" x14ac:dyDescent="0.25">
      <c r="A44" s="80">
        <v>47</v>
      </c>
      <c r="B44" s="81">
        <v>10.37</v>
      </c>
      <c r="C44" s="81">
        <v>10.89</v>
      </c>
    </row>
    <row r="45" spans="1:3" x14ac:dyDescent="0.25">
      <c r="A45" s="80">
        <v>48</v>
      </c>
      <c r="B45" s="81">
        <v>10.74</v>
      </c>
      <c r="C45" s="81">
        <v>11.27</v>
      </c>
    </row>
    <row r="46" spans="1:3" x14ac:dyDescent="0.25">
      <c r="A46" s="80">
        <v>49</v>
      </c>
      <c r="B46" s="81">
        <v>11.12</v>
      </c>
      <c r="C46" s="81">
        <v>11.67</v>
      </c>
    </row>
    <row r="47" spans="1:3" x14ac:dyDescent="0.25">
      <c r="A47" s="80">
        <v>50</v>
      </c>
      <c r="B47" s="81">
        <v>11.51</v>
      </c>
      <c r="C47" s="81">
        <v>12.08</v>
      </c>
    </row>
    <row r="48" spans="1:3" x14ac:dyDescent="0.25">
      <c r="A48" s="80">
        <v>51</v>
      </c>
      <c r="B48" s="81">
        <v>11.92</v>
      </c>
      <c r="C48" s="81">
        <v>12.51</v>
      </c>
    </row>
    <row r="49" spans="1:3" x14ac:dyDescent="0.25">
      <c r="A49" s="80">
        <v>52</v>
      </c>
      <c r="B49" s="81">
        <v>12.35</v>
      </c>
      <c r="C49" s="81">
        <v>12.95</v>
      </c>
    </row>
    <row r="50" spans="1:3" x14ac:dyDescent="0.25">
      <c r="A50" s="80">
        <v>53</v>
      </c>
      <c r="B50" s="81">
        <v>12.79</v>
      </c>
      <c r="C50" s="81">
        <v>13.41</v>
      </c>
    </row>
    <row r="51" spans="1:3" x14ac:dyDescent="0.25">
      <c r="A51" s="80">
        <v>54</v>
      </c>
      <c r="B51" s="81">
        <v>13.25</v>
      </c>
      <c r="C51" s="81">
        <v>13.88</v>
      </c>
    </row>
    <row r="52" spans="1:3" x14ac:dyDescent="0.25">
      <c r="A52" s="80">
        <v>55</v>
      </c>
      <c r="B52" s="81">
        <v>13.72</v>
      </c>
      <c r="C52" s="81">
        <v>14.37</v>
      </c>
    </row>
    <row r="53" spans="1:3" x14ac:dyDescent="0.25">
      <c r="A53" s="80">
        <v>56</v>
      </c>
      <c r="B53" s="81">
        <v>14.22</v>
      </c>
      <c r="C53" s="81">
        <v>14.88</v>
      </c>
    </row>
    <row r="54" spans="1:3" x14ac:dyDescent="0.25">
      <c r="A54" s="80">
        <v>57</v>
      </c>
      <c r="B54" s="81">
        <v>14.73</v>
      </c>
      <c r="C54" s="81">
        <v>15.41</v>
      </c>
    </row>
    <row r="55" spans="1:3" x14ac:dyDescent="0.25">
      <c r="A55" s="80">
        <v>58</v>
      </c>
      <c r="B55" s="81">
        <v>15.27</v>
      </c>
      <c r="C55" s="81">
        <v>15.96</v>
      </c>
    </row>
    <row r="56" spans="1:3" x14ac:dyDescent="0.25">
      <c r="A56" s="80">
        <v>59</v>
      </c>
      <c r="B56" s="81">
        <v>15.83</v>
      </c>
      <c r="C56" s="81">
        <v>16.54</v>
      </c>
    </row>
    <row r="57" spans="1:3" x14ac:dyDescent="0.25">
      <c r="A57" s="80">
        <v>60</v>
      </c>
      <c r="B57" s="81">
        <v>16.41</v>
      </c>
      <c r="C57" s="81">
        <v>17.14</v>
      </c>
    </row>
    <row r="58" spans="1:3" x14ac:dyDescent="0.25">
      <c r="A58" s="80">
        <v>61</v>
      </c>
      <c r="B58" s="81">
        <v>17.02</v>
      </c>
      <c r="C58" s="81">
        <v>17.760000000000002</v>
      </c>
    </row>
    <row r="59" spans="1:3" x14ac:dyDescent="0.25">
      <c r="A59" s="80">
        <v>62</v>
      </c>
      <c r="B59" s="81">
        <v>17.66</v>
      </c>
      <c r="C59" s="81">
        <v>18.399999999999999</v>
      </c>
    </row>
    <row r="60" spans="1:3" x14ac:dyDescent="0.25">
      <c r="A60" s="80">
        <v>63</v>
      </c>
      <c r="B60" s="81">
        <v>18.32</v>
      </c>
      <c r="C60" s="81">
        <v>19.079999999999998</v>
      </c>
    </row>
    <row r="61" spans="1:3" x14ac:dyDescent="0.25">
      <c r="A61" s="80">
        <v>64</v>
      </c>
      <c r="B61" s="81">
        <v>19.02</v>
      </c>
      <c r="C61" s="81">
        <v>19.78</v>
      </c>
    </row>
    <row r="62" spans="1:3" x14ac:dyDescent="0.25">
      <c r="A62" s="80">
        <v>65</v>
      </c>
      <c r="B62" s="81">
        <v>19.739999999999998</v>
      </c>
      <c r="C62" s="81">
        <v>20.52</v>
      </c>
    </row>
    <row r="63" spans="1:3" x14ac:dyDescent="0.25">
      <c r="A63" s="80">
        <v>66</v>
      </c>
      <c r="B63" s="81">
        <v>19.79</v>
      </c>
      <c r="C63" s="81">
        <v>20.57</v>
      </c>
    </row>
    <row r="64" spans="1:3" x14ac:dyDescent="0.25">
      <c r="A64" s="80">
        <v>67</v>
      </c>
      <c r="B64" s="81">
        <v>19.13</v>
      </c>
      <c r="C64" s="81">
        <v>19.899999999999999</v>
      </c>
    </row>
    <row r="65" spans="1:3" x14ac:dyDescent="0.25">
      <c r="A65" s="80">
        <v>68</v>
      </c>
      <c r="B65" s="81">
        <v>18.46</v>
      </c>
      <c r="C65" s="81">
        <v>19.23</v>
      </c>
    </row>
    <row r="66" spans="1:3" x14ac:dyDescent="0.25">
      <c r="A66" s="80">
        <v>69</v>
      </c>
      <c r="B66" s="81">
        <v>17.79</v>
      </c>
      <c r="C66" s="81">
        <v>18.559999999999999</v>
      </c>
    </row>
    <row r="67" spans="1:3" x14ac:dyDescent="0.25">
      <c r="A67" s="80">
        <v>70</v>
      </c>
      <c r="B67" s="81">
        <v>17.12</v>
      </c>
      <c r="C67" s="81">
        <v>17.88</v>
      </c>
    </row>
    <row r="68" spans="1:3" x14ac:dyDescent="0.25">
      <c r="A68" s="80">
        <v>71</v>
      </c>
      <c r="B68" s="81">
        <v>16.440000000000001</v>
      </c>
      <c r="C68" s="81">
        <v>17.190000000000001</v>
      </c>
    </row>
    <row r="69" spans="1:3" x14ac:dyDescent="0.25">
      <c r="A69" s="80">
        <v>72</v>
      </c>
      <c r="B69" s="81">
        <v>15.77</v>
      </c>
      <c r="C69" s="81">
        <v>16.510000000000002</v>
      </c>
    </row>
    <row r="70" spans="1:3" x14ac:dyDescent="0.25">
      <c r="A70" s="80">
        <v>73</v>
      </c>
      <c r="B70" s="81">
        <v>15.09</v>
      </c>
      <c r="C70" s="81">
        <v>15.83</v>
      </c>
    </row>
    <row r="71" spans="1:3" x14ac:dyDescent="0.25">
      <c r="A71" s="80">
        <v>74</v>
      </c>
      <c r="B71" s="81">
        <v>14.42</v>
      </c>
      <c r="C71" s="81">
        <v>15.15</v>
      </c>
    </row>
  </sheetData>
  <sheetProtection algorithmName="SHA-512" hashValue="feWmfMHAfSyU8CaaLXs6mUcocQS8LtQgqFnm6S8Jk/8hZg/R4YgtRIhXbj73k5GqIOm7vLbE1zTXZJjIoPIiJA==" saltValue="ty9twI1YBDMwFSNdNAhmwQ==" spinCount="100000" sheet="1" objects="1" scenarios="1"/>
  <conditionalFormatting sqref="A6:A16 A18:A20">
    <cfRule type="expression" dxfId="271" priority="21" stopIfTrue="1">
      <formula>MOD(ROW(),2)=0</formula>
    </cfRule>
    <cfRule type="expression" dxfId="270" priority="22" stopIfTrue="1">
      <formula>MOD(ROW(),2)&lt;&gt;0</formula>
    </cfRule>
  </conditionalFormatting>
  <conditionalFormatting sqref="B6:C21">
    <cfRule type="expression" dxfId="269" priority="25" stopIfTrue="1">
      <formula>MOD(ROW(),2)=0</formula>
    </cfRule>
    <cfRule type="expression" dxfId="268" priority="26" stopIfTrue="1">
      <formula>MOD(ROW(),2)&lt;&gt;0</formula>
    </cfRule>
  </conditionalFormatting>
  <conditionalFormatting sqref="B18:B20">
    <cfRule type="expression" dxfId="267" priority="19" stopIfTrue="1">
      <formula>MOD(ROW(),2)=0</formula>
    </cfRule>
    <cfRule type="expression" dxfId="266" priority="20" stopIfTrue="1">
      <formula>MOD(ROW(),2)&lt;&gt;0</formula>
    </cfRule>
  </conditionalFormatting>
  <conditionalFormatting sqref="C17">
    <cfRule type="expression" dxfId="265" priority="17" stopIfTrue="1">
      <formula>MOD(ROW(),2)=0</formula>
    </cfRule>
    <cfRule type="expression" dxfId="264" priority="18" stopIfTrue="1">
      <formula>MOD(ROW(),2)&lt;&gt;0</formula>
    </cfRule>
  </conditionalFormatting>
  <conditionalFormatting sqref="A17">
    <cfRule type="expression" dxfId="263" priority="13" stopIfTrue="1">
      <formula>MOD(ROW(),2)=0</formula>
    </cfRule>
    <cfRule type="expression" dxfId="262" priority="14" stopIfTrue="1">
      <formula>MOD(ROW(),2)&lt;&gt;0</formula>
    </cfRule>
  </conditionalFormatting>
  <conditionalFormatting sqref="B17">
    <cfRule type="expression" dxfId="261" priority="15" stopIfTrue="1">
      <formula>MOD(ROW(),2)=0</formula>
    </cfRule>
    <cfRule type="expression" dxfId="260" priority="16" stopIfTrue="1">
      <formula>MOD(ROW(),2)&lt;&gt;0</formula>
    </cfRule>
  </conditionalFormatting>
  <conditionalFormatting sqref="A26:A71">
    <cfRule type="expression" dxfId="259" priority="5" stopIfTrue="1">
      <formula>MOD(ROW(),2)=0</formula>
    </cfRule>
    <cfRule type="expression" dxfId="258" priority="6" stopIfTrue="1">
      <formula>MOD(ROW(),2)&lt;&gt;0</formula>
    </cfRule>
  </conditionalFormatting>
  <conditionalFormatting sqref="B26:C71">
    <cfRule type="expression" dxfId="257" priority="7" stopIfTrue="1">
      <formula>MOD(ROW(),2)=0</formula>
    </cfRule>
    <cfRule type="expression" dxfId="256" priority="8" stopIfTrue="1">
      <formula>MOD(ROW(),2)&lt;&gt;0</formula>
    </cfRule>
  </conditionalFormatting>
  <conditionalFormatting sqref="A21">
    <cfRule type="expression" dxfId="255" priority="1" stopIfTrue="1">
      <formula>MOD(ROW(),2)=0</formula>
    </cfRule>
    <cfRule type="expression" dxfId="254" priority="2" stopIfTrue="1">
      <formula>MOD(ROW(),2)&lt;&gt;0</formula>
    </cfRule>
  </conditionalFormatting>
  <conditionalFormatting sqref="B21:C21">
    <cfRule type="expression" dxfId="253" priority="3" stopIfTrue="1">
      <formula>MOD(ROW(),2)=0</formula>
    </cfRule>
    <cfRule type="expression" dxfId="25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75"/>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x-715</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498</v>
      </c>
      <c r="C9" s="112"/>
    </row>
    <row r="10" spans="1:9" ht="42" customHeight="1" x14ac:dyDescent="0.25">
      <c r="A10" s="74" t="s">
        <v>6</v>
      </c>
      <c r="B10" s="112" t="s">
        <v>544</v>
      </c>
      <c r="C10" s="112"/>
    </row>
    <row r="11" spans="1:9" x14ac:dyDescent="0.25">
      <c r="A11" s="74" t="s">
        <v>281</v>
      </c>
      <c r="B11" s="112" t="s">
        <v>526</v>
      </c>
      <c r="C11" s="112"/>
    </row>
    <row r="12" spans="1:9" x14ac:dyDescent="0.25">
      <c r="A12" s="74" t="s">
        <v>282</v>
      </c>
      <c r="B12" s="112" t="s">
        <v>501</v>
      </c>
      <c r="C12" s="112"/>
    </row>
    <row r="13" spans="1:9" x14ac:dyDescent="0.25">
      <c r="A13" s="74" t="s">
        <v>585</v>
      </c>
      <c r="B13" s="112">
        <v>0</v>
      </c>
      <c r="C13" s="112"/>
    </row>
    <row r="14" spans="1:9" x14ac:dyDescent="0.25">
      <c r="A14" s="74" t="s">
        <v>284</v>
      </c>
      <c r="B14" s="112">
        <v>715</v>
      </c>
      <c r="C14" s="112"/>
    </row>
    <row r="15" spans="1:9" x14ac:dyDescent="0.25">
      <c r="A15" s="74" t="s">
        <v>588</v>
      </c>
      <c r="B15" s="112" t="s">
        <v>545</v>
      </c>
      <c r="C15" s="112"/>
    </row>
    <row r="16" spans="1:9" x14ac:dyDescent="0.25">
      <c r="A16" s="74" t="s">
        <v>286</v>
      </c>
      <c r="B16" s="112" t="s">
        <v>546</v>
      </c>
      <c r="C16" s="112"/>
    </row>
    <row r="17" spans="1:3" ht="42.65" customHeight="1" x14ac:dyDescent="0.25">
      <c r="A17" s="74" t="s">
        <v>687</v>
      </c>
      <c r="B17" s="112"/>
      <c r="C17" s="112"/>
    </row>
    <row r="18" spans="1:3" x14ac:dyDescent="0.25">
      <c r="A18" s="74" t="s">
        <v>288</v>
      </c>
      <c r="B18" s="140">
        <v>45190</v>
      </c>
      <c r="C18" s="112"/>
    </row>
    <row r="19" spans="1:3" x14ac:dyDescent="0.25">
      <c r="A19" s="74" t="s">
        <v>289</v>
      </c>
      <c r="B19" s="140">
        <v>45231</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39" x14ac:dyDescent="0.25">
      <c r="A26" s="79" t="s">
        <v>314</v>
      </c>
      <c r="B26" s="79" t="s">
        <v>684</v>
      </c>
      <c r="C26" s="79" t="s">
        <v>685</v>
      </c>
    </row>
    <row r="27" spans="1:3" x14ac:dyDescent="0.25">
      <c r="A27" s="80">
        <v>30</v>
      </c>
      <c r="B27" s="81">
        <v>5.39</v>
      </c>
      <c r="C27" s="81">
        <v>5.68</v>
      </c>
    </row>
    <row r="28" spans="1:3" x14ac:dyDescent="0.25">
      <c r="A28" s="80">
        <v>31</v>
      </c>
      <c r="B28" s="81">
        <v>5.58</v>
      </c>
      <c r="C28" s="81">
        <v>5.88</v>
      </c>
    </row>
    <row r="29" spans="1:3" x14ac:dyDescent="0.25">
      <c r="A29" s="80">
        <v>32</v>
      </c>
      <c r="B29" s="81">
        <v>5.77</v>
      </c>
      <c r="C29" s="81">
        <v>6.09</v>
      </c>
    </row>
    <row r="30" spans="1:3" x14ac:dyDescent="0.25">
      <c r="A30" s="80">
        <v>33</v>
      </c>
      <c r="B30" s="81">
        <v>5.98</v>
      </c>
      <c r="C30" s="81">
        <v>6.3</v>
      </c>
    </row>
    <row r="31" spans="1:3" x14ac:dyDescent="0.25">
      <c r="A31" s="80">
        <v>34</v>
      </c>
      <c r="B31" s="81">
        <v>6.18</v>
      </c>
      <c r="C31" s="81">
        <v>6.52</v>
      </c>
    </row>
    <row r="32" spans="1:3" x14ac:dyDescent="0.25">
      <c r="A32" s="80">
        <v>35</v>
      </c>
      <c r="B32" s="81">
        <v>6.4</v>
      </c>
      <c r="C32" s="81">
        <v>6.75</v>
      </c>
    </row>
    <row r="33" spans="1:3" x14ac:dyDescent="0.25">
      <c r="A33" s="80">
        <v>36</v>
      </c>
      <c r="B33" s="81">
        <v>6.63</v>
      </c>
      <c r="C33" s="81">
        <v>6.99</v>
      </c>
    </row>
    <row r="34" spans="1:3" x14ac:dyDescent="0.25">
      <c r="A34" s="80">
        <v>37</v>
      </c>
      <c r="B34" s="81">
        <v>6.86</v>
      </c>
      <c r="C34" s="81">
        <v>7.23</v>
      </c>
    </row>
    <row r="35" spans="1:3" x14ac:dyDescent="0.25">
      <c r="A35" s="80">
        <v>38</v>
      </c>
      <c r="B35" s="81">
        <v>7.1</v>
      </c>
      <c r="C35" s="81">
        <v>7.48</v>
      </c>
    </row>
    <row r="36" spans="1:3" x14ac:dyDescent="0.25">
      <c r="A36" s="80">
        <v>39</v>
      </c>
      <c r="B36" s="81">
        <v>7.35</v>
      </c>
      <c r="C36" s="81">
        <v>7.74</v>
      </c>
    </row>
    <row r="37" spans="1:3" x14ac:dyDescent="0.25">
      <c r="A37" s="80">
        <v>40</v>
      </c>
      <c r="B37" s="81">
        <v>7.6</v>
      </c>
      <c r="C37" s="81">
        <v>8.01</v>
      </c>
    </row>
    <row r="38" spans="1:3" x14ac:dyDescent="0.25">
      <c r="A38" s="80">
        <v>41</v>
      </c>
      <c r="B38" s="81">
        <v>7.87</v>
      </c>
      <c r="C38" s="81">
        <v>8.2899999999999991</v>
      </c>
    </row>
    <row r="39" spans="1:3" x14ac:dyDescent="0.25">
      <c r="A39" s="80">
        <v>42</v>
      </c>
      <c r="B39" s="81">
        <v>8.15</v>
      </c>
      <c r="C39" s="81">
        <v>8.58</v>
      </c>
    </row>
    <row r="40" spans="1:3" x14ac:dyDescent="0.25">
      <c r="A40" s="80">
        <v>43</v>
      </c>
      <c r="B40" s="81">
        <v>8.43</v>
      </c>
      <c r="C40" s="81">
        <v>8.8800000000000008</v>
      </c>
    </row>
    <row r="41" spans="1:3" x14ac:dyDescent="0.25">
      <c r="A41" s="80">
        <v>44</v>
      </c>
      <c r="B41" s="81">
        <v>8.73</v>
      </c>
      <c r="C41" s="81">
        <v>9.19</v>
      </c>
    </row>
    <row r="42" spans="1:3" x14ac:dyDescent="0.25">
      <c r="A42" s="80">
        <v>45</v>
      </c>
      <c r="B42" s="81">
        <v>9.0299999999999994</v>
      </c>
      <c r="C42" s="81">
        <v>9.52</v>
      </c>
    </row>
    <row r="43" spans="1:3" x14ac:dyDescent="0.25">
      <c r="A43" s="80">
        <v>46</v>
      </c>
      <c r="B43" s="81">
        <v>9.35</v>
      </c>
      <c r="C43" s="81">
        <v>9.85</v>
      </c>
    </row>
    <row r="44" spans="1:3" x14ac:dyDescent="0.25">
      <c r="A44" s="80">
        <v>47</v>
      </c>
      <c r="B44" s="81">
        <v>9.68</v>
      </c>
      <c r="C44" s="81">
        <v>10.19</v>
      </c>
    </row>
    <row r="45" spans="1:3" x14ac:dyDescent="0.25">
      <c r="A45" s="80">
        <v>48</v>
      </c>
      <c r="B45" s="81">
        <v>10.02</v>
      </c>
      <c r="C45" s="81">
        <v>10.55</v>
      </c>
    </row>
    <row r="46" spans="1:3" x14ac:dyDescent="0.25">
      <c r="A46" s="80">
        <v>49</v>
      </c>
      <c r="B46" s="81">
        <v>10.38</v>
      </c>
      <c r="C46" s="81">
        <v>10.92</v>
      </c>
    </row>
    <row r="47" spans="1:3" x14ac:dyDescent="0.25">
      <c r="A47" s="80">
        <v>50</v>
      </c>
      <c r="B47" s="81">
        <v>10.74</v>
      </c>
      <c r="C47" s="81">
        <v>11.3</v>
      </c>
    </row>
    <row r="48" spans="1:3" x14ac:dyDescent="0.25">
      <c r="A48" s="80">
        <v>51</v>
      </c>
      <c r="B48" s="81">
        <v>11.12</v>
      </c>
      <c r="C48" s="81">
        <v>11.7</v>
      </c>
    </row>
    <row r="49" spans="1:3" x14ac:dyDescent="0.25">
      <c r="A49" s="80">
        <v>52</v>
      </c>
      <c r="B49" s="81">
        <v>11.52</v>
      </c>
      <c r="C49" s="81">
        <v>12.11</v>
      </c>
    </row>
    <row r="50" spans="1:3" x14ac:dyDescent="0.25">
      <c r="A50" s="80">
        <v>53</v>
      </c>
      <c r="B50" s="81">
        <v>11.93</v>
      </c>
      <c r="C50" s="81">
        <v>12.54</v>
      </c>
    </row>
    <row r="51" spans="1:3" x14ac:dyDescent="0.25">
      <c r="A51" s="80">
        <v>54</v>
      </c>
      <c r="B51" s="81">
        <v>12.35</v>
      </c>
      <c r="C51" s="81">
        <v>12.98</v>
      </c>
    </row>
    <row r="52" spans="1:3" x14ac:dyDescent="0.25">
      <c r="A52" s="80">
        <v>55</v>
      </c>
      <c r="B52" s="81">
        <v>12.8</v>
      </c>
      <c r="C52" s="81">
        <v>13.44</v>
      </c>
    </row>
    <row r="53" spans="1:3" x14ac:dyDescent="0.25">
      <c r="A53" s="80">
        <v>56</v>
      </c>
      <c r="B53" s="81">
        <v>13.26</v>
      </c>
      <c r="C53" s="81">
        <v>13.91</v>
      </c>
    </row>
    <row r="54" spans="1:3" x14ac:dyDescent="0.25">
      <c r="A54" s="80">
        <v>57</v>
      </c>
      <c r="B54" s="81">
        <v>13.74</v>
      </c>
      <c r="C54" s="81">
        <v>14.41</v>
      </c>
    </row>
    <row r="55" spans="1:3" x14ac:dyDescent="0.25">
      <c r="A55" s="80">
        <v>58</v>
      </c>
      <c r="B55" s="81">
        <v>14.23</v>
      </c>
      <c r="C55" s="81">
        <v>14.92</v>
      </c>
    </row>
    <row r="56" spans="1:3" x14ac:dyDescent="0.25">
      <c r="A56" s="80">
        <v>59</v>
      </c>
      <c r="B56" s="81">
        <v>14.75</v>
      </c>
      <c r="C56" s="81">
        <v>15.45</v>
      </c>
    </row>
    <row r="57" spans="1:3" x14ac:dyDescent="0.25">
      <c r="A57" s="80">
        <v>60</v>
      </c>
      <c r="B57" s="81">
        <v>15.3</v>
      </c>
      <c r="C57" s="81">
        <v>16.010000000000002</v>
      </c>
    </row>
    <row r="58" spans="1:3" x14ac:dyDescent="0.25">
      <c r="A58" s="80">
        <v>61</v>
      </c>
      <c r="B58" s="81">
        <v>15.86</v>
      </c>
      <c r="C58" s="81">
        <v>16.59</v>
      </c>
    </row>
    <row r="59" spans="1:3" x14ac:dyDescent="0.25">
      <c r="A59" s="80">
        <v>62</v>
      </c>
      <c r="B59" s="81">
        <v>16.45</v>
      </c>
      <c r="C59" s="81">
        <v>17.190000000000001</v>
      </c>
    </row>
    <row r="60" spans="1:3" x14ac:dyDescent="0.25">
      <c r="A60" s="80">
        <v>63</v>
      </c>
      <c r="B60" s="81">
        <v>17.07</v>
      </c>
      <c r="C60" s="81">
        <v>17.82</v>
      </c>
    </row>
    <row r="61" spans="1:3" x14ac:dyDescent="0.25">
      <c r="A61" s="80">
        <v>64</v>
      </c>
      <c r="B61" s="81">
        <v>17.71</v>
      </c>
      <c r="C61" s="81">
        <v>18.47</v>
      </c>
    </row>
    <row r="62" spans="1:3" x14ac:dyDescent="0.25">
      <c r="A62" s="80">
        <v>65</v>
      </c>
      <c r="B62" s="81">
        <v>18.39</v>
      </c>
      <c r="C62" s="81">
        <v>19.149999999999999</v>
      </c>
    </row>
    <row r="63" spans="1:3" x14ac:dyDescent="0.25">
      <c r="A63" s="80">
        <v>66</v>
      </c>
      <c r="B63" s="81">
        <v>19.100000000000001</v>
      </c>
      <c r="C63" s="81">
        <v>19.87</v>
      </c>
    </row>
    <row r="64" spans="1:3" x14ac:dyDescent="0.25">
      <c r="A64" s="80">
        <v>67</v>
      </c>
      <c r="B64" s="81">
        <v>19.13</v>
      </c>
      <c r="C64" s="81">
        <v>19.899999999999999</v>
      </c>
    </row>
    <row r="65" spans="1:3" x14ac:dyDescent="0.25">
      <c r="A65" s="80">
        <v>68</v>
      </c>
      <c r="B65" s="81">
        <v>18.46</v>
      </c>
      <c r="C65" s="81">
        <v>19.23</v>
      </c>
    </row>
    <row r="66" spans="1:3" x14ac:dyDescent="0.25">
      <c r="A66" s="80">
        <v>69</v>
      </c>
      <c r="B66" s="81">
        <v>17.79</v>
      </c>
      <c r="C66" s="81">
        <v>18.559999999999999</v>
      </c>
    </row>
    <row r="67" spans="1:3" x14ac:dyDescent="0.25">
      <c r="A67" s="80">
        <v>70</v>
      </c>
      <c r="B67" s="81">
        <v>17.12</v>
      </c>
      <c r="C67" s="81">
        <v>17.88</v>
      </c>
    </row>
    <row r="68" spans="1:3" x14ac:dyDescent="0.25">
      <c r="A68" s="80">
        <v>71</v>
      </c>
      <c r="B68" s="81">
        <v>16.440000000000001</v>
      </c>
      <c r="C68" s="81">
        <v>17.190000000000001</v>
      </c>
    </row>
    <row r="69" spans="1:3" x14ac:dyDescent="0.25">
      <c r="A69" s="80">
        <v>72</v>
      </c>
      <c r="B69" s="81">
        <v>15.77</v>
      </c>
      <c r="C69" s="81">
        <v>16.510000000000002</v>
      </c>
    </row>
    <row r="70" spans="1:3" x14ac:dyDescent="0.25">
      <c r="A70" s="80">
        <v>73</v>
      </c>
      <c r="B70" s="81">
        <v>15.09</v>
      </c>
      <c r="C70" s="81">
        <v>15.83</v>
      </c>
    </row>
    <row r="71" spans="1:3" x14ac:dyDescent="0.25">
      <c r="A71" s="80">
        <v>74</v>
      </c>
      <c r="B71" s="81">
        <v>14.42</v>
      </c>
      <c r="C71" s="81">
        <v>15.15</v>
      </c>
    </row>
  </sheetData>
  <sheetProtection algorithmName="SHA-512" hashValue="2bfduD5IiuLOqzJKzZg8TJR9nKJ6m07oPJAYG+4eNaF9qHoI2lKlva3mAVL1tI0mnlCb6SC+8Ls8/5/cgnNBdg==" saltValue="5bTfCNdh9hDtThaRTGv5Yg==" spinCount="100000" sheet="1" objects="1" scenarios="1"/>
  <conditionalFormatting sqref="A6:A16 A18:A20">
    <cfRule type="expression" dxfId="251" priority="21" stopIfTrue="1">
      <formula>MOD(ROW(),2)=0</formula>
    </cfRule>
    <cfRule type="expression" dxfId="250" priority="22" stopIfTrue="1">
      <formula>MOD(ROW(),2)&lt;&gt;0</formula>
    </cfRule>
  </conditionalFormatting>
  <conditionalFormatting sqref="B6:C21">
    <cfRule type="expression" dxfId="249" priority="25" stopIfTrue="1">
      <formula>MOD(ROW(),2)=0</formula>
    </cfRule>
    <cfRule type="expression" dxfId="248" priority="26" stopIfTrue="1">
      <formula>MOD(ROW(),2)&lt;&gt;0</formula>
    </cfRule>
  </conditionalFormatting>
  <conditionalFormatting sqref="B18:B20">
    <cfRule type="expression" dxfId="247" priority="19" stopIfTrue="1">
      <formula>MOD(ROW(),2)=0</formula>
    </cfRule>
    <cfRule type="expression" dxfId="246" priority="20" stopIfTrue="1">
      <formula>MOD(ROW(),2)&lt;&gt;0</formula>
    </cfRule>
  </conditionalFormatting>
  <conditionalFormatting sqref="C17">
    <cfRule type="expression" dxfId="245" priority="17" stopIfTrue="1">
      <formula>MOD(ROW(),2)=0</formula>
    </cfRule>
    <cfRule type="expression" dxfId="244" priority="18" stopIfTrue="1">
      <formula>MOD(ROW(),2)&lt;&gt;0</formula>
    </cfRule>
  </conditionalFormatting>
  <conditionalFormatting sqref="A17">
    <cfRule type="expression" dxfId="243" priority="13" stopIfTrue="1">
      <formula>MOD(ROW(),2)=0</formula>
    </cfRule>
    <cfRule type="expression" dxfId="242" priority="14" stopIfTrue="1">
      <formula>MOD(ROW(),2)&lt;&gt;0</formula>
    </cfRule>
  </conditionalFormatting>
  <conditionalFormatting sqref="B17">
    <cfRule type="expression" dxfId="241" priority="15" stopIfTrue="1">
      <formula>MOD(ROW(),2)=0</formula>
    </cfRule>
    <cfRule type="expression" dxfId="240" priority="16" stopIfTrue="1">
      <formula>MOD(ROW(),2)&lt;&gt;0</formula>
    </cfRule>
  </conditionalFormatting>
  <conditionalFormatting sqref="A26:A71">
    <cfRule type="expression" dxfId="239" priority="5" stopIfTrue="1">
      <formula>MOD(ROW(),2)=0</formula>
    </cfRule>
    <cfRule type="expression" dxfId="238" priority="6" stopIfTrue="1">
      <formula>MOD(ROW(),2)&lt;&gt;0</formula>
    </cfRule>
  </conditionalFormatting>
  <conditionalFormatting sqref="B26:C71">
    <cfRule type="expression" dxfId="237" priority="7" stopIfTrue="1">
      <formula>MOD(ROW(),2)=0</formula>
    </cfRule>
    <cfRule type="expression" dxfId="236" priority="8" stopIfTrue="1">
      <formula>MOD(ROW(),2)&lt;&gt;0</formula>
    </cfRule>
  </conditionalFormatting>
  <conditionalFormatting sqref="A21">
    <cfRule type="expression" dxfId="235" priority="1" stopIfTrue="1">
      <formula>MOD(ROW(),2)=0</formula>
    </cfRule>
    <cfRule type="expression" dxfId="234" priority="2" stopIfTrue="1">
      <formula>MOD(ROW(),2)&lt;&gt;0</formula>
    </cfRule>
  </conditionalFormatting>
  <conditionalFormatting sqref="B21:C21">
    <cfRule type="expression" dxfId="233" priority="3" stopIfTrue="1">
      <formula>MOD(ROW(),2)=0</formula>
    </cfRule>
    <cfRule type="expression" dxfId="23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6"/>
  <dimension ref="A1:I71"/>
  <sheetViews>
    <sheetView showGridLines="0" zoomScale="85" zoomScaleNormal="85" workbookViewId="0">
      <selection activeCell="A4" sqref="A4"/>
    </sheetView>
  </sheetViews>
  <sheetFormatPr defaultColWidth="10" defaultRowHeight="12.5" x14ac:dyDescent="0.25"/>
  <cols>
    <col min="1" max="1" width="31.54296875" style="27" customWidth="1"/>
    <col min="2" max="3" width="22.5429687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x-716</v>
      </c>
      <c r="B3" s="42"/>
      <c r="C3" s="42"/>
      <c r="D3" s="42"/>
      <c r="E3" s="42"/>
      <c r="F3" s="42"/>
      <c r="G3" s="42"/>
      <c r="H3" s="42"/>
      <c r="I3" s="42"/>
    </row>
    <row r="4" spans="1:9" x14ac:dyDescent="0.25">
      <c r="A4" s="44"/>
    </row>
    <row r="6" spans="1:9" ht="13" x14ac:dyDescent="0.3">
      <c r="A6" s="73" t="s">
        <v>577</v>
      </c>
      <c r="B6" s="112" t="s">
        <v>578</v>
      </c>
      <c r="C6" s="112"/>
    </row>
    <row r="7" spans="1:9" x14ac:dyDescent="0.25">
      <c r="A7" s="74" t="s">
        <v>278</v>
      </c>
      <c r="B7" s="112" t="s">
        <v>77</v>
      </c>
      <c r="C7" s="112"/>
    </row>
    <row r="8" spans="1:9" x14ac:dyDescent="0.25">
      <c r="A8" s="74" t="s">
        <v>279</v>
      </c>
      <c r="B8" s="112" t="s">
        <v>76</v>
      </c>
      <c r="C8" s="112"/>
    </row>
    <row r="9" spans="1:9" x14ac:dyDescent="0.25">
      <c r="A9" s="74" t="s">
        <v>280</v>
      </c>
      <c r="B9" s="112" t="s">
        <v>498</v>
      </c>
      <c r="C9" s="112"/>
    </row>
    <row r="10" spans="1:9" ht="37.5" customHeight="1" x14ac:dyDescent="0.25">
      <c r="A10" s="74" t="s">
        <v>6</v>
      </c>
      <c r="B10" s="112" t="s">
        <v>547</v>
      </c>
      <c r="C10" s="112"/>
    </row>
    <row r="11" spans="1:9" x14ac:dyDescent="0.25">
      <c r="A11" s="74" t="s">
        <v>281</v>
      </c>
      <c r="B11" s="112" t="s">
        <v>526</v>
      </c>
      <c r="C11" s="112"/>
    </row>
    <row r="12" spans="1:9" x14ac:dyDescent="0.25">
      <c r="A12" s="74" t="s">
        <v>282</v>
      </c>
      <c r="B12" s="112" t="s">
        <v>501</v>
      </c>
      <c r="C12" s="112"/>
    </row>
    <row r="13" spans="1:9" x14ac:dyDescent="0.25">
      <c r="A13" s="74" t="s">
        <v>585</v>
      </c>
      <c r="B13" s="112">
        <v>0</v>
      </c>
      <c r="C13" s="112"/>
    </row>
    <row r="14" spans="1:9" x14ac:dyDescent="0.25">
      <c r="A14" s="74" t="s">
        <v>284</v>
      </c>
      <c r="B14" s="112">
        <v>716</v>
      </c>
      <c r="C14" s="112"/>
    </row>
    <row r="15" spans="1:9" x14ac:dyDescent="0.25">
      <c r="A15" s="74" t="s">
        <v>588</v>
      </c>
      <c r="B15" s="112" t="s">
        <v>548</v>
      </c>
      <c r="C15" s="112"/>
    </row>
    <row r="16" spans="1:9" x14ac:dyDescent="0.25">
      <c r="A16" s="74" t="s">
        <v>286</v>
      </c>
      <c r="B16" s="112" t="s">
        <v>549</v>
      </c>
      <c r="C16" s="112"/>
    </row>
    <row r="17" spans="1:3" ht="42.65" customHeight="1" x14ac:dyDescent="0.25">
      <c r="A17" s="74" t="s">
        <v>687</v>
      </c>
      <c r="B17" s="112"/>
      <c r="C17" s="112"/>
    </row>
    <row r="18" spans="1:3" x14ac:dyDescent="0.25">
      <c r="A18" s="74" t="s">
        <v>288</v>
      </c>
      <c r="B18" s="140">
        <v>45190</v>
      </c>
      <c r="C18" s="112"/>
    </row>
    <row r="19" spans="1:3" x14ac:dyDescent="0.25">
      <c r="A19" s="74" t="s">
        <v>289</v>
      </c>
      <c r="B19" s="140">
        <v>45231</v>
      </c>
      <c r="C19" s="112"/>
    </row>
    <row r="20" spans="1:3" x14ac:dyDescent="0.25">
      <c r="A20" s="74" t="s">
        <v>290</v>
      </c>
      <c r="B20" s="112" t="s">
        <v>299</v>
      </c>
      <c r="C20" s="112"/>
    </row>
    <row r="21" spans="1:3" x14ac:dyDescent="0.25">
      <c r="A21" s="74" t="s">
        <v>291</v>
      </c>
      <c r="B21" s="112" t="s">
        <v>300</v>
      </c>
      <c r="C21" s="112"/>
    </row>
    <row r="23" spans="1:3" x14ac:dyDescent="0.25">
      <c r="B23" s="83" t="str">
        <f>HYPERLINK("#'Factor List'!A1","Back to Factor List")</f>
        <v>Back to Factor List</v>
      </c>
    </row>
    <row r="24" spans="1:3" x14ac:dyDescent="0.25">
      <c r="B24" s="83" t="str">
        <f>HYPERLINK("#'Assumptions'!A1","Assumptions")</f>
        <v>Assumptions</v>
      </c>
    </row>
    <row r="26" spans="1:3" ht="39" x14ac:dyDescent="0.25">
      <c r="A26" s="79" t="s">
        <v>314</v>
      </c>
      <c r="B26" s="79" t="s">
        <v>684</v>
      </c>
      <c r="C26" s="79" t="s">
        <v>685</v>
      </c>
    </row>
    <row r="27" spans="1:3" x14ac:dyDescent="0.25">
      <c r="A27" s="80">
        <v>30</v>
      </c>
      <c r="B27" s="81">
        <v>5.03</v>
      </c>
      <c r="C27" s="81">
        <v>5.32</v>
      </c>
    </row>
    <row r="28" spans="1:3" x14ac:dyDescent="0.25">
      <c r="A28" s="80">
        <v>31</v>
      </c>
      <c r="B28" s="81">
        <v>5.21</v>
      </c>
      <c r="C28" s="81">
        <v>5.51</v>
      </c>
    </row>
    <row r="29" spans="1:3" x14ac:dyDescent="0.25">
      <c r="A29" s="80">
        <v>32</v>
      </c>
      <c r="B29" s="81">
        <v>5.39</v>
      </c>
      <c r="C29" s="81">
        <v>5.7</v>
      </c>
    </row>
    <row r="30" spans="1:3" x14ac:dyDescent="0.25">
      <c r="A30" s="80">
        <v>33</v>
      </c>
      <c r="B30" s="81">
        <v>5.58</v>
      </c>
      <c r="C30" s="81">
        <v>5.9</v>
      </c>
    </row>
    <row r="31" spans="1:3" x14ac:dyDescent="0.25">
      <c r="A31" s="80">
        <v>34</v>
      </c>
      <c r="B31" s="81">
        <v>5.77</v>
      </c>
      <c r="C31" s="81">
        <v>6.1</v>
      </c>
    </row>
    <row r="32" spans="1:3" x14ac:dyDescent="0.25">
      <c r="A32" s="80">
        <v>35</v>
      </c>
      <c r="B32" s="81">
        <v>5.97</v>
      </c>
      <c r="C32" s="81">
        <v>6.32</v>
      </c>
    </row>
    <row r="33" spans="1:3" x14ac:dyDescent="0.25">
      <c r="A33" s="80">
        <v>36</v>
      </c>
      <c r="B33" s="81">
        <v>6.18</v>
      </c>
      <c r="C33" s="81">
        <v>6.54</v>
      </c>
    </row>
    <row r="34" spans="1:3" x14ac:dyDescent="0.25">
      <c r="A34" s="80">
        <v>37</v>
      </c>
      <c r="B34" s="81">
        <v>6.4</v>
      </c>
      <c r="C34" s="81">
        <v>6.77</v>
      </c>
    </row>
    <row r="35" spans="1:3" x14ac:dyDescent="0.25">
      <c r="A35" s="80">
        <v>38</v>
      </c>
      <c r="B35" s="81">
        <v>6.62</v>
      </c>
      <c r="C35" s="81">
        <v>7</v>
      </c>
    </row>
    <row r="36" spans="1:3" x14ac:dyDescent="0.25">
      <c r="A36" s="80">
        <v>39</v>
      </c>
      <c r="B36" s="81">
        <v>6.85</v>
      </c>
      <c r="C36" s="81">
        <v>7.24</v>
      </c>
    </row>
    <row r="37" spans="1:3" x14ac:dyDescent="0.25">
      <c r="A37" s="80">
        <v>40</v>
      </c>
      <c r="B37" s="81">
        <v>7.09</v>
      </c>
      <c r="C37" s="81">
        <v>7.5</v>
      </c>
    </row>
    <row r="38" spans="1:3" x14ac:dyDescent="0.25">
      <c r="A38" s="80">
        <v>41</v>
      </c>
      <c r="B38" s="81">
        <v>7.34</v>
      </c>
      <c r="C38" s="81">
        <v>7.76</v>
      </c>
    </row>
    <row r="39" spans="1:3" x14ac:dyDescent="0.25">
      <c r="A39" s="80">
        <v>42</v>
      </c>
      <c r="B39" s="81">
        <v>7.6</v>
      </c>
      <c r="C39" s="81">
        <v>8.0299999999999994</v>
      </c>
    </row>
    <row r="40" spans="1:3" x14ac:dyDescent="0.25">
      <c r="A40" s="80">
        <v>43</v>
      </c>
      <c r="B40" s="81">
        <v>7.86</v>
      </c>
      <c r="C40" s="81">
        <v>8.31</v>
      </c>
    </row>
    <row r="41" spans="1:3" x14ac:dyDescent="0.25">
      <c r="A41" s="80">
        <v>44</v>
      </c>
      <c r="B41" s="81">
        <v>8.14</v>
      </c>
      <c r="C41" s="81">
        <v>8.6</v>
      </c>
    </row>
    <row r="42" spans="1:3" x14ac:dyDescent="0.25">
      <c r="A42" s="80">
        <v>45</v>
      </c>
      <c r="B42" s="81">
        <v>8.42</v>
      </c>
      <c r="C42" s="81">
        <v>8.9</v>
      </c>
    </row>
    <row r="43" spans="1:3" x14ac:dyDescent="0.25">
      <c r="A43" s="80">
        <v>46</v>
      </c>
      <c r="B43" s="81">
        <v>8.7200000000000006</v>
      </c>
      <c r="C43" s="81">
        <v>9.2100000000000009</v>
      </c>
    </row>
    <row r="44" spans="1:3" x14ac:dyDescent="0.25">
      <c r="A44" s="80">
        <v>47</v>
      </c>
      <c r="B44" s="81">
        <v>9.02</v>
      </c>
      <c r="C44" s="81">
        <v>9.5299999999999994</v>
      </c>
    </row>
    <row r="45" spans="1:3" x14ac:dyDescent="0.25">
      <c r="A45" s="80">
        <v>48</v>
      </c>
      <c r="B45" s="81">
        <v>9.34</v>
      </c>
      <c r="C45" s="81">
        <v>9.86</v>
      </c>
    </row>
    <row r="46" spans="1:3" x14ac:dyDescent="0.25">
      <c r="A46" s="80">
        <v>49</v>
      </c>
      <c r="B46" s="81">
        <v>9.67</v>
      </c>
      <c r="C46" s="81">
        <v>10.199999999999999</v>
      </c>
    </row>
    <row r="47" spans="1:3" x14ac:dyDescent="0.25">
      <c r="A47" s="80">
        <v>50</v>
      </c>
      <c r="B47" s="81">
        <v>10.01</v>
      </c>
      <c r="C47" s="81">
        <v>10.56</v>
      </c>
    </row>
    <row r="48" spans="1:3" x14ac:dyDescent="0.25">
      <c r="A48" s="80">
        <v>51</v>
      </c>
      <c r="B48" s="81">
        <v>10.36</v>
      </c>
      <c r="C48" s="81">
        <v>10.93</v>
      </c>
    </row>
    <row r="49" spans="1:3" x14ac:dyDescent="0.25">
      <c r="A49" s="80">
        <v>52</v>
      </c>
      <c r="B49" s="81">
        <v>10.73</v>
      </c>
      <c r="C49" s="81">
        <v>11.31</v>
      </c>
    </row>
    <row r="50" spans="1:3" x14ac:dyDescent="0.25">
      <c r="A50" s="80">
        <v>53</v>
      </c>
      <c r="B50" s="81">
        <v>11.11</v>
      </c>
      <c r="C50" s="81">
        <v>11.71</v>
      </c>
    </row>
    <row r="51" spans="1:3" x14ac:dyDescent="0.25">
      <c r="A51" s="80">
        <v>54</v>
      </c>
      <c r="B51" s="81">
        <v>11.5</v>
      </c>
      <c r="C51" s="81">
        <v>12.12</v>
      </c>
    </row>
    <row r="52" spans="1:3" x14ac:dyDescent="0.25">
      <c r="A52" s="80">
        <v>55</v>
      </c>
      <c r="B52" s="81">
        <v>11.91</v>
      </c>
      <c r="C52" s="81">
        <v>12.55</v>
      </c>
    </row>
    <row r="53" spans="1:3" x14ac:dyDescent="0.25">
      <c r="A53" s="80">
        <v>56</v>
      </c>
      <c r="B53" s="81">
        <v>12.34</v>
      </c>
      <c r="C53" s="81">
        <v>12.99</v>
      </c>
    </row>
    <row r="54" spans="1:3" x14ac:dyDescent="0.25">
      <c r="A54" s="80">
        <v>57</v>
      </c>
      <c r="B54" s="81">
        <v>12.79</v>
      </c>
      <c r="C54" s="81">
        <v>13.45</v>
      </c>
    </row>
    <row r="55" spans="1:3" x14ac:dyDescent="0.25">
      <c r="A55" s="80">
        <v>58</v>
      </c>
      <c r="B55" s="81">
        <v>13.25</v>
      </c>
      <c r="C55" s="81">
        <v>13.92</v>
      </c>
    </row>
    <row r="56" spans="1:3" x14ac:dyDescent="0.25">
      <c r="A56" s="80">
        <v>59</v>
      </c>
      <c r="B56" s="81">
        <v>13.73</v>
      </c>
      <c r="C56" s="81">
        <v>14.42</v>
      </c>
    </row>
    <row r="57" spans="1:3" x14ac:dyDescent="0.25">
      <c r="A57" s="80">
        <v>60</v>
      </c>
      <c r="B57" s="81">
        <v>14.23</v>
      </c>
      <c r="C57" s="81">
        <v>14.94</v>
      </c>
    </row>
    <row r="58" spans="1:3" x14ac:dyDescent="0.25">
      <c r="A58" s="80">
        <v>61</v>
      </c>
      <c r="B58" s="81">
        <v>14.76</v>
      </c>
      <c r="C58" s="81">
        <v>15.47</v>
      </c>
    </row>
    <row r="59" spans="1:3" x14ac:dyDescent="0.25">
      <c r="A59" s="80">
        <v>62</v>
      </c>
      <c r="B59" s="81">
        <v>15.31</v>
      </c>
      <c r="C59" s="81">
        <v>16.03</v>
      </c>
    </row>
    <row r="60" spans="1:3" x14ac:dyDescent="0.25">
      <c r="A60" s="80">
        <v>63</v>
      </c>
      <c r="B60" s="81">
        <v>15.88</v>
      </c>
      <c r="C60" s="81">
        <v>16.61</v>
      </c>
    </row>
    <row r="61" spans="1:3" x14ac:dyDescent="0.25">
      <c r="A61" s="80">
        <v>64</v>
      </c>
      <c r="B61" s="81">
        <v>16.48</v>
      </c>
      <c r="C61" s="81">
        <v>17.22</v>
      </c>
    </row>
    <row r="62" spans="1:3" x14ac:dyDescent="0.25">
      <c r="A62" s="80">
        <v>65</v>
      </c>
      <c r="B62" s="81">
        <v>17.100000000000001</v>
      </c>
      <c r="C62" s="81">
        <v>17.850000000000001</v>
      </c>
    </row>
    <row r="63" spans="1:3" x14ac:dyDescent="0.25">
      <c r="A63" s="80">
        <v>66</v>
      </c>
      <c r="B63" s="81">
        <v>17.760000000000002</v>
      </c>
      <c r="C63" s="81">
        <v>18.52</v>
      </c>
    </row>
    <row r="64" spans="1:3" x14ac:dyDescent="0.25">
      <c r="A64" s="80">
        <v>67</v>
      </c>
      <c r="B64" s="81">
        <v>18.440000000000001</v>
      </c>
      <c r="C64" s="81">
        <v>19.21</v>
      </c>
    </row>
    <row r="65" spans="1:3" x14ac:dyDescent="0.25">
      <c r="A65" s="80">
        <v>68</v>
      </c>
      <c r="B65" s="81">
        <v>18.46</v>
      </c>
      <c r="C65" s="81">
        <v>19.23</v>
      </c>
    </row>
    <row r="66" spans="1:3" x14ac:dyDescent="0.25">
      <c r="A66" s="80">
        <v>69</v>
      </c>
      <c r="B66" s="81">
        <v>17.79</v>
      </c>
      <c r="C66" s="81">
        <v>18.559999999999999</v>
      </c>
    </row>
    <row r="67" spans="1:3" x14ac:dyDescent="0.25">
      <c r="A67" s="80">
        <v>70</v>
      </c>
      <c r="B67" s="81">
        <v>17.12</v>
      </c>
      <c r="C67" s="81">
        <v>17.88</v>
      </c>
    </row>
    <row r="68" spans="1:3" x14ac:dyDescent="0.25">
      <c r="A68" s="80">
        <v>71</v>
      </c>
      <c r="B68" s="81">
        <v>16.440000000000001</v>
      </c>
      <c r="C68" s="81">
        <v>17.190000000000001</v>
      </c>
    </row>
    <row r="69" spans="1:3" x14ac:dyDescent="0.25">
      <c r="A69" s="80">
        <v>72</v>
      </c>
      <c r="B69" s="81">
        <v>15.77</v>
      </c>
      <c r="C69" s="81">
        <v>16.510000000000002</v>
      </c>
    </row>
    <row r="70" spans="1:3" x14ac:dyDescent="0.25">
      <c r="A70" s="80">
        <v>73</v>
      </c>
      <c r="B70" s="81">
        <v>15.09</v>
      </c>
      <c r="C70" s="81">
        <v>15.83</v>
      </c>
    </row>
    <row r="71" spans="1:3" x14ac:dyDescent="0.25">
      <c r="A71" s="80">
        <v>74</v>
      </c>
      <c r="B71" s="81">
        <v>14.42</v>
      </c>
      <c r="C71" s="81">
        <v>15.15</v>
      </c>
    </row>
  </sheetData>
  <sheetProtection algorithmName="SHA-512" hashValue="oCTn/iAu+ygBpruM5mhmi0j+8S6U1n2MXh/aRKgbROvb5fSTxYSOpiasjejEaGj+Gfc3DkwdTpxJBXNs0JIc3w==" saltValue="KAVfys89cs3j5xOHq92ZKg==" spinCount="100000" sheet="1" objects="1" scenarios="1"/>
  <conditionalFormatting sqref="A6:A16 A18:A20">
    <cfRule type="expression" dxfId="231" priority="21" stopIfTrue="1">
      <formula>MOD(ROW(),2)=0</formula>
    </cfRule>
    <cfRule type="expression" dxfId="230" priority="22" stopIfTrue="1">
      <formula>MOD(ROW(),2)&lt;&gt;0</formula>
    </cfRule>
  </conditionalFormatting>
  <conditionalFormatting sqref="B6:C21">
    <cfRule type="expression" dxfId="229" priority="25" stopIfTrue="1">
      <formula>MOD(ROW(),2)=0</formula>
    </cfRule>
    <cfRule type="expression" dxfId="228" priority="26" stopIfTrue="1">
      <formula>MOD(ROW(),2)&lt;&gt;0</formula>
    </cfRule>
  </conditionalFormatting>
  <conditionalFormatting sqref="B18:B20">
    <cfRule type="expression" dxfId="227" priority="19" stopIfTrue="1">
      <formula>MOD(ROW(),2)=0</formula>
    </cfRule>
    <cfRule type="expression" dxfId="226" priority="20" stopIfTrue="1">
      <formula>MOD(ROW(),2)&lt;&gt;0</formula>
    </cfRule>
  </conditionalFormatting>
  <conditionalFormatting sqref="C17">
    <cfRule type="expression" dxfId="225" priority="17" stopIfTrue="1">
      <formula>MOD(ROW(),2)=0</formula>
    </cfRule>
    <cfRule type="expression" dxfId="224" priority="18" stopIfTrue="1">
      <formula>MOD(ROW(),2)&lt;&gt;0</formula>
    </cfRule>
  </conditionalFormatting>
  <conditionalFormatting sqref="A17">
    <cfRule type="expression" dxfId="223" priority="13" stopIfTrue="1">
      <formula>MOD(ROW(),2)=0</formula>
    </cfRule>
    <cfRule type="expression" dxfId="222" priority="14" stopIfTrue="1">
      <formula>MOD(ROW(),2)&lt;&gt;0</formula>
    </cfRule>
  </conditionalFormatting>
  <conditionalFormatting sqref="B17">
    <cfRule type="expression" dxfId="221" priority="15" stopIfTrue="1">
      <formula>MOD(ROW(),2)=0</formula>
    </cfRule>
    <cfRule type="expression" dxfId="220" priority="16" stopIfTrue="1">
      <formula>MOD(ROW(),2)&lt;&gt;0</formula>
    </cfRule>
  </conditionalFormatting>
  <conditionalFormatting sqref="A26:A71">
    <cfRule type="expression" dxfId="219" priority="5" stopIfTrue="1">
      <formula>MOD(ROW(),2)=0</formula>
    </cfRule>
    <cfRule type="expression" dxfId="218" priority="6" stopIfTrue="1">
      <formula>MOD(ROW(),2)&lt;&gt;0</formula>
    </cfRule>
  </conditionalFormatting>
  <conditionalFormatting sqref="B26:C71">
    <cfRule type="expression" dxfId="217" priority="7" stopIfTrue="1">
      <formula>MOD(ROW(),2)=0</formula>
    </cfRule>
    <cfRule type="expression" dxfId="216" priority="8" stopIfTrue="1">
      <formula>MOD(ROW(),2)&lt;&gt;0</formula>
    </cfRule>
  </conditionalFormatting>
  <conditionalFormatting sqref="A21">
    <cfRule type="expression" dxfId="215" priority="1" stopIfTrue="1">
      <formula>MOD(ROW(),2)=0</formula>
    </cfRule>
    <cfRule type="expression" dxfId="214" priority="2" stopIfTrue="1">
      <formula>MOD(ROW(),2)&lt;&gt;0</formula>
    </cfRule>
  </conditionalFormatting>
  <conditionalFormatting sqref="B21:C21">
    <cfRule type="expression" dxfId="213" priority="3" stopIfTrue="1">
      <formula>MOD(ROW(),2)=0</formula>
    </cfRule>
    <cfRule type="expression" dxfId="21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77"/>
  <dimension ref="A1:I67"/>
  <sheetViews>
    <sheetView showGridLines="0" zoomScale="85" zoomScaleNormal="85" workbookViewId="0">
      <selection activeCell="A4" sqref="A4"/>
    </sheetView>
  </sheetViews>
  <sheetFormatPr defaultColWidth="10" defaultRowHeight="12.5" x14ac:dyDescent="0.25"/>
  <cols>
    <col min="1" max="1" width="31.54296875" style="27" customWidth="1"/>
    <col min="2" max="2" width="22.54296875" style="27" customWidth="1"/>
    <col min="3" max="3" width="10.26953125" style="27" customWidth="1"/>
    <col min="4" max="4" width="10"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Added pension - x-717</v>
      </c>
      <c r="B3" s="42"/>
      <c r="C3" s="42"/>
      <c r="D3" s="42"/>
      <c r="E3" s="42"/>
      <c r="F3" s="42"/>
      <c r="G3" s="42"/>
      <c r="H3" s="42"/>
      <c r="I3" s="42"/>
    </row>
    <row r="4" spans="1:9" x14ac:dyDescent="0.25">
      <c r="A4" s="44"/>
    </row>
    <row r="6" spans="1:9" ht="13" x14ac:dyDescent="0.3">
      <c r="A6" s="73" t="s">
        <v>577</v>
      </c>
      <c r="B6" s="112" t="s">
        <v>578</v>
      </c>
    </row>
    <row r="7" spans="1:9" x14ac:dyDescent="0.25">
      <c r="A7" s="74" t="s">
        <v>278</v>
      </c>
      <c r="B7" s="112" t="s">
        <v>77</v>
      </c>
    </row>
    <row r="8" spans="1:9" x14ac:dyDescent="0.25">
      <c r="A8" s="74" t="s">
        <v>279</v>
      </c>
      <c r="B8" s="112" t="s">
        <v>76</v>
      </c>
    </row>
    <row r="9" spans="1:9" x14ac:dyDescent="0.25">
      <c r="A9" s="74" t="s">
        <v>280</v>
      </c>
      <c r="B9" s="112" t="s">
        <v>498</v>
      </c>
    </row>
    <row r="10" spans="1:9" ht="27.65" customHeight="1" x14ac:dyDescent="0.25">
      <c r="A10" s="74" t="s">
        <v>6</v>
      </c>
      <c r="B10" s="112" t="s">
        <v>550</v>
      </c>
    </row>
    <row r="11" spans="1:9" x14ac:dyDescent="0.25">
      <c r="A11" s="74" t="s">
        <v>281</v>
      </c>
      <c r="B11" s="112" t="s">
        <v>295</v>
      </c>
    </row>
    <row r="12" spans="1:9" ht="27.65" customHeight="1" x14ac:dyDescent="0.25">
      <c r="A12" s="74" t="s">
        <v>282</v>
      </c>
      <c r="B12" s="112" t="s">
        <v>327</v>
      </c>
    </row>
    <row r="13" spans="1:9" x14ac:dyDescent="0.25">
      <c r="A13" s="74" t="s">
        <v>585</v>
      </c>
      <c r="B13" s="112">
        <v>0</v>
      </c>
    </row>
    <row r="14" spans="1:9" x14ac:dyDescent="0.25">
      <c r="A14" s="74" t="s">
        <v>284</v>
      </c>
      <c r="B14" s="112">
        <v>717</v>
      </c>
    </row>
    <row r="15" spans="1:9" x14ac:dyDescent="0.25">
      <c r="A15" s="74" t="s">
        <v>588</v>
      </c>
      <c r="B15" s="112" t="s">
        <v>551</v>
      </c>
    </row>
    <row r="16" spans="1:9" ht="16.5" customHeight="1" x14ac:dyDescent="0.25">
      <c r="A16" s="74" t="s">
        <v>286</v>
      </c>
      <c r="B16" s="112" t="s">
        <v>552</v>
      </c>
    </row>
    <row r="17" spans="1:2" ht="69.650000000000006" customHeight="1" x14ac:dyDescent="0.25">
      <c r="A17" s="74" t="s">
        <v>687</v>
      </c>
      <c r="B17" s="112"/>
    </row>
    <row r="18" spans="1:2" x14ac:dyDescent="0.25">
      <c r="A18" s="74" t="s">
        <v>288</v>
      </c>
      <c r="B18" s="140">
        <v>45190</v>
      </c>
    </row>
    <row r="19" spans="1:2" x14ac:dyDescent="0.25">
      <c r="A19" s="74" t="s">
        <v>289</v>
      </c>
      <c r="B19" s="140">
        <v>45231</v>
      </c>
    </row>
    <row r="20" spans="1:2" x14ac:dyDescent="0.25">
      <c r="A20" s="74" t="s">
        <v>290</v>
      </c>
      <c r="B20" s="112" t="s">
        <v>299</v>
      </c>
    </row>
    <row r="21" spans="1:2" x14ac:dyDescent="0.25">
      <c r="A21" s="74" t="s">
        <v>291</v>
      </c>
      <c r="B21" s="112" t="s">
        <v>300</v>
      </c>
    </row>
    <row r="23" spans="1:2" x14ac:dyDescent="0.25">
      <c r="B23" s="83" t="str">
        <f>HYPERLINK("#'Factor List'!A1","Back to Factor List")</f>
        <v>Back to Factor List</v>
      </c>
    </row>
    <row r="24" spans="1:2" x14ac:dyDescent="0.25">
      <c r="B24" s="83" t="str">
        <f>HYPERLINK("#'Assumptions'!A1","Assumptions")</f>
        <v>Assumptions</v>
      </c>
    </row>
    <row r="26" spans="1:2" ht="13" x14ac:dyDescent="0.25">
      <c r="A26" s="109" t="s">
        <v>331</v>
      </c>
      <c r="B26" s="79" t="s">
        <v>683</v>
      </c>
    </row>
    <row r="27" spans="1:2" x14ac:dyDescent="0.25">
      <c r="A27" s="80">
        <v>0</v>
      </c>
      <c r="B27" s="81">
        <v>1</v>
      </c>
    </row>
    <row r="28" spans="1:2" x14ac:dyDescent="0.25">
      <c r="A28" s="80">
        <v>1</v>
      </c>
      <c r="B28" s="81">
        <v>1.02</v>
      </c>
    </row>
    <row r="29" spans="1:2" x14ac:dyDescent="0.25">
      <c r="A29" s="80">
        <v>2</v>
      </c>
      <c r="B29" s="81">
        <v>1.04</v>
      </c>
    </row>
    <row r="30" spans="1:2" x14ac:dyDescent="0.25">
      <c r="A30" s="80">
        <v>3</v>
      </c>
      <c r="B30" s="81">
        <v>1.06</v>
      </c>
    </row>
    <row r="31" spans="1:2" x14ac:dyDescent="0.25">
      <c r="A31" s="80">
        <v>4</v>
      </c>
      <c r="B31" s="81">
        <v>1.08</v>
      </c>
    </row>
    <row r="32" spans="1:2" x14ac:dyDescent="0.25">
      <c r="A32" s="80">
        <v>5</v>
      </c>
      <c r="B32" s="81">
        <v>1.1000000000000001</v>
      </c>
    </row>
    <row r="33" spans="1:2" x14ac:dyDescent="0.25">
      <c r="A33" s="80">
        <v>6</v>
      </c>
      <c r="B33" s="81">
        <v>1.1299999999999999</v>
      </c>
    </row>
    <row r="34" spans="1:2" x14ac:dyDescent="0.25">
      <c r="A34" s="80">
        <v>7</v>
      </c>
      <c r="B34" s="81">
        <v>1.1499999999999999</v>
      </c>
    </row>
    <row r="35" spans="1:2" x14ac:dyDescent="0.25">
      <c r="A35" s="80">
        <v>8</v>
      </c>
      <c r="B35" s="81">
        <v>1.17</v>
      </c>
    </row>
    <row r="36" spans="1:2" x14ac:dyDescent="0.25">
      <c r="A36" s="80">
        <v>9</v>
      </c>
      <c r="B36" s="81">
        <v>1.2</v>
      </c>
    </row>
    <row r="37" spans="1:2" x14ac:dyDescent="0.25">
      <c r="A37" s="80">
        <v>10</v>
      </c>
      <c r="B37" s="81">
        <v>1.22</v>
      </c>
    </row>
    <row r="38" spans="1:2" x14ac:dyDescent="0.25">
      <c r="A38" s="80">
        <v>11</v>
      </c>
      <c r="B38" s="81">
        <v>1.24</v>
      </c>
    </row>
    <row r="39" spans="1:2" x14ac:dyDescent="0.25">
      <c r="A39" s="80">
        <v>12</v>
      </c>
      <c r="B39" s="81">
        <v>1.27</v>
      </c>
    </row>
    <row r="40" spans="1:2" x14ac:dyDescent="0.25">
      <c r="A40" s="80">
        <v>13</v>
      </c>
      <c r="B40" s="81">
        <v>1.29</v>
      </c>
    </row>
    <row r="41" spans="1:2" x14ac:dyDescent="0.25">
      <c r="A41" s="80">
        <v>14</v>
      </c>
      <c r="B41" s="81">
        <v>1.32</v>
      </c>
    </row>
    <row r="42" spans="1:2" x14ac:dyDescent="0.25">
      <c r="A42" s="80">
        <v>15</v>
      </c>
      <c r="B42" s="81">
        <v>1.35</v>
      </c>
    </row>
    <row r="43" spans="1:2" x14ac:dyDescent="0.25">
      <c r="A43" s="80">
        <v>16</v>
      </c>
      <c r="B43" s="81">
        <v>1.37</v>
      </c>
    </row>
    <row r="44" spans="1:2" x14ac:dyDescent="0.25">
      <c r="A44" s="80">
        <v>17</v>
      </c>
      <c r="B44" s="81">
        <v>1.4</v>
      </c>
    </row>
    <row r="45" spans="1:2" x14ac:dyDescent="0.25">
      <c r="A45" s="80">
        <v>18</v>
      </c>
      <c r="B45" s="81">
        <v>1.43</v>
      </c>
    </row>
    <row r="46" spans="1:2" x14ac:dyDescent="0.25">
      <c r="A46" s="80">
        <v>19</v>
      </c>
      <c r="B46" s="81">
        <v>1.46</v>
      </c>
    </row>
    <row r="47" spans="1:2" x14ac:dyDescent="0.25">
      <c r="A47" s="80">
        <v>20</v>
      </c>
      <c r="B47" s="81">
        <v>1.49</v>
      </c>
    </row>
    <row r="48" spans="1:2" x14ac:dyDescent="0.25">
      <c r="A48" s="80">
        <v>21</v>
      </c>
      <c r="B48" s="81">
        <v>1.52</v>
      </c>
    </row>
    <row r="49" spans="1:2" x14ac:dyDescent="0.25">
      <c r="A49" s="80">
        <v>22</v>
      </c>
      <c r="B49" s="81">
        <v>1.55</v>
      </c>
    </row>
    <row r="50" spans="1:2" x14ac:dyDescent="0.25">
      <c r="A50" s="80">
        <v>23</v>
      </c>
      <c r="B50" s="81">
        <v>1.58</v>
      </c>
    </row>
    <row r="51" spans="1:2" x14ac:dyDescent="0.25">
      <c r="A51" s="80">
        <v>24</v>
      </c>
      <c r="B51" s="81">
        <v>1.61</v>
      </c>
    </row>
    <row r="52" spans="1:2" x14ac:dyDescent="0.25">
      <c r="A52" s="80">
        <v>25</v>
      </c>
      <c r="B52" s="81">
        <v>1.64</v>
      </c>
    </row>
    <row r="53" spans="1:2" x14ac:dyDescent="0.25">
      <c r="A53" s="80">
        <v>26</v>
      </c>
      <c r="B53" s="81">
        <v>1.67</v>
      </c>
    </row>
    <row r="54" spans="1:2" x14ac:dyDescent="0.25">
      <c r="A54" s="80">
        <v>27</v>
      </c>
      <c r="B54" s="81">
        <v>1.71</v>
      </c>
    </row>
    <row r="55" spans="1:2" x14ac:dyDescent="0.25">
      <c r="A55" s="80">
        <v>28</v>
      </c>
      <c r="B55" s="81">
        <v>1.74</v>
      </c>
    </row>
    <row r="56" spans="1:2" x14ac:dyDescent="0.25">
      <c r="A56" s="80">
        <v>29</v>
      </c>
      <c r="B56" s="81">
        <v>1.78</v>
      </c>
    </row>
    <row r="57" spans="1:2" x14ac:dyDescent="0.25">
      <c r="A57" s="80">
        <v>30</v>
      </c>
      <c r="B57" s="81">
        <v>1.81</v>
      </c>
    </row>
    <row r="58" spans="1:2" x14ac:dyDescent="0.25">
      <c r="A58" s="80">
        <v>31</v>
      </c>
      <c r="B58" s="81">
        <v>1.85</v>
      </c>
    </row>
    <row r="59" spans="1:2" x14ac:dyDescent="0.25">
      <c r="A59" s="80">
        <v>32</v>
      </c>
      <c r="B59" s="81">
        <v>1.88</v>
      </c>
    </row>
    <row r="60" spans="1:2" x14ac:dyDescent="0.25">
      <c r="A60" s="80">
        <v>33</v>
      </c>
      <c r="B60" s="81">
        <v>1.92</v>
      </c>
    </row>
    <row r="61" spans="1:2" x14ac:dyDescent="0.25">
      <c r="A61" s="80">
        <v>34</v>
      </c>
      <c r="B61" s="81">
        <v>1.96</v>
      </c>
    </row>
    <row r="62" spans="1:2" x14ac:dyDescent="0.25">
      <c r="A62" s="80">
        <v>35</v>
      </c>
      <c r="B62" s="81">
        <v>2</v>
      </c>
    </row>
    <row r="63" spans="1:2" x14ac:dyDescent="0.25">
      <c r="A63" s="80">
        <v>36</v>
      </c>
      <c r="B63" s="81">
        <v>2.04</v>
      </c>
    </row>
    <row r="64" spans="1:2" x14ac:dyDescent="0.25">
      <c r="A64" s="80">
        <v>37</v>
      </c>
      <c r="B64" s="81">
        <v>2.08</v>
      </c>
    </row>
    <row r="65" spans="1:2" x14ac:dyDescent="0.25">
      <c r="A65" s="80">
        <v>38</v>
      </c>
      <c r="B65" s="81">
        <v>2.12</v>
      </c>
    </row>
    <row r="66" spans="1:2" x14ac:dyDescent="0.25">
      <c r="A66" s="80">
        <v>39</v>
      </c>
      <c r="B66" s="81">
        <v>2.16</v>
      </c>
    </row>
    <row r="67" spans="1:2" x14ac:dyDescent="0.25">
      <c r="A67" s="80">
        <v>40</v>
      </c>
      <c r="B67" s="81">
        <v>2.21</v>
      </c>
    </row>
  </sheetData>
  <sheetProtection algorithmName="SHA-512" hashValue="SLwWugmTf56VnnLQh4v6kkjL/PVpXeK96/PvPA058k8e6pVeEK3zteqJY/AHzWt2kvU1dOHlm9cUmJYAe2b2WA==" saltValue="atosOQUKMwU+oqPCbfbQKA==" spinCount="100000" sheet="1" objects="1" scenarios="1"/>
  <conditionalFormatting sqref="A6:A16 A18:A20">
    <cfRule type="expression" dxfId="211" priority="25" stopIfTrue="1">
      <formula>MOD(ROW(),2)=0</formula>
    </cfRule>
    <cfRule type="expression" dxfId="210" priority="26" stopIfTrue="1">
      <formula>MOD(ROW(),2)&lt;&gt;0</formula>
    </cfRule>
  </conditionalFormatting>
  <conditionalFormatting sqref="B6:B21">
    <cfRule type="expression" dxfId="209" priority="29" stopIfTrue="1">
      <formula>MOD(ROW(),2)=0</formula>
    </cfRule>
    <cfRule type="expression" dxfId="208" priority="30" stopIfTrue="1">
      <formula>MOD(ROW(),2)&lt;&gt;0</formula>
    </cfRule>
  </conditionalFormatting>
  <conditionalFormatting sqref="B18:B20">
    <cfRule type="expression" dxfId="207" priority="15" stopIfTrue="1">
      <formula>MOD(ROW(),2)=0</formula>
    </cfRule>
    <cfRule type="expression" dxfId="206" priority="16" stopIfTrue="1">
      <formula>MOD(ROW(),2)&lt;&gt;0</formula>
    </cfRule>
  </conditionalFormatting>
  <conditionalFormatting sqref="A17">
    <cfRule type="expression" dxfId="205" priority="11" stopIfTrue="1">
      <formula>MOD(ROW(),2)=0</formula>
    </cfRule>
    <cfRule type="expression" dxfId="204" priority="12" stopIfTrue="1">
      <formula>MOD(ROW(),2)&lt;&gt;0</formula>
    </cfRule>
  </conditionalFormatting>
  <conditionalFormatting sqref="B17">
    <cfRule type="expression" dxfId="203" priority="13" stopIfTrue="1">
      <formula>MOD(ROW(),2)=0</formula>
    </cfRule>
    <cfRule type="expression" dxfId="202" priority="14" stopIfTrue="1">
      <formula>MOD(ROW(),2)&lt;&gt;0</formula>
    </cfRule>
  </conditionalFormatting>
  <conditionalFormatting sqref="A27:A67">
    <cfRule type="expression" dxfId="201" priority="7" stopIfTrue="1">
      <formula>MOD(ROW(),2)=0</formula>
    </cfRule>
    <cfRule type="expression" dxfId="200" priority="8" stopIfTrue="1">
      <formula>MOD(ROW(),2)&lt;&gt;0</formula>
    </cfRule>
  </conditionalFormatting>
  <conditionalFormatting sqref="B26:B67">
    <cfRule type="expression" dxfId="199" priority="9" stopIfTrue="1">
      <formula>MOD(ROW(),2)=0</formula>
    </cfRule>
    <cfRule type="expression" dxfId="198" priority="10" stopIfTrue="1">
      <formula>MOD(ROW(),2)&lt;&gt;0</formula>
    </cfRule>
  </conditionalFormatting>
  <conditionalFormatting sqref="A26">
    <cfRule type="expression" dxfId="197" priority="5" stopIfTrue="1">
      <formula>MOD(ROW(),2)=0</formula>
    </cfRule>
    <cfRule type="expression" dxfId="196" priority="6" stopIfTrue="1">
      <formula>MOD(ROW(),2)&lt;&gt;0</formula>
    </cfRule>
  </conditionalFormatting>
  <conditionalFormatting sqref="A21">
    <cfRule type="expression" dxfId="195" priority="1" stopIfTrue="1">
      <formula>MOD(ROW(),2)=0</formula>
    </cfRule>
    <cfRule type="expression" dxfId="194" priority="2" stopIfTrue="1">
      <formula>MOD(ROW(),2)&lt;&gt;0</formula>
    </cfRule>
  </conditionalFormatting>
  <conditionalFormatting sqref="B21">
    <cfRule type="expression" dxfId="193" priority="3" stopIfTrue="1">
      <formula>MOD(ROW(),2)=0</formula>
    </cfRule>
    <cfRule type="expression" dxfId="19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78"/>
  <dimension ref="A1:CI52"/>
  <sheetViews>
    <sheetView showGridLines="0" zoomScale="85" zoomScaleNormal="85" workbookViewId="0">
      <selection activeCell="A4" sqref="A4"/>
    </sheetView>
  </sheetViews>
  <sheetFormatPr defaultColWidth="10" defaultRowHeight="12.5" x14ac:dyDescent="0.25"/>
  <cols>
    <col min="1" max="1" width="31.54296875" style="27" customWidth="1"/>
    <col min="2" max="87" width="22.54296875" style="27" customWidth="1"/>
    <col min="88" max="16384" width="10" style="27"/>
  </cols>
  <sheetData>
    <row r="1" spans="1:87" ht="20" x14ac:dyDescent="0.4">
      <c r="A1" s="39" t="s">
        <v>0</v>
      </c>
      <c r="B1" s="40"/>
      <c r="C1" s="40"/>
      <c r="D1" s="40"/>
      <c r="E1" s="40"/>
      <c r="F1" s="40"/>
      <c r="G1" s="40"/>
      <c r="H1" s="40"/>
      <c r="I1" s="40"/>
    </row>
    <row r="2" spans="1:87" ht="15.5" x14ac:dyDescent="0.35">
      <c r="A2" s="41" t="str">
        <f>IF(title="&gt; Enter workbook title here","Enter workbook title in Cover sheet",title)</f>
        <v>JPS - Consolidated Factor Spreadsheet</v>
      </c>
      <c r="B2" s="42"/>
      <c r="C2" s="42"/>
      <c r="D2" s="42"/>
      <c r="E2" s="42"/>
      <c r="F2" s="42"/>
      <c r="G2" s="42"/>
      <c r="H2" s="42"/>
      <c r="I2" s="42"/>
    </row>
    <row r="3" spans="1:87" ht="15.5" x14ac:dyDescent="0.35">
      <c r="A3" s="43" t="str">
        <f>TABLE_FACTOR_TYPE_1&amp;" - x-"&amp;TABLE_SERIES_NUMBER_1</f>
        <v>Allocation - x-718</v>
      </c>
      <c r="B3" s="42"/>
      <c r="C3" s="42"/>
      <c r="D3" s="42"/>
      <c r="E3" s="42"/>
      <c r="F3" s="42"/>
      <c r="G3" s="42"/>
      <c r="H3" s="42"/>
      <c r="I3" s="42"/>
    </row>
    <row r="4" spans="1:87" x14ac:dyDescent="0.25">
      <c r="A4" s="44"/>
    </row>
    <row r="6" spans="1:87" ht="13" x14ac:dyDescent="0.3">
      <c r="A6" s="73" t="s">
        <v>577</v>
      </c>
      <c r="B6" s="112" t="s">
        <v>578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row>
    <row r="7" spans="1:87" x14ac:dyDescent="0.25">
      <c r="A7" s="74" t="s">
        <v>278</v>
      </c>
      <c r="B7" s="112" t="s">
        <v>77</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row>
    <row r="8" spans="1:87" x14ac:dyDescent="0.25">
      <c r="A8" s="74" t="s">
        <v>279</v>
      </c>
      <c r="B8" s="112" t="s">
        <v>76</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row>
    <row r="9" spans="1:87" x14ac:dyDescent="0.25">
      <c r="A9" s="74" t="s">
        <v>280</v>
      </c>
      <c r="B9" s="112" t="s">
        <v>553</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row>
    <row r="10" spans="1:87" x14ac:dyDescent="0.25">
      <c r="A10" s="74" t="s">
        <v>6</v>
      </c>
      <c r="B10" s="112" t="s">
        <v>554</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row>
    <row r="11" spans="1:87" x14ac:dyDescent="0.25">
      <c r="A11" s="74" t="s">
        <v>281</v>
      </c>
      <c r="B11" s="112" t="s">
        <v>555</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row>
    <row r="12" spans="1:87" x14ac:dyDescent="0.25">
      <c r="A12" s="74" t="s">
        <v>282</v>
      </c>
      <c r="B12" s="112" t="s">
        <v>556</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row>
    <row r="13" spans="1:87" x14ac:dyDescent="0.25">
      <c r="A13" s="74" t="s">
        <v>585</v>
      </c>
      <c r="B13" s="112">
        <v>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row>
    <row r="14" spans="1:87" x14ac:dyDescent="0.25">
      <c r="A14" s="74" t="s">
        <v>284</v>
      </c>
      <c r="B14" s="112">
        <v>718</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row>
    <row r="15" spans="1:87" x14ac:dyDescent="0.25">
      <c r="A15" s="74" t="s">
        <v>588</v>
      </c>
      <c r="B15" s="112" t="s">
        <v>557</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row>
    <row r="16" spans="1:87" x14ac:dyDescent="0.25">
      <c r="A16" s="74" t="s">
        <v>286</v>
      </c>
      <c r="B16" s="112" t="s">
        <v>558</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row>
    <row r="17" spans="1:87" x14ac:dyDescent="0.25">
      <c r="A17" s="74" t="s">
        <v>687</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row>
    <row r="18" spans="1:87" x14ac:dyDescent="0.25">
      <c r="A18" s="74" t="s">
        <v>288</v>
      </c>
      <c r="B18" s="140">
        <v>45190</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row>
    <row r="19" spans="1:87" x14ac:dyDescent="0.25">
      <c r="A19" s="74" t="s">
        <v>289</v>
      </c>
      <c r="B19" s="140">
        <v>45231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row>
    <row r="20" spans="1:87" x14ac:dyDescent="0.25">
      <c r="A20" s="74" t="s">
        <v>290</v>
      </c>
      <c r="B20" s="112" t="s">
        <v>299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row>
    <row r="21" spans="1:87" x14ac:dyDescent="0.25">
      <c r="A21" s="74" t="s">
        <v>291</v>
      </c>
      <c r="B21" s="112" t="s">
        <v>300</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row>
    <row r="23" spans="1:87" x14ac:dyDescent="0.25">
      <c r="B23" s="83" t="str">
        <f>HYPERLINK("#'Factor List'!A1","Back to Factor List")</f>
        <v>Back to Factor List</v>
      </c>
    </row>
    <row r="24" spans="1:87" x14ac:dyDescent="0.25">
      <c r="B24" s="83" t="str">
        <f>HYPERLINK("#'Assumptions'!A1","Assumptions")</f>
        <v>Assumptions</v>
      </c>
    </row>
    <row r="26" spans="1:87" ht="13" x14ac:dyDescent="0.25">
      <c r="A26" s="75" t="s">
        <v>314</v>
      </c>
      <c r="B26" s="75">
        <v>0</v>
      </c>
      <c r="C26" s="75">
        <v>1</v>
      </c>
      <c r="D26" s="75">
        <v>2</v>
      </c>
      <c r="E26" s="75">
        <v>3</v>
      </c>
      <c r="F26" s="75">
        <v>4</v>
      </c>
      <c r="G26" s="75">
        <v>5</v>
      </c>
      <c r="H26" s="75">
        <v>6</v>
      </c>
      <c r="I26" s="75">
        <v>7</v>
      </c>
      <c r="J26" s="75">
        <v>8</v>
      </c>
      <c r="K26" s="75">
        <v>9</v>
      </c>
      <c r="L26" s="75">
        <v>10</v>
      </c>
      <c r="M26" s="75">
        <v>11</v>
      </c>
      <c r="N26" s="75">
        <v>12</v>
      </c>
      <c r="O26" s="75">
        <v>13</v>
      </c>
      <c r="P26" s="75">
        <v>14</v>
      </c>
      <c r="Q26" s="75">
        <v>15</v>
      </c>
      <c r="R26" s="75">
        <v>16</v>
      </c>
      <c r="S26" s="75">
        <v>17</v>
      </c>
      <c r="T26" s="75">
        <v>18</v>
      </c>
      <c r="U26" s="75">
        <v>19</v>
      </c>
      <c r="V26" s="75">
        <v>20</v>
      </c>
      <c r="W26" s="75">
        <v>21</v>
      </c>
      <c r="X26" s="75">
        <v>22</v>
      </c>
      <c r="Y26" s="75">
        <v>23</v>
      </c>
      <c r="Z26" s="75">
        <v>24</v>
      </c>
      <c r="AA26" s="75">
        <v>25</v>
      </c>
      <c r="AB26" s="75">
        <v>26</v>
      </c>
      <c r="AC26" s="75">
        <v>27</v>
      </c>
      <c r="AD26" s="75">
        <v>28</v>
      </c>
      <c r="AE26" s="75">
        <v>29</v>
      </c>
      <c r="AF26" s="75">
        <v>30</v>
      </c>
      <c r="AG26" s="75">
        <v>31</v>
      </c>
      <c r="AH26" s="75">
        <v>32</v>
      </c>
      <c r="AI26" s="75">
        <v>33</v>
      </c>
      <c r="AJ26" s="75">
        <v>34</v>
      </c>
      <c r="AK26" s="75">
        <v>35</v>
      </c>
      <c r="AL26" s="75">
        <v>36</v>
      </c>
      <c r="AM26" s="75">
        <v>37</v>
      </c>
      <c r="AN26" s="75">
        <v>38</v>
      </c>
      <c r="AO26" s="75">
        <v>39</v>
      </c>
      <c r="AP26" s="75">
        <v>40</v>
      </c>
      <c r="AQ26" s="75">
        <v>41</v>
      </c>
      <c r="AR26" s="75">
        <v>42</v>
      </c>
      <c r="AS26" s="75">
        <v>43</v>
      </c>
      <c r="AT26" s="75">
        <v>44</v>
      </c>
      <c r="AU26" s="75">
        <v>45</v>
      </c>
      <c r="AV26" s="75">
        <v>46</v>
      </c>
      <c r="AW26" s="75">
        <v>47</v>
      </c>
      <c r="AX26" s="75">
        <v>48</v>
      </c>
      <c r="AY26" s="75">
        <v>49</v>
      </c>
      <c r="AZ26" s="75">
        <v>50</v>
      </c>
      <c r="BA26" s="75">
        <v>51</v>
      </c>
      <c r="BB26" s="75">
        <v>52</v>
      </c>
      <c r="BC26" s="75">
        <v>53</v>
      </c>
      <c r="BD26" s="75">
        <v>54</v>
      </c>
      <c r="BE26" s="75">
        <v>55</v>
      </c>
      <c r="BF26" s="75">
        <v>56</v>
      </c>
      <c r="BG26" s="75">
        <v>57</v>
      </c>
      <c r="BH26" s="75">
        <v>58</v>
      </c>
      <c r="BI26" s="75">
        <v>59</v>
      </c>
      <c r="BJ26" s="75">
        <v>60</v>
      </c>
      <c r="BK26" s="75">
        <v>61</v>
      </c>
      <c r="BL26" s="75">
        <v>62</v>
      </c>
      <c r="BM26" s="75">
        <v>63</v>
      </c>
      <c r="BN26" s="75">
        <v>64</v>
      </c>
      <c r="BO26" s="75">
        <v>65</v>
      </c>
      <c r="BP26" s="75">
        <v>66</v>
      </c>
      <c r="BQ26" s="75">
        <v>67</v>
      </c>
      <c r="BR26" s="75">
        <v>68</v>
      </c>
      <c r="BS26" s="75">
        <v>69</v>
      </c>
      <c r="BT26" s="75">
        <v>70</v>
      </c>
      <c r="BU26" s="75">
        <v>71</v>
      </c>
      <c r="BV26" s="75">
        <v>72</v>
      </c>
      <c r="BW26" s="75">
        <v>73</v>
      </c>
      <c r="BX26" s="75">
        <v>74</v>
      </c>
      <c r="BY26" s="75">
        <v>75</v>
      </c>
      <c r="BZ26" s="75">
        <v>76</v>
      </c>
      <c r="CA26" s="75">
        <v>77</v>
      </c>
      <c r="CB26" s="75">
        <v>78</v>
      </c>
      <c r="CC26" s="75">
        <v>79</v>
      </c>
      <c r="CD26" s="75">
        <v>80</v>
      </c>
      <c r="CE26" s="75">
        <v>81</v>
      </c>
      <c r="CF26" s="75">
        <v>82</v>
      </c>
      <c r="CG26" s="75">
        <v>83</v>
      </c>
      <c r="CH26" s="75">
        <v>84</v>
      </c>
      <c r="CI26" s="75">
        <v>85</v>
      </c>
    </row>
    <row r="27" spans="1:87" x14ac:dyDescent="0.25">
      <c r="A27" s="76">
        <v>50</v>
      </c>
      <c r="B27" s="77">
        <v>1.496</v>
      </c>
      <c r="C27" s="77">
        <v>1.5129999999999999</v>
      </c>
      <c r="D27" s="77">
        <v>1.532</v>
      </c>
      <c r="E27" s="77">
        <v>1.552</v>
      </c>
      <c r="F27" s="77">
        <v>1.5720000000000001</v>
      </c>
      <c r="G27" s="77">
        <v>1.593</v>
      </c>
      <c r="H27" s="77">
        <v>1.615</v>
      </c>
      <c r="I27" s="77">
        <v>1.639</v>
      </c>
      <c r="J27" s="77">
        <v>1.663</v>
      </c>
      <c r="K27" s="77">
        <v>1.6879999999999999</v>
      </c>
      <c r="L27" s="77">
        <v>1.7150000000000001</v>
      </c>
      <c r="M27" s="77">
        <v>1.7430000000000001</v>
      </c>
      <c r="N27" s="77">
        <v>1.7729999999999999</v>
      </c>
      <c r="O27" s="77">
        <v>1.804</v>
      </c>
      <c r="P27" s="77">
        <v>1.837</v>
      </c>
      <c r="Q27" s="77">
        <v>1.8740000000000001</v>
      </c>
      <c r="R27" s="77">
        <v>1.913</v>
      </c>
      <c r="S27" s="77">
        <v>1.952</v>
      </c>
      <c r="T27" s="77">
        <v>1.994</v>
      </c>
      <c r="U27" s="77">
        <v>2.0369999999999999</v>
      </c>
      <c r="V27" s="77">
        <v>2.0840000000000001</v>
      </c>
      <c r="W27" s="77">
        <v>2.1339999999999999</v>
      </c>
      <c r="X27" s="77">
        <v>2.1859999999999999</v>
      </c>
      <c r="Y27" s="77">
        <v>2.2429999999999999</v>
      </c>
      <c r="Z27" s="77">
        <v>2.3029999999999999</v>
      </c>
      <c r="AA27" s="77">
        <v>2.367</v>
      </c>
      <c r="AB27" s="77">
        <v>2.4359999999999999</v>
      </c>
      <c r="AC27" s="77">
        <v>2.5110000000000001</v>
      </c>
      <c r="AD27" s="77">
        <v>2.5910000000000002</v>
      </c>
      <c r="AE27" s="77">
        <v>2.677</v>
      </c>
      <c r="AF27" s="77">
        <v>2.77</v>
      </c>
      <c r="AG27" s="77">
        <v>2.871</v>
      </c>
      <c r="AH27" s="77">
        <v>2.9809999999999999</v>
      </c>
      <c r="AI27" s="77">
        <v>3.101</v>
      </c>
      <c r="AJ27" s="77">
        <v>3.2309999999999999</v>
      </c>
      <c r="AK27" s="77">
        <v>3.3740000000000001</v>
      </c>
      <c r="AL27" s="77">
        <v>3.5310000000000001</v>
      </c>
      <c r="AM27" s="77">
        <v>3.7029999999999998</v>
      </c>
      <c r="AN27" s="77">
        <v>3.8919999999999999</v>
      </c>
      <c r="AO27" s="77">
        <v>4.1020000000000003</v>
      </c>
      <c r="AP27" s="77">
        <v>4.3339999999999996</v>
      </c>
      <c r="AQ27" s="77">
        <v>4.5910000000000002</v>
      </c>
      <c r="AR27" s="77">
        <v>4.8769999999999998</v>
      </c>
      <c r="AS27" s="77">
        <v>5.1959999999999997</v>
      </c>
      <c r="AT27" s="77">
        <v>5.5510000000000002</v>
      </c>
      <c r="AU27" s="77">
        <v>5.9480000000000004</v>
      </c>
      <c r="AV27" s="77">
        <v>6.3920000000000003</v>
      </c>
      <c r="AW27" s="77">
        <v>6.8890000000000002</v>
      </c>
      <c r="AX27" s="77">
        <v>7.4459999999999997</v>
      </c>
      <c r="AY27" s="77">
        <v>8.0719999999999992</v>
      </c>
      <c r="AZ27" s="77">
        <v>8.7729999999999997</v>
      </c>
      <c r="BA27" s="77">
        <v>9.5609999999999999</v>
      </c>
      <c r="BB27" s="77">
        <v>10.444000000000001</v>
      </c>
      <c r="BC27" s="77">
        <v>11.436</v>
      </c>
      <c r="BD27" s="77">
        <v>12.548999999999999</v>
      </c>
      <c r="BE27" s="77">
        <v>13.795999999999999</v>
      </c>
      <c r="BF27" s="77">
        <v>15.193</v>
      </c>
      <c r="BG27" s="77">
        <v>16.757000000000001</v>
      </c>
      <c r="BH27" s="77">
        <v>18.507999999999999</v>
      </c>
      <c r="BI27" s="77">
        <v>20.463999999999999</v>
      </c>
      <c r="BJ27" s="77">
        <v>22.651</v>
      </c>
      <c r="BK27" s="77">
        <v>25.094999999999999</v>
      </c>
      <c r="BL27" s="77">
        <v>27.827000000000002</v>
      </c>
      <c r="BM27" s="77">
        <v>30.88</v>
      </c>
      <c r="BN27" s="77">
        <v>34.293999999999997</v>
      </c>
      <c r="BO27" s="77">
        <v>38.113</v>
      </c>
      <c r="BP27" s="77">
        <v>42.393000000000001</v>
      </c>
      <c r="BQ27" s="77">
        <v>47.192999999999998</v>
      </c>
      <c r="BR27" s="77">
        <v>52.585000000000001</v>
      </c>
      <c r="BS27" s="77">
        <v>58.658000000000001</v>
      </c>
      <c r="BT27" s="77">
        <v>65.516000000000005</v>
      </c>
      <c r="BU27" s="77">
        <v>73.265000000000001</v>
      </c>
      <c r="BV27" s="77">
        <v>82.045000000000002</v>
      </c>
      <c r="BW27" s="77">
        <v>92.034000000000006</v>
      </c>
      <c r="BX27" s="77">
        <v>103.443</v>
      </c>
      <c r="BY27" s="77">
        <v>116.527</v>
      </c>
      <c r="BZ27" s="77">
        <v>131.584</v>
      </c>
      <c r="CA27" s="77">
        <v>148.976</v>
      </c>
      <c r="CB27" s="77">
        <v>169.136</v>
      </c>
      <c r="CC27" s="77">
        <v>192.565</v>
      </c>
      <c r="CD27" s="77">
        <v>219.852</v>
      </c>
      <c r="CE27" s="77">
        <v>251.71</v>
      </c>
      <c r="CF27" s="77">
        <v>288.99799999999999</v>
      </c>
      <c r="CG27" s="77">
        <v>332.73099999999999</v>
      </c>
      <c r="CH27" s="77">
        <v>384.13900000000001</v>
      </c>
      <c r="CI27" s="77">
        <v>444.67899999999997</v>
      </c>
    </row>
    <row r="28" spans="1:87" x14ac:dyDescent="0.25">
      <c r="A28" s="76">
        <v>51</v>
      </c>
      <c r="B28" s="77">
        <v>1.427</v>
      </c>
      <c r="C28" s="77">
        <v>1.444</v>
      </c>
      <c r="D28" s="77">
        <v>1.4610000000000001</v>
      </c>
      <c r="E28" s="77">
        <v>1.4790000000000001</v>
      </c>
      <c r="F28" s="77">
        <v>1.498</v>
      </c>
      <c r="G28" s="77">
        <v>1.5169999999999999</v>
      </c>
      <c r="H28" s="77">
        <v>1.538</v>
      </c>
      <c r="I28" s="77">
        <v>1.5589999999999999</v>
      </c>
      <c r="J28" s="77">
        <v>1.5820000000000001</v>
      </c>
      <c r="K28" s="77">
        <v>1.605</v>
      </c>
      <c r="L28" s="77">
        <v>1.63</v>
      </c>
      <c r="M28" s="77">
        <v>1.6559999999999999</v>
      </c>
      <c r="N28" s="77">
        <v>1.6830000000000001</v>
      </c>
      <c r="O28" s="77">
        <v>1.712</v>
      </c>
      <c r="P28" s="77">
        <v>1.742</v>
      </c>
      <c r="Q28" s="77">
        <v>1.776</v>
      </c>
      <c r="R28" s="77">
        <v>1.8120000000000001</v>
      </c>
      <c r="S28" s="77">
        <v>1.8480000000000001</v>
      </c>
      <c r="T28" s="77">
        <v>1.8859999999999999</v>
      </c>
      <c r="U28" s="77">
        <v>1.9259999999999999</v>
      </c>
      <c r="V28" s="77">
        <v>1.968</v>
      </c>
      <c r="W28" s="77">
        <v>2.0129999999999999</v>
      </c>
      <c r="X28" s="77">
        <v>2.0609999999999999</v>
      </c>
      <c r="Y28" s="77">
        <v>2.1120000000000001</v>
      </c>
      <c r="Z28" s="77">
        <v>2.1669999999999998</v>
      </c>
      <c r="AA28" s="77">
        <v>2.2250000000000001</v>
      </c>
      <c r="AB28" s="77">
        <v>2.2879999999999998</v>
      </c>
      <c r="AC28" s="77">
        <v>2.355</v>
      </c>
      <c r="AD28" s="77">
        <v>2.427</v>
      </c>
      <c r="AE28" s="77">
        <v>2.504</v>
      </c>
      <c r="AF28" s="77">
        <v>2.5880000000000001</v>
      </c>
      <c r="AG28" s="77">
        <v>2.6779999999999999</v>
      </c>
      <c r="AH28" s="77">
        <v>2.7759999999999998</v>
      </c>
      <c r="AI28" s="77">
        <v>2.883</v>
      </c>
      <c r="AJ28" s="77">
        <v>2.9990000000000001</v>
      </c>
      <c r="AK28" s="77">
        <v>3.1259999999999999</v>
      </c>
      <c r="AL28" s="77">
        <v>3.2639999999999998</v>
      </c>
      <c r="AM28" s="77">
        <v>3.4169999999999998</v>
      </c>
      <c r="AN28" s="77">
        <v>3.5840000000000001</v>
      </c>
      <c r="AO28" s="77">
        <v>3.7679999999999998</v>
      </c>
      <c r="AP28" s="77">
        <v>3.972</v>
      </c>
      <c r="AQ28" s="77">
        <v>4.1980000000000004</v>
      </c>
      <c r="AR28" s="77">
        <v>4.4480000000000004</v>
      </c>
      <c r="AS28" s="77">
        <v>4.7270000000000003</v>
      </c>
      <c r="AT28" s="77">
        <v>5.0369999999999999</v>
      </c>
      <c r="AU28" s="77">
        <v>5.3840000000000003</v>
      </c>
      <c r="AV28" s="77">
        <v>5.7709999999999999</v>
      </c>
      <c r="AW28" s="77">
        <v>6.2050000000000001</v>
      </c>
      <c r="AX28" s="77">
        <v>6.6909999999999998</v>
      </c>
      <c r="AY28" s="77">
        <v>7.2370000000000001</v>
      </c>
      <c r="AZ28" s="77">
        <v>7.85</v>
      </c>
      <c r="BA28" s="77">
        <v>8.5389999999999997</v>
      </c>
      <c r="BB28" s="77">
        <v>9.3130000000000006</v>
      </c>
      <c r="BC28" s="77">
        <v>10.183</v>
      </c>
      <c r="BD28" s="77">
        <v>11.161</v>
      </c>
      <c r="BE28" s="77">
        <v>12.26</v>
      </c>
      <c r="BF28" s="77">
        <v>13.494</v>
      </c>
      <c r="BG28" s="77">
        <v>14.88</v>
      </c>
      <c r="BH28" s="77">
        <v>16.436</v>
      </c>
      <c r="BI28" s="77">
        <v>18.18</v>
      </c>
      <c r="BJ28" s="77">
        <v>20.135999999999999</v>
      </c>
      <c r="BK28" s="77">
        <v>22.33</v>
      </c>
      <c r="BL28" s="77">
        <v>24.789000000000001</v>
      </c>
      <c r="BM28" s="77">
        <v>27.547000000000001</v>
      </c>
      <c r="BN28" s="77">
        <v>30.640999999999998</v>
      </c>
      <c r="BO28" s="77">
        <v>34.113999999999997</v>
      </c>
      <c r="BP28" s="77">
        <v>38.015999999999998</v>
      </c>
      <c r="BQ28" s="77">
        <v>42.404000000000003</v>
      </c>
      <c r="BR28" s="77">
        <v>47.347999999999999</v>
      </c>
      <c r="BS28" s="77">
        <v>52.927</v>
      </c>
      <c r="BT28" s="77">
        <v>59.241</v>
      </c>
      <c r="BU28" s="77">
        <v>66.39</v>
      </c>
      <c r="BV28" s="77">
        <v>74.503</v>
      </c>
      <c r="BW28" s="77">
        <v>83.748000000000005</v>
      </c>
      <c r="BX28" s="77">
        <v>94.320999999999998</v>
      </c>
      <c r="BY28" s="77">
        <v>106.46</v>
      </c>
      <c r="BZ28" s="77">
        <v>120.44499999999999</v>
      </c>
      <c r="CA28" s="77">
        <v>136.614</v>
      </c>
      <c r="CB28" s="77">
        <v>155.37200000000001</v>
      </c>
      <c r="CC28" s="77">
        <v>177.18799999999999</v>
      </c>
      <c r="CD28" s="77">
        <v>202.61500000000001</v>
      </c>
      <c r="CE28" s="77">
        <v>232.31899999999999</v>
      </c>
      <c r="CF28" s="77">
        <v>267.10399999999998</v>
      </c>
      <c r="CG28" s="77">
        <v>307.92</v>
      </c>
      <c r="CH28" s="77">
        <v>355.91899999999998</v>
      </c>
      <c r="CI28" s="77">
        <v>412.46199999999999</v>
      </c>
    </row>
    <row r="29" spans="1:87" x14ac:dyDescent="0.25">
      <c r="A29" s="76">
        <v>52</v>
      </c>
      <c r="B29" s="77">
        <v>1.361</v>
      </c>
      <c r="C29" s="77">
        <v>1.377</v>
      </c>
      <c r="D29" s="77">
        <v>1.3919999999999999</v>
      </c>
      <c r="E29" s="77">
        <v>1.409</v>
      </c>
      <c r="F29" s="77">
        <v>1.427</v>
      </c>
      <c r="G29" s="77">
        <v>1.4450000000000001</v>
      </c>
      <c r="H29" s="77">
        <v>1.464</v>
      </c>
      <c r="I29" s="77">
        <v>1.484</v>
      </c>
      <c r="J29" s="77">
        <v>1.504</v>
      </c>
      <c r="K29" s="77">
        <v>1.526</v>
      </c>
      <c r="L29" s="77">
        <v>1.5489999999999999</v>
      </c>
      <c r="M29" s="77">
        <v>1.573</v>
      </c>
      <c r="N29" s="77">
        <v>1.5980000000000001</v>
      </c>
      <c r="O29" s="77">
        <v>1.6240000000000001</v>
      </c>
      <c r="P29" s="77">
        <v>1.6519999999999999</v>
      </c>
      <c r="Q29" s="77">
        <v>1.6830000000000001</v>
      </c>
      <c r="R29" s="77">
        <v>1.716</v>
      </c>
      <c r="S29" s="77">
        <v>1.7490000000000001</v>
      </c>
      <c r="T29" s="77">
        <v>1.7829999999999999</v>
      </c>
      <c r="U29" s="77">
        <v>1.82</v>
      </c>
      <c r="V29" s="77">
        <v>1.859</v>
      </c>
      <c r="W29" s="77">
        <v>1.9</v>
      </c>
      <c r="X29" s="77">
        <v>1.944</v>
      </c>
      <c r="Y29" s="77">
        <v>1.99</v>
      </c>
      <c r="Z29" s="77">
        <v>2.04</v>
      </c>
      <c r="AA29" s="77">
        <v>2.0920000000000001</v>
      </c>
      <c r="AB29" s="77">
        <v>2.149</v>
      </c>
      <c r="AC29" s="77">
        <v>2.2090000000000001</v>
      </c>
      <c r="AD29" s="77">
        <v>2.274</v>
      </c>
      <c r="AE29" s="77">
        <v>2.3439999999999999</v>
      </c>
      <c r="AF29" s="77">
        <v>2.419</v>
      </c>
      <c r="AG29" s="77">
        <v>2.5</v>
      </c>
      <c r="AH29" s="77">
        <v>2.5880000000000001</v>
      </c>
      <c r="AI29" s="77">
        <v>2.6829999999999998</v>
      </c>
      <c r="AJ29" s="77">
        <v>2.786</v>
      </c>
      <c r="AK29" s="77">
        <v>2.899</v>
      </c>
      <c r="AL29" s="77">
        <v>3.0219999999999998</v>
      </c>
      <c r="AM29" s="77">
        <v>3.157</v>
      </c>
      <c r="AN29" s="77">
        <v>3.3039999999999998</v>
      </c>
      <c r="AO29" s="77">
        <v>3.4670000000000001</v>
      </c>
      <c r="AP29" s="77">
        <v>3.6459999999999999</v>
      </c>
      <c r="AQ29" s="77">
        <v>3.8439999999999999</v>
      </c>
      <c r="AR29" s="77">
        <v>4.0640000000000001</v>
      </c>
      <c r="AS29" s="77">
        <v>4.3070000000000004</v>
      </c>
      <c r="AT29" s="77">
        <v>4.5789999999999997</v>
      </c>
      <c r="AU29" s="77">
        <v>4.8810000000000002</v>
      </c>
      <c r="AV29" s="77">
        <v>5.2190000000000003</v>
      </c>
      <c r="AW29" s="77">
        <v>5.5970000000000004</v>
      </c>
      <c r="AX29" s="77">
        <v>6.0209999999999999</v>
      </c>
      <c r="AY29" s="77">
        <v>6.4960000000000004</v>
      </c>
      <c r="AZ29" s="77">
        <v>7.03</v>
      </c>
      <c r="BA29" s="77">
        <v>7.6310000000000002</v>
      </c>
      <c r="BB29" s="77">
        <v>8.3059999999999992</v>
      </c>
      <c r="BC29" s="77">
        <v>9.0670000000000002</v>
      </c>
      <c r="BD29" s="77">
        <v>9.923</v>
      </c>
      <c r="BE29" s="77">
        <v>10.887</v>
      </c>
      <c r="BF29" s="77">
        <v>11.973000000000001</v>
      </c>
      <c r="BG29" s="77">
        <v>13.194000000000001</v>
      </c>
      <c r="BH29" s="77">
        <v>14.569000000000001</v>
      </c>
      <c r="BI29" s="77">
        <v>16.114999999999998</v>
      </c>
      <c r="BJ29" s="77">
        <v>17.853999999999999</v>
      </c>
      <c r="BK29" s="77">
        <v>19.809999999999999</v>
      </c>
      <c r="BL29" s="77">
        <v>22.01</v>
      </c>
      <c r="BM29" s="77">
        <v>24.486000000000001</v>
      </c>
      <c r="BN29" s="77">
        <v>27.271000000000001</v>
      </c>
      <c r="BO29" s="77">
        <v>30.408000000000001</v>
      </c>
      <c r="BP29" s="77">
        <v>33.942999999999998</v>
      </c>
      <c r="BQ29" s="77">
        <v>37.93</v>
      </c>
      <c r="BR29" s="77">
        <v>42.433</v>
      </c>
      <c r="BS29" s="77">
        <v>47.529000000000003</v>
      </c>
      <c r="BT29" s="77">
        <v>53.308</v>
      </c>
      <c r="BU29" s="77">
        <v>59.866999999999997</v>
      </c>
      <c r="BV29" s="77">
        <v>67.322999999999993</v>
      </c>
      <c r="BW29" s="77">
        <v>75.834999999999994</v>
      </c>
      <c r="BX29" s="77">
        <v>85.584999999999994</v>
      </c>
      <c r="BY29" s="77">
        <v>96.795000000000002</v>
      </c>
      <c r="BZ29" s="77">
        <v>109.72499999999999</v>
      </c>
      <c r="CA29" s="77">
        <v>124.693</v>
      </c>
      <c r="CB29" s="77">
        <v>142.07400000000001</v>
      </c>
      <c r="CC29" s="77">
        <v>162.309</v>
      </c>
      <c r="CD29" s="77">
        <v>185.91300000000001</v>
      </c>
      <c r="CE29" s="77">
        <v>213.51</v>
      </c>
      <c r="CF29" s="77">
        <v>245.852</v>
      </c>
      <c r="CG29" s="77">
        <v>283.827</v>
      </c>
      <c r="CH29" s="77">
        <v>328.51</v>
      </c>
      <c r="CI29" s="77">
        <v>381.17700000000002</v>
      </c>
    </row>
    <row r="30" spans="1:87" x14ac:dyDescent="0.25">
      <c r="A30" s="76">
        <v>53</v>
      </c>
      <c r="B30" s="77">
        <v>1.298</v>
      </c>
      <c r="C30" s="77">
        <v>1.3120000000000001</v>
      </c>
      <c r="D30" s="77">
        <v>1.327</v>
      </c>
      <c r="E30" s="77">
        <v>1.3420000000000001</v>
      </c>
      <c r="F30" s="77">
        <v>1.3580000000000001</v>
      </c>
      <c r="G30" s="77">
        <v>1.375</v>
      </c>
      <c r="H30" s="77">
        <v>1.393</v>
      </c>
      <c r="I30" s="77">
        <v>1.411</v>
      </c>
      <c r="J30" s="77">
        <v>1.43</v>
      </c>
      <c r="K30" s="77">
        <v>1.45</v>
      </c>
      <c r="L30" s="77">
        <v>1.4710000000000001</v>
      </c>
      <c r="M30" s="77">
        <v>1.4930000000000001</v>
      </c>
      <c r="N30" s="77">
        <v>1.516</v>
      </c>
      <c r="O30" s="77">
        <v>1.54</v>
      </c>
      <c r="P30" s="77">
        <v>1.5660000000000001</v>
      </c>
      <c r="Q30" s="77">
        <v>1.595</v>
      </c>
      <c r="R30" s="77">
        <v>1.625</v>
      </c>
      <c r="S30" s="77">
        <v>1.655</v>
      </c>
      <c r="T30" s="77">
        <v>1.6870000000000001</v>
      </c>
      <c r="U30" s="77">
        <v>1.72</v>
      </c>
      <c r="V30" s="77">
        <v>1.756</v>
      </c>
      <c r="W30" s="77">
        <v>1.7929999999999999</v>
      </c>
      <c r="X30" s="77">
        <v>1.833</v>
      </c>
      <c r="Y30" s="77">
        <v>1.875</v>
      </c>
      <c r="Z30" s="77">
        <v>1.92</v>
      </c>
      <c r="AA30" s="77">
        <v>1.968</v>
      </c>
      <c r="AB30" s="77">
        <v>2.0190000000000001</v>
      </c>
      <c r="AC30" s="77">
        <v>2.0739999999999998</v>
      </c>
      <c r="AD30" s="77">
        <v>2.1320000000000001</v>
      </c>
      <c r="AE30" s="77">
        <v>2.1949999999999998</v>
      </c>
      <c r="AF30" s="77">
        <v>2.2629999999999999</v>
      </c>
      <c r="AG30" s="77">
        <v>2.335</v>
      </c>
      <c r="AH30" s="77">
        <v>2.4140000000000001</v>
      </c>
      <c r="AI30" s="77">
        <v>2.4990000000000001</v>
      </c>
      <c r="AJ30" s="77">
        <v>2.5910000000000002</v>
      </c>
      <c r="AK30" s="77">
        <v>2.6909999999999998</v>
      </c>
      <c r="AL30" s="77">
        <v>2.8</v>
      </c>
      <c r="AM30" s="77">
        <v>2.92</v>
      </c>
      <c r="AN30" s="77">
        <v>3.05</v>
      </c>
      <c r="AO30" s="77">
        <v>3.194</v>
      </c>
      <c r="AP30" s="77">
        <v>3.351</v>
      </c>
      <c r="AQ30" s="77">
        <v>3.5249999999999999</v>
      </c>
      <c r="AR30" s="77">
        <v>3.718</v>
      </c>
      <c r="AS30" s="77">
        <v>3.931</v>
      </c>
      <c r="AT30" s="77">
        <v>4.1680000000000001</v>
      </c>
      <c r="AU30" s="77">
        <v>4.4320000000000004</v>
      </c>
      <c r="AV30" s="77">
        <v>4.7270000000000003</v>
      </c>
      <c r="AW30" s="77">
        <v>5.056</v>
      </c>
      <c r="AX30" s="77">
        <v>5.4249999999999998</v>
      </c>
      <c r="AY30" s="77">
        <v>5.8390000000000004</v>
      </c>
      <c r="AZ30" s="77">
        <v>6.3029999999999999</v>
      </c>
      <c r="BA30" s="77">
        <v>6.8259999999999996</v>
      </c>
      <c r="BB30" s="77">
        <v>7.4139999999999997</v>
      </c>
      <c r="BC30" s="77">
        <v>8.0760000000000005</v>
      </c>
      <c r="BD30" s="77">
        <v>8.8230000000000004</v>
      </c>
      <c r="BE30" s="77">
        <v>9.6649999999999991</v>
      </c>
      <c r="BF30" s="77">
        <v>10.615</v>
      </c>
      <c r="BG30" s="77">
        <v>11.686999999999999</v>
      </c>
      <c r="BH30" s="77">
        <v>12.895</v>
      </c>
      <c r="BI30" s="77">
        <v>14.257999999999999</v>
      </c>
      <c r="BJ30" s="77">
        <v>15.794</v>
      </c>
      <c r="BK30" s="77">
        <v>17.527999999999999</v>
      </c>
      <c r="BL30" s="77">
        <v>19.484000000000002</v>
      </c>
      <c r="BM30" s="77">
        <v>21.690999999999999</v>
      </c>
      <c r="BN30" s="77">
        <v>24.183</v>
      </c>
      <c r="BO30" s="77">
        <v>26.997</v>
      </c>
      <c r="BP30" s="77">
        <v>30.178000000000001</v>
      </c>
      <c r="BQ30" s="77">
        <v>33.776000000000003</v>
      </c>
      <c r="BR30" s="77">
        <v>37.851999999999997</v>
      </c>
      <c r="BS30" s="77">
        <v>42.475999999999999</v>
      </c>
      <c r="BT30" s="77">
        <v>47.732999999999997</v>
      </c>
      <c r="BU30" s="77">
        <v>53.712000000000003</v>
      </c>
      <c r="BV30" s="77">
        <v>60.524999999999999</v>
      </c>
      <c r="BW30" s="77">
        <v>68.316999999999993</v>
      </c>
      <c r="BX30" s="77">
        <v>77.257999999999996</v>
      </c>
      <c r="BY30" s="77">
        <v>87.554000000000002</v>
      </c>
      <c r="BZ30" s="77">
        <v>99.447000000000003</v>
      </c>
      <c r="CA30" s="77">
        <v>113.23099999999999</v>
      </c>
      <c r="CB30" s="77">
        <v>129.25800000000001</v>
      </c>
      <c r="CC30" s="77">
        <v>147.93700000000001</v>
      </c>
      <c r="CD30" s="77">
        <v>169.74799999999999</v>
      </c>
      <c r="CE30" s="77">
        <v>195.274</v>
      </c>
      <c r="CF30" s="77">
        <v>225.215</v>
      </c>
      <c r="CG30" s="77">
        <v>260.40100000000001</v>
      </c>
      <c r="CH30" s="77">
        <v>301.83499999999998</v>
      </c>
      <c r="CI30" s="77">
        <v>350.70600000000002</v>
      </c>
    </row>
    <row r="31" spans="1:87" x14ac:dyDescent="0.25">
      <c r="A31" s="76">
        <v>54</v>
      </c>
      <c r="B31" s="77">
        <v>1.2370000000000001</v>
      </c>
      <c r="C31" s="77">
        <v>1.25</v>
      </c>
      <c r="D31" s="77">
        <v>1.264</v>
      </c>
      <c r="E31" s="77">
        <v>1.278</v>
      </c>
      <c r="F31" s="77">
        <v>1.2929999999999999</v>
      </c>
      <c r="G31" s="77">
        <v>1.3080000000000001</v>
      </c>
      <c r="H31" s="77">
        <v>1.325</v>
      </c>
      <c r="I31" s="77">
        <v>1.3420000000000001</v>
      </c>
      <c r="J31" s="77">
        <v>1.359</v>
      </c>
      <c r="K31" s="77">
        <v>1.3779999999999999</v>
      </c>
      <c r="L31" s="77">
        <v>1.397</v>
      </c>
      <c r="M31" s="77">
        <v>1.417</v>
      </c>
      <c r="N31" s="77">
        <v>1.4390000000000001</v>
      </c>
      <c r="O31" s="77">
        <v>1.4610000000000001</v>
      </c>
      <c r="P31" s="77">
        <v>1.484</v>
      </c>
      <c r="Q31" s="77">
        <v>1.5109999999999999</v>
      </c>
      <c r="R31" s="77">
        <v>1.538</v>
      </c>
      <c r="S31" s="77">
        <v>1.5660000000000001</v>
      </c>
      <c r="T31" s="77">
        <v>1.595</v>
      </c>
      <c r="U31" s="77">
        <v>1.6259999999999999</v>
      </c>
      <c r="V31" s="77">
        <v>1.6579999999999999</v>
      </c>
      <c r="W31" s="77">
        <v>1.6919999999999999</v>
      </c>
      <c r="X31" s="77">
        <v>1.7290000000000001</v>
      </c>
      <c r="Y31" s="77">
        <v>1.7669999999999999</v>
      </c>
      <c r="Z31" s="77">
        <v>1.8080000000000001</v>
      </c>
      <c r="AA31" s="77">
        <v>1.851</v>
      </c>
      <c r="AB31" s="77">
        <v>1.8979999999999999</v>
      </c>
      <c r="AC31" s="77">
        <v>1.9470000000000001</v>
      </c>
      <c r="AD31" s="77">
        <v>2</v>
      </c>
      <c r="AE31" s="77">
        <v>2.0569999999999999</v>
      </c>
      <c r="AF31" s="77">
        <v>2.117</v>
      </c>
      <c r="AG31" s="77">
        <v>2.1829999999999998</v>
      </c>
      <c r="AH31" s="77">
        <v>2.2530000000000001</v>
      </c>
      <c r="AI31" s="77">
        <v>2.3290000000000002</v>
      </c>
      <c r="AJ31" s="77">
        <v>2.411</v>
      </c>
      <c r="AK31" s="77">
        <v>2.5009999999999999</v>
      </c>
      <c r="AL31" s="77">
        <v>2.5979999999999999</v>
      </c>
      <c r="AM31" s="77">
        <v>2.7029999999999998</v>
      </c>
      <c r="AN31" s="77">
        <v>2.819</v>
      </c>
      <c r="AO31" s="77">
        <v>2.9449999999999998</v>
      </c>
      <c r="AP31" s="77">
        <v>3.085</v>
      </c>
      <c r="AQ31" s="77">
        <v>3.238</v>
      </c>
      <c r="AR31" s="77">
        <v>3.407</v>
      </c>
      <c r="AS31" s="77">
        <v>3.593</v>
      </c>
      <c r="AT31" s="77">
        <v>3.8010000000000002</v>
      </c>
      <c r="AU31" s="77">
        <v>4.0309999999999997</v>
      </c>
      <c r="AV31" s="77">
        <v>4.2880000000000003</v>
      </c>
      <c r="AW31" s="77">
        <v>4.5750000000000002</v>
      </c>
      <c r="AX31" s="77">
        <v>4.8949999999999996</v>
      </c>
      <c r="AY31" s="77">
        <v>5.2549999999999999</v>
      </c>
      <c r="AZ31" s="77">
        <v>5.6580000000000004</v>
      </c>
      <c r="BA31" s="77">
        <v>6.1120000000000001</v>
      </c>
      <c r="BB31" s="77">
        <v>6.6230000000000002</v>
      </c>
      <c r="BC31" s="77">
        <v>7.1989999999999998</v>
      </c>
      <c r="BD31" s="77">
        <v>7.8479999999999999</v>
      </c>
      <c r="BE31" s="77">
        <v>8.5809999999999995</v>
      </c>
      <c r="BF31" s="77">
        <v>9.4090000000000007</v>
      </c>
      <c r="BG31" s="77">
        <v>10.345000000000001</v>
      </c>
      <c r="BH31" s="77">
        <v>11.401999999999999</v>
      </c>
      <c r="BI31" s="77">
        <v>12.596</v>
      </c>
      <c r="BJ31" s="77">
        <v>13.946999999999999</v>
      </c>
      <c r="BK31" s="77">
        <v>15.474</v>
      </c>
      <c r="BL31" s="77">
        <v>17.202000000000002</v>
      </c>
      <c r="BM31" s="77">
        <v>19.158000000000001</v>
      </c>
      <c r="BN31" s="77">
        <v>21.372</v>
      </c>
      <c r="BO31" s="77">
        <v>23.88</v>
      </c>
      <c r="BP31" s="77">
        <v>26.722999999999999</v>
      </c>
      <c r="BQ31" s="77">
        <v>29.949000000000002</v>
      </c>
      <c r="BR31" s="77">
        <v>33.612000000000002</v>
      </c>
      <c r="BS31" s="77">
        <v>37.78</v>
      </c>
      <c r="BT31" s="77">
        <v>42.530999999999999</v>
      </c>
      <c r="BU31" s="77">
        <v>47.947000000000003</v>
      </c>
      <c r="BV31" s="77">
        <v>54.131</v>
      </c>
      <c r="BW31" s="77">
        <v>61.219000000000001</v>
      </c>
      <c r="BX31" s="77">
        <v>69.367999999999995</v>
      </c>
      <c r="BY31" s="77">
        <v>78.766999999999996</v>
      </c>
      <c r="BZ31" s="77">
        <v>89.641999999999996</v>
      </c>
      <c r="CA31" s="77">
        <v>102.264</v>
      </c>
      <c r="CB31" s="77">
        <v>116.96</v>
      </c>
      <c r="CC31" s="77">
        <v>134.108</v>
      </c>
      <c r="CD31" s="77">
        <v>154.155</v>
      </c>
      <c r="CE31" s="77">
        <v>177.64099999999999</v>
      </c>
      <c r="CF31" s="77">
        <v>205.21799999999999</v>
      </c>
      <c r="CG31" s="77">
        <v>237.65700000000001</v>
      </c>
      <c r="CH31" s="77">
        <v>275.89100000000002</v>
      </c>
      <c r="CI31" s="77">
        <v>321.02600000000001</v>
      </c>
    </row>
    <row r="32" spans="1:87" x14ac:dyDescent="0.25">
      <c r="A32" s="76">
        <v>55</v>
      </c>
      <c r="B32" s="77">
        <v>1.179</v>
      </c>
      <c r="C32" s="77">
        <v>1.1910000000000001</v>
      </c>
      <c r="D32" s="77">
        <v>1.2030000000000001</v>
      </c>
      <c r="E32" s="77">
        <v>1.216</v>
      </c>
      <c r="F32" s="77">
        <v>1.23</v>
      </c>
      <c r="G32" s="77">
        <v>1.244</v>
      </c>
      <c r="H32" s="77">
        <v>1.2589999999999999</v>
      </c>
      <c r="I32" s="77">
        <v>1.2749999999999999</v>
      </c>
      <c r="J32" s="77">
        <v>1.2909999999999999</v>
      </c>
      <c r="K32" s="77">
        <v>1.3080000000000001</v>
      </c>
      <c r="L32" s="77">
        <v>1.3260000000000001</v>
      </c>
      <c r="M32" s="77">
        <v>1.345</v>
      </c>
      <c r="N32" s="77">
        <v>1.3640000000000001</v>
      </c>
      <c r="O32" s="77">
        <v>1.385</v>
      </c>
      <c r="P32" s="77">
        <v>1.4059999999999999</v>
      </c>
      <c r="Q32" s="77">
        <v>1.431</v>
      </c>
      <c r="R32" s="77">
        <v>1.456</v>
      </c>
      <c r="S32" s="77">
        <v>1.482</v>
      </c>
      <c r="T32" s="77">
        <v>1.508</v>
      </c>
      <c r="U32" s="77">
        <v>1.536</v>
      </c>
      <c r="V32" s="77">
        <v>1.5660000000000001</v>
      </c>
      <c r="W32" s="77">
        <v>1.597</v>
      </c>
      <c r="X32" s="77">
        <v>1.63</v>
      </c>
      <c r="Y32" s="77">
        <v>1.665</v>
      </c>
      <c r="Z32" s="77">
        <v>1.702</v>
      </c>
      <c r="AA32" s="77">
        <v>1.742</v>
      </c>
      <c r="AB32" s="77">
        <v>1.784</v>
      </c>
      <c r="AC32" s="77">
        <v>1.8280000000000001</v>
      </c>
      <c r="AD32" s="77">
        <v>1.8759999999999999</v>
      </c>
      <c r="AE32" s="77">
        <v>1.927</v>
      </c>
      <c r="AF32" s="77">
        <v>1.982</v>
      </c>
      <c r="AG32" s="77">
        <v>2.0409999999999999</v>
      </c>
      <c r="AH32" s="77">
        <v>2.1040000000000001</v>
      </c>
      <c r="AI32" s="77">
        <v>2.1720000000000002</v>
      </c>
      <c r="AJ32" s="77">
        <v>2.246</v>
      </c>
      <c r="AK32" s="77">
        <v>2.3250000000000002</v>
      </c>
      <c r="AL32" s="77">
        <v>2.411</v>
      </c>
      <c r="AM32" s="77">
        <v>2.5049999999999999</v>
      </c>
      <c r="AN32" s="77">
        <v>2.6080000000000001</v>
      </c>
      <c r="AO32" s="77">
        <v>2.72</v>
      </c>
      <c r="AP32" s="77">
        <v>2.8420000000000001</v>
      </c>
      <c r="AQ32" s="77">
        <v>2.9769999999999999</v>
      </c>
      <c r="AR32" s="77">
        <v>3.1259999999999999</v>
      </c>
      <c r="AS32" s="77">
        <v>3.2890000000000001</v>
      </c>
      <c r="AT32" s="77">
        <v>3.4710000000000001</v>
      </c>
      <c r="AU32" s="77">
        <v>3.6720000000000002</v>
      </c>
      <c r="AV32" s="77">
        <v>3.8959999999999999</v>
      </c>
      <c r="AW32" s="77">
        <v>4.1459999999999999</v>
      </c>
      <c r="AX32" s="77">
        <v>4.4240000000000004</v>
      </c>
      <c r="AY32" s="77">
        <v>4.7370000000000001</v>
      </c>
      <c r="AZ32" s="77">
        <v>5.0869999999999997</v>
      </c>
      <c r="BA32" s="77">
        <v>5.48</v>
      </c>
      <c r="BB32" s="77">
        <v>5.923</v>
      </c>
      <c r="BC32" s="77">
        <v>6.4219999999999997</v>
      </c>
      <c r="BD32" s="77">
        <v>6.9859999999999998</v>
      </c>
      <c r="BE32" s="77">
        <v>7.6219999999999999</v>
      </c>
      <c r="BF32" s="77">
        <v>8.3409999999999993</v>
      </c>
      <c r="BG32" s="77">
        <v>9.1549999999999994</v>
      </c>
      <c r="BH32" s="77">
        <v>10.074999999999999</v>
      </c>
      <c r="BI32" s="77">
        <v>11.118</v>
      </c>
      <c r="BJ32" s="77">
        <v>12.298999999999999</v>
      </c>
      <c r="BK32" s="77">
        <v>13.637</v>
      </c>
      <c r="BL32" s="77">
        <v>15.154999999999999</v>
      </c>
      <c r="BM32" s="77">
        <v>16.878</v>
      </c>
      <c r="BN32" s="77">
        <v>18.832999999999998</v>
      </c>
      <c r="BO32" s="77">
        <v>21.053999999999998</v>
      </c>
      <c r="BP32" s="77">
        <v>23.577999999999999</v>
      </c>
      <c r="BQ32" s="77">
        <v>26.451000000000001</v>
      </c>
      <c r="BR32" s="77">
        <v>29.722000000000001</v>
      </c>
      <c r="BS32" s="77">
        <v>33.454000000000001</v>
      </c>
      <c r="BT32" s="77">
        <v>37.718000000000004</v>
      </c>
      <c r="BU32" s="77">
        <v>42.591000000000001</v>
      </c>
      <c r="BV32" s="77">
        <v>48.168999999999997</v>
      </c>
      <c r="BW32" s="77">
        <v>54.575000000000003</v>
      </c>
      <c r="BX32" s="77">
        <v>61.954999999999998</v>
      </c>
      <c r="BY32" s="77">
        <v>70.483000000000004</v>
      </c>
      <c r="BZ32" s="77">
        <v>80.367000000000004</v>
      </c>
      <c r="CA32" s="77">
        <v>91.856999999999999</v>
      </c>
      <c r="CB32" s="77">
        <v>105.253</v>
      </c>
      <c r="CC32" s="77">
        <v>120.90600000000001</v>
      </c>
      <c r="CD32" s="77">
        <v>139.22800000000001</v>
      </c>
      <c r="CE32" s="77">
        <v>160.71899999999999</v>
      </c>
      <c r="CF32" s="77">
        <v>185.98099999999999</v>
      </c>
      <c r="CG32" s="77">
        <v>215.72900000000001</v>
      </c>
      <c r="CH32" s="77">
        <v>250.82900000000001</v>
      </c>
      <c r="CI32" s="77">
        <v>292.30399999999997</v>
      </c>
    </row>
    <row r="33" spans="1:87" x14ac:dyDescent="0.25">
      <c r="A33" s="76">
        <v>56</v>
      </c>
      <c r="B33" s="77">
        <v>1.1220000000000001</v>
      </c>
      <c r="C33" s="77">
        <v>1.133</v>
      </c>
      <c r="D33" s="77">
        <v>1.145</v>
      </c>
      <c r="E33" s="77">
        <v>1.157</v>
      </c>
      <c r="F33" s="77">
        <v>1.17</v>
      </c>
      <c r="G33" s="77">
        <v>1.1830000000000001</v>
      </c>
      <c r="H33" s="77">
        <v>1.1970000000000001</v>
      </c>
      <c r="I33" s="77">
        <v>1.2110000000000001</v>
      </c>
      <c r="J33" s="77">
        <v>1.226</v>
      </c>
      <c r="K33" s="77">
        <v>1.242</v>
      </c>
      <c r="L33" s="77">
        <v>1.258</v>
      </c>
      <c r="M33" s="77">
        <v>1.276</v>
      </c>
      <c r="N33" s="77">
        <v>1.294</v>
      </c>
      <c r="O33" s="77">
        <v>1.3120000000000001</v>
      </c>
      <c r="P33" s="77">
        <v>1.3320000000000001</v>
      </c>
      <c r="Q33" s="77">
        <v>1.3540000000000001</v>
      </c>
      <c r="R33" s="77">
        <v>1.3779999999999999</v>
      </c>
      <c r="S33" s="77">
        <v>1.401</v>
      </c>
      <c r="T33" s="77">
        <v>1.4259999999999999</v>
      </c>
      <c r="U33" s="77">
        <v>1.4510000000000001</v>
      </c>
      <c r="V33" s="77">
        <v>1.478</v>
      </c>
      <c r="W33" s="77">
        <v>1.5069999999999999</v>
      </c>
      <c r="X33" s="77">
        <v>1.5369999999999999</v>
      </c>
      <c r="Y33" s="77">
        <v>1.569</v>
      </c>
      <c r="Z33" s="77">
        <v>1.603</v>
      </c>
      <c r="AA33" s="77">
        <v>1.639</v>
      </c>
      <c r="AB33" s="77">
        <v>1.677</v>
      </c>
      <c r="AC33" s="77">
        <v>1.7170000000000001</v>
      </c>
      <c r="AD33" s="77">
        <v>1.76</v>
      </c>
      <c r="AE33" s="77">
        <v>1.8069999999999999</v>
      </c>
      <c r="AF33" s="77">
        <v>1.8560000000000001</v>
      </c>
      <c r="AG33" s="77">
        <v>1.909</v>
      </c>
      <c r="AH33" s="77">
        <v>1.9650000000000001</v>
      </c>
      <c r="AI33" s="77">
        <v>2.0259999999999998</v>
      </c>
      <c r="AJ33" s="77">
        <v>2.0920000000000001</v>
      </c>
      <c r="AK33" s="77">
        <v>2.1629999999999998</v>
      </c>
      <c r="AL33" s="77">
        <v>2.2400000000000002</v>
      </c>
      <c r="AM33" s="77">
        <v>2.3239999999999998</v>
      </c>
      <c r="AN33" s="77">
        <v>2.415</v>
      </c>
      <c r="AO33" s="77">
        <v>2.5139999999999998</v>
      </c>
      <c r="AP33" s="77">
        <v>2.6219999999999999</v>
      </c>
      <c r="AQ33" s="77">
        <v>2.7410000000000001</v>
      </c>
      <c r="AR33" s="77">
        <v>2.871</v>
      </c>
      <c r="AS33" s="77">
        <v>3.0150000000000001</v>
      </c>
      <c r="AT33" s="77">
        <v>3.1739999999999999</v>
      </c>
      <c r="AU33" s="77">
        <v>3.35</v>
      </c>
      <c r="AV33" s="77">
        <v>3.5449999999999999</v>
      </c>
      <c r="AW33" s="77">
        <v>3.7629999999999999</v>
      </c>
      <c r="AX33" s="77">
        <v>4.0049999999999999</v>
      </c>
      <c r="AY33" s="77">
        <v>4.2759999999999998</v>
      </c>
      <c r="AZ33" s="77">
        <v>4.58</v>
      </c>
      <c r="BA33" s="77">
        <v>4.9210000000000003</v>
      </c>
      <c r="BB33" s="77">
        <v>5.3040000000000003</v>
      </c>
      <c r="BC33" s="77">
        <v>5.7359999999999998</v>
      </c>
      <c r="BD33" s="77">
        <v>6.2240000000000002</v>
      </c>
      <c r="BE33" s="77">
        <v>6.774</v>
      </c>
      <c r="BF33" s="77">
        <v>7.3970000000000002</v>
      </c>
      <c r="BG33" s="77">
        <v>8.1020000000000003</v>
      </c>
      <c r="BH33" s="77">
        <v>8.9009999999999998</v>
      </c>
      <c r="BI33" s="77">
        <v>9.8070000000000004</v>
      </c>
      <c r="BJ33" s="77">
        <v>10.835000000000001</v>
      </c>
      <c r="BK33" s="77">
        <v>12.002000000000001</v>
      </c>
      <c r="BL33" s="77">
        <v>13.327999999999999</v>
      </c>
      <c r="BM33" s="77">
        <v>14.837</v>
      </c>
      <c r="BN33" s="77">
        <v>16.553000000000001</v>
      </c>
      <c r="BO33" s="77">
        <v>18.507000000000001</v>
      </c>
      <c r="BP33" s="77">
        <v>20.734999999999999</v>
      </c>
      <c r="BQ33" s="77">
        <v>23.276</v>
      </c>
      <c r="BR33" s="77">
        <v>26.177</v>
      </c>
      <c r="BS33" s="77">
        <v>29.495000000000001</v>
      </c>
      <c r="BT33" s="77">
        <v>33.295999999999999</v>
      </c>
      <c r="BU33" s="77">
        <v>37.651000000000003</v>
      </c>
      <c r="BV33" s="77">
        <v>42.648000000000003</v>
      </c>
      <c r="BW33" s="77">
        <v>48.399000000000001</v>
      </c>
      <c r="BX33" s="77">
        <v>55.036999999999999</v>
      </c>
      <c r="BY33" s="77">
        <v>62.722999999999999</v>
      </c>
      <c r="BZ33" s="77">
        <v>71.646000000000001</v>
      </c>
      <c r="CA33" s="77">
        <v>82.037000000000006</v>
      </c>
      <c r="CB33" s="77">
        <v>94.17</v>
      </c>
      <c r="CC33" s="77">
        <v>108.367</v>
      </c>
      <c r="CD33" s="77">
        <v>125.006</v>
      </c>
      <c r="CE33" s="77">
        <v>144.547</v>
      </c>
      <c r="CF33" s="77">
        <v>167.54400000000001</v>
      </c>
      <c r="CG33" s="77">
        <v>194.655</v>
      </c>
      <c r="CH33" s="77">
        <v>226.67699999999999</v>
      </c>
      <c r="CI33" s="77">
        <v>264.55700000000002</v>
      </c>
    </row>
    <row r="34" spans="1:87" x14ac:dyDescent="0.25">
      <c r="A34" s="76">
        <v>57</v>
      </c>
      <c r="B34" s="77">
        <v>1.0680000000000001</v>
      </c>
      <c r="C34" s="77">
        <v>1.0780000000000001</v>
      </c>
      <c r="D34" s="77">
        <v>1.089</v>
      </c>
      <c r="E34" s="77">
        <v>1.1000000000000001</v>
      </c>
      <c r="F34" s="77">
        <v>1.1120000000000001</v>
      </c>
      <c r="G34" s="77">
        <v>1.1240000000000001</v>
      </c>
      <c r="H34" s="77">
        <v>1.137</v>
      </c>
      <c r="I34" s="77">
        <v>1.1499999999999999</v>
      </c>
      <c r="J34" s="77">
        <v>1.1639999999999999</v>
      </c>
      <c r="K34" s="77">
        <v>1.1779999999999999</v>
      </c>
      <c r="L34" s="77">
        <v>1.194</v>
      </c>
      <c r="M34" s="77">
        <v>1.2090000000000001</v>
      </c>
      <c r="N34" s="77">
        <v>1.226</v>
      </c>
      <c r="O34" s="77">
        <v>1.2430000000000001</v>
      </c>
      <c r="P34" s="77">
        <v>1.2609999999999999</v>
      </c>
      <c r="Q34" s="77">
        <v>1.282</v>
      </c>
      <c r="R34" s="77">
        <v>1.304</v>
      </c>
      <c r="S34" s="77">
        <v>1.325</v>
      </c>
      <c r="T34" s="77">
        <v>1.347</v>
      </c>
      <c r="U34" s="77">
        <v>1.371</v>
      </c>
      <c r="V34" s="77">
        <v>1.395</v>
      </c>
      <c r="W34" s="77">
        <v>1.421</v>
      </c>
      <c r="X34" s="77">
        <v>1.4490000000000001</v>
      </c>
      <c r="Y34" s="77">
        <v>1.478</v>
      </c>
      <c r="Z34" s="77">
        <v>1.5089999999999999</v>
      </c>
      <c r="AA34" s="77">
        <v>1.5409999999999999</v>
      </c>
      <c r="AB34" s="77">
        <v>1.5760000000000001</v>
      </c>
      <c r="AC34" s="77">
        <v>1.613</v>
      </c>
      <c r="AD34" s="77">
        <v>1.6519999999999999</v>
      </c>
      <c r="AE34" s="77">
        <v>1.694</v>
      </c>
      <c r="AF34" s="77">
        <v>1.738</v>
      </c>
      <c r="AG34" s="77">
        <v>1.786</v>
      </c>
      <c r="AH34" s="77">
        <v>1.837</v>
      </c>
      <c r="AI34" s="77">
        <v>1.891</v>
      </c>
      <c r="AJ34" s="77">
        <v>1.95</v>
      </c>
      <c r="AK34" s="77">
        <v>2.0139999999999998</v>
      </c>
      <c r="AL34" s="77">
        <v>2.0830000000000002</v>
      </c>
      <c r="AM34" s="77">
        <v>2.157</v>
      </c>
      <c r="AN34" s="77">
        <v>2.238</v>
      </c>
      <c r="AO34" s="77">
        <v>2.3250000000000002</v>
      </c>
      <c r="AP34" s="77">
        <v>2.4209999999999998</v>
      </c>
      <c r="AQ34" s="77">
        <v>2.5259999999999998</v>
      </c>
      <c r="AR34" s="77">
        <v>2.641</v>
      </c>
      <c r="AS34" s="77">
        <v>2.7669999999999999</v>
      </c>
      <c r="AT34" s="77">
        <v>2.907</v>
      </c>
      <c r="AU34" s="77">
        <v>3.06</v>
      </c>
      <c r="AV34" s="77">
        <v>3.2309999999999999</v>
      </c>
      <c r="AW34" s="77">
        <v>3.42</v>
      </c>
      <c r="AX34" s="77">
        <v>3.6309999999999998</v>
      </c>
      <c r="AY34" s="77">
        <v>3.8660000000000001</v>
      </c>
      <c r="AZ34" s="77">
        <v>4.13</v>
      </c>
      <c r="BA34" s="77">
        <v>4.4249999999999998</v>
      </c>
      <c r="BB34" s="77">
        <v>4.7569999999999997</v>
      </c>
      <c r="BC34" s="77">
        <v>5.13</v>
      </c>
      <c r="BD34" s="77">
        <v>5.5510000000000002</v>
      </c>
      <c r="BE34" s="77">
        <v>6.0270000000000001</v>
      </c>
      <c r="BF34" s="77">
        <v>6.5650000000000004</v>
      </c>
      <c r="BG34" s="77">
        <v>7.1749999999999998</v>
      </c>
      <c r="BH34" s="77">
        <v>7.8659999999999997</v>
      </c>
      <c r="BI34" s="77">
        <v>8.65</v>
      </c>
      <c r="BJ34" s="77">
        <v>9.5399999999999991</v>
      </c>
      <c r="BK34" s="77">
        <v>10.553000000000001</v>
      </c>
      <c r="BL34" s="77">
        <v>11.707000000000001</v>
      </c>
      <c r="BM34" s="77">
        <v>13.021000000000001</v>
      </c>
      <c r="BN34" s="77">
        <v>14.519</v>
      </c>
      <c r="BO34" s="77">
        <v>16.228999999999999</v>
      </c>
      <c r="BP34" s="77">
        <v>18.183</v>
      </c>
      <c r="BQ34" s="77">
        <v>20.416</v>
      </c>
      <c r="BR34" s="77">
        <v>22.972999999999999</v>
      </c>
      <c r="BS34" s="77">
        <v>25.904</v>
      </c>
      <c r="BT34" s="77">
        <v>29.271000000000001</v>
      </c>
      <c r="BU34" s="77">
        <v>33.136000000000003</v>
      </c>
      <c r="BV34" s="77">
        <v>37.582000000000001</v>
      </c>
      <c r="BW34" s="77">
        <v>42.71</v>
      </c>
      <c r="BX34" s="77">
        <v>48.640999999999998</v>
      </c>
      <c r="BY34" s="77">
        <v>55.521999999999998</v>
      </c>
      <c r="BZ34" s="77">
        <v>63.524999999999999</v>
      </c>
      <c r="CA34" s="77">
        <v>72.86</v>
      </c>
      <c r="CB34" s="77">
        <v>83.778000000000006</v>
      </c>
      <c r="CC34" s="77">
        <v>96.570999999999998</v>
      </c>
      <c r="CD34" s="77">
        <v>111.58499999999999</v>
      </c>
      <c r="CE34" s="77">
        <v>129.24100000000001</v>
      </c>
      <c r="CF34" s="77">
        <v>150.04300000000001</v>
      </c>
      <c r="CG34" s="77">
        <v>174.595</v>
      </c>
      <c r="CH34" s="77">
        <v>203.626</v>
      </c>
      <c r="CI34" s="77">
        <v>238.005</v>
      </c>
    </row>
    <row r="35" spans="1:87" x14ac:dyDescent="0.25">
      <c r="A35" s="76">
        <v>58</v>
      </c>
      <c r="B35" s="77">
        <v>1.016</v>
      </c>
      <c r="C35" s="77">
        <v>1.0249999999999999</v>
      </c>
      <c r="D35" s="77">
        <v>1.0349999999999999</v>
      </c>
      <c r="E35" s="77">
        <v>1.0449999999999999</v>
      </c>
      <c r="F35" s="77">
        <v>1.056</v>
      </c>
      <c r="G35" s="77">
        <v>1.0669999999999999</v>
      </c>
      <c r="H35" s="77">
        <v>1.079</v>
      </c>
      <c r="I35" s="77">
        <v>1.091</v>
      </c>
      <c r="J35" s="77">
        <v>1.1040000000000001</v>
      </c>
      <c r="K35" s="77">
        <v>1.117</v>
      </c>
      <c r="L35" s="77">
        <v>1.131</v>
      </c>
      <c r="M35" s="77">
        <v>1.1459999999999999</v>
      </c>
      <c r="N35" s="77">
        <v>1.161</v>
      </c>
      <c r="O35" s="77">
        <v>1.177</v>
      </c>
      <c r="P35" s="77">
        <v>1.194</v>
      </c>
      <c r="Q35" s="77">
        <v>1.2130000000000001</v>
      </c>
      <c r="R35" s="77">
        <v>1.2330000000000001</v>
      </c>
      <c r="S35" s="77">
        <v>1.252</v>
      </c>
      <c r="T35" s="77">
        <v>1.2729999999999999</v>
      </c>
      <c r="U35" s="77">
        <v>1.294</v>
      </c>
      <c r="V35" s="77">
        <v>1.3169999999999999</v>
      </c>
      <c r="W35" s="77">
        <v>1.341</v>
      </c>
      <c r="X35" s="77">
        <v>1.3660000000000001</v>
      </c>
      <c r="Y35" s="77">
        <v>1.3919999999999999</v>
      </c>
      <c r="Z35" s="77">
        <v>1.42</v>
      </c>
      <c r="AA35" s="77">
        <v>1.45</v>
      </c>
      <c r="AB35" s="77">
        <v>1.4810000000000001</v>
      </c>
      <c r="AC35" s="77">
        <v>1.5149999999999999</v>
      </c>
      <c r="AD35" s="77">
        <v>1.55</v>
      </c>
      <c r="AE35" s="77">
        <v>1.5880000000000001</v>
      </c>
      <c r="AF35" s="77">
        <v>1.6279999999999999</v>
      </c>
      <c r="AG35" s="77">
        <v>1.671</v>
      </c>
      <c r="AH35" s="77">
        <v>1.7170000000000001</v>
      </c>
      <c r="AI35" s="77">
        <v>1.766</v>
      </c>
      <c r="AJ35" s="77">
        <v>1.819</v>
      </c>
      <c r="AK35" s="77">
        <v>1.8759999999999999</v>
      </c>
      <c r="AL35" s="77">
        <v>1.9370000000000001</v>
      </c>
      <c r="AM35" s="77">
        <v>2.0030000000000001</v>
      </c>
      <c r="AN35" s="77">
        <v>2.0750000000000002</v>
      </c>
      <c r="AO35" s="77">
        <v>2.153</v>
      </c>
      <c r="AP35" s="77">
        <v>2.238</v>
      </c>
      <c r="AQ35" s="77">
        <v>2.33</v>
      </c>
      <c r="AR35" s="77">
        <v>2.4319999999999999</v>
      </c>
      <c r="AS35" s="77">
        <v>2.5430000000000001</v>
      </c>
      <c r="AT35" s="77">
        <v>2.665</v>
      </c>
      <c r="AU35" s="77">
        <v>2.8</v>
      </c>
      <c r="AV35" s="77">
        <v>2.9489999999999998</v>
      </c>
      <c r="AW35" s="77">
        <v>3.1139999999999999</v>
      </c>
      <c r="AX35" s="77">
        <v>3.2970000000000002</v>
      </c>
      <c r="AY35" s="77">
        <v>3.5019999999999998</v>
      </c>
      <c r="AZ35" s="77">
        <v>3.73</v>
      </c>
      <c r="BA35" s="77">
        <v>3.9860000000000002</v>
      </c>
      <c r="BB35" s="77">
        <v>4.2720000000000002</v>
      </c>
      <c r="BC35" s="77">
        <v>4.5949999999999998</v>
      </c>
      <c r="BD35" s="77">
        <v>4.9580000000000002</v>
      </c>
      <c r="BE35" s="77">
        <v>5.3689999999999998</v>
      </c>
      <c r="BF35" s="77">
        <v>5.8330000000000002</v>
      </c>
      <c r="BG35" s="77">
        <v>6.3579999999999997</v>
      </c>
      <c r="BH35" s="77">
        <v>6.9539999999999997</v>
      </c>
      <c r="BI35" s="77">
        <v>7.6310000000000002</v>
      </c>
      <c r="BJ35" s="77">
        <v>8.4</v>
      </c>
      <c r="BK35" s="77">
        <v>9.2759999999999998</v>
      </c>
      <c r="BL35" s="77">
        <v>10.273999999999999</v>
      </c>
      <c r="BM35" s="77">
        <v>11.414</v>
      </c>
      <c r="BN35" s="77">
        <v>12.715</v>
      </c>
      <c r="BO35" s="77">
        <v>14.202999999999999</v>
      </c>
      <c r="BP35" s="77">
        <v>15.907</v>
      </c>
      <c r="BQ35" s="77">
        <v>17.859000000000002</v>
      </c>
      <c r="BR35" s="77">
        <v>20.099</v>
      </c>
      <c r="BS35" s="77">
        <v>22.672000000000001</v>
      </c>
      <c r="BT35" s="77">
        <v>25.634</v>
      </c>
      <c r="BU35" s="77">
        <v>29.042999999999999</v>
      </c>
      <c r="BV35" s="77">
        <v>32.972000000000001</v>
      </c>
      <c r="BW35" s="77">
        <v>37.514000000000003</v>
      </c>
      <c r="BX35" s="77">
        <v>42.779000000000003</v>
      </c>
      <c r="BY35" s="77">
        <v>48.898000000000003</v>
      </c>
      <c r="BZ35" s="77">
        <v>56.027999999999999</v>
      </c>
      <c r="CA35" s="77">
        <v>64.36</v>
      </c>
      <c r="CB35" s="77">
        <v>74.119</v>
      </c>
      <c r="CC35" s="77">
        <v>85.570999999999998</v>
      </c>
      <c r="CD35" s="77">
        <v>99.031000000000006</v>
      </c>
      <c r="CE35" s="77">
        <v>114.879</v>
      </c>
      <c r="CF35" s="77">
        <v>133.57400000000001</v>
      </c>
      <c r="CG35" s="77">
        <v>155.66300000000001</v>
      </c>
      <c r="CH35" s="77">
        <v>181.81200000000001</v>
      </c>
      <c r="CI35" s="77">
        <v>212.81100000000001</v>
      </c>
    </row>
    <row r="36" spans="1:87" x14ac:dyDescent="0.25">
      <c r="A36" s="76">
        <v>59</v>
      </c>
      <c r="B36" s="77">
        <v>0.96499999999999997</v>
      </c>
      <c r="C36" s="77">
        <v>0.97399999999999998</v>
      </c>
      <c r="D36" s="77">
        <v>0.98299999999999998</v>
      </c>
      <c r="E36" s="77">
        <v>0.99299999999999999</v>
      </c>
      <c r="F36" s="77">
        <v>1.0029999999999999</v>
      </c>
      <c r="G36" s="77">
        <v>1.0129999999999999</v>
      </c>
      <c r="H36" s="77">
        <v>1.024</v>
      </c>
      <c r="I36" s="77">
        <v>1.0349999999999999</v>
      </c>
      <c r="J36" s="77">
        <v>1.0469999999999999</v>
      </c>
      <c r="K36" s="77">
        <v>1.0589999999999999</v>
      </c>
      <c r="L36" s="77">
        <v>1.0720000000000001</v>
      </c>
      <c r="M36" s="77">
        <v>1.085</v>
      </c>
      <c r="N36" s="77">
        <v>1.099</v>
      </c>
      <c r="O36" s="77">
        <v>1.1140000000000001</v>
      </c>
      <c r="P36" s="77">
        <v>1.129</v>
      </c>
      <c r="Q36" s="77">
        <v>1.147</v>
      </c>
      <c r="R36" s="77">
        <v>1.165</v>
      </c>
      <c r="S36" s="77">
        <v>1.1830000000000001</v>
      </c>
      <c r="T36" s="77">
        <v>1.202</v>
      </c>
      <c r="U36" s="77">
        <v>1.2210000000000001</v>
      </c>
      <c r="V36" s="77">
        <v>1.242</v>
      </c>
      <c r="W36" s="77">
        <v>1.264</v>
      </c>
      <c r="X36" s="77">
        <v>1.2869999999999999</v>
      </c>
      <c r="Y36" s="77">
        <v>1.3109999999999999</v>
      </c>
      <c r="Z36" s="77">
        <v>1.3360000000000001</v>
      </c>
      <c r="AA36" s="77">
        <v>1.363</v>
      </c>
      <c r="AB36" s="77">
        <v>1.3919999999999999</v>
      </c>
      <c r="AC36" s="77">
        <v>1.4219999999999999</v>
      </c>
      <c r="AD36" s="77">
        <v>1.454</v>
      </c>
      <c r="AE36" s="77">
        <v>1.488</v>
      </c>
      <c r="AF36" s="77">
        <v>1.5249999999999999</v>
      </c>
      <c r="AG36" s="77">
        <v>1.5629999999999999</v>
      </c>
      <c r="AH36" s="77">
        <v>1.605</v>
      </c>
      <c r="AI36" s="77">
        <v>1.649</v>
      </c>
      <c r="AJ36" s="77">
        <v>1.696</v>
      </c>
      <c r="AK36" s="77">
        <v>1.7470000000000001</v>
      </c>
      <c r="AL36" s="77">
        <v>1.802</v>
      </c>
      <c r="AM36" s="77">
        <v>1.861</v>
      </c>
      <c r="AN36" s="77">
        <v>1.925</v>
      </c>
      <c r="AO36" s="77">
        <v>1.994</v>
      </c>
      <c r="AP36" s="77">
        <v>2.0699999999999998</v>
      </c>
      <c r="AQ36" s="77">
        <v>2.1520000000000001</v>
      </c>
      <c r="AR36" s="77">
        <v>2.2410000000000001</v>
      </c>
      <c r="AS36" s="77">
        <v>2.339</v>
      </c>
      <c r="AT36" s="77">
        <v>2.4460000000000002</v>
      </c>
      <c r="AU36" s="77">
        <v>2.5640000000000001</v>
      </c>
      <c r="AV36" s="77">
        <v>2.694</v>
      </c>
      <c r="AW36" s="77">
        <v>2.839</v>
      </c>
      <c r="AX36" s="77">
        <v>2.9980000000000002</v>
      </c>
      <c r="AY36" s="77">
        <v>3.1760000000000002</v>
      </c>
      <c r="AZ36" s="77">
        <v>3.3740000000000001</v>
      </c>
      <c r="BA36" s="77">
        <v>3.5950000000000002</v>
      </c>
      <c r="BB36" s="77">
        <v>3.843</v>
      </c>
      <c r="BC36" s="77">
        <v>4.1219999999999999</v>
      </c>
      <c r="BD36" s="77">
        <v>4.4349999999999996</v>
      </c>
      <c r="BE36" s="77">
        <v>4.7889999999999997</v>
      </c>
      <c r="BF36" s="77">
        <v>5.1879999999999997</v>
      </c>
      <c r="BG36" s="77">
        <v>5.641</v>
      </c>
      <c r="BH36" s="77">
        <v>6.1539999999999999</v>
      </c>
      <c r="BI36" s="77">
        <v>6.7359999999999998</v>
      </c>
      <c r="BJ36" s="77">
        <v>7.3979999999999997</v>
      </c>
      <c r="BK36" s="77">
        <v>8.1530000000000005</v>
      </c>
      <c r="BL36" s="77">
        <v>9.0139999999999993</v>
      </c>
      <c r="BM36" s="77">
        <v>9.9979999999999993</v>
      </c>
      <c r="BN36" s="77">
        <v>11.122999999999999</v>
      </c>
      <c r="BO36" s="77">
        <v>12.412000000000001</v>
      </c>
      <c r="BP36" s="77">
        <v>13.888999999999999</v>
      </c>
      <c r="BQ36" s="77">
        <v>15.586</v>
      </c>
      <c r="BR36" s="77">
        <v>17.536000000000001</v>
      </c>
      <c r="BS36" s="77">
        <v>19.782</v>
      </c>
      <c r="BT36" s="77">
        <v>22.372</v>
      </c>
      <c r="BU36" s="77">
        <v>25.359000000000002</v>
      </c>
      <c r="BV36" s="77">
        <v>28.809000000000001</v>
      </c>
      <c r="BW36" s="77">
        <v>32.805999999999997</v>
      </c>
      <c r="BX36" s="77">
        <v>37.447000000000003</v>
      </c>
      <c r="BY36" s="77">
        <v>42.851999999999997</v>
      </c>
      <c r="BZ36" s="77">
        <v>49.161999999999999</v>
      </c>
      <c r="CA36" s="77">
        <v>56.546999999999997</v>
      </c>
      <c r="CB36" s="77">
        <v>65.210999999999999</v>
      </c>
      <c r="CC36" s="77">
        <v>75.394000000000005</v>
      </c>
      <c r="CD36" s="77">
        <v>87.378</v>
      </c>
      <c r="CE36" s="77">
        <v>101.505</v>
      </c>
      <c r="CF36" s="77">
        <v>118.191</v>
      </c>
      <c r="CG36" s="77">
        <v>137.928</v>
      </c>
      <c r="CH36" s="77">
        <v>161.316</v>
      </c>
      <c r="CI36" s="77">
        <v>189.07</v>
      </c>
    </row>
    <row r="37" spans="1:87" x14ac:dyDescent="0.25">
      <c r="A37" s="76">
        <v>60</v>
      </c>
      <c r="B37" s="77">
        <v>0.91700000000000004</v>
      </c>
      <c r="C37" s="77">
        <v>0.92500000000000004</v>
      </c>
      <c r="D37" s="77">
        <v>0.93300000000000005</v>
      </c>
      <c r="E37" s="77">
        <v>0.94199999999999995</v>
      </c>
      <c r="F37" s="77">
        <v>0.95099999999999996</v>
      </c>
      <c r="G37" s="77">
        <v>0.96099999999999997</v>
      </c>
      <c r="H37" s="77">
        <v>0.97099999999999997</v>
      </c>
      <c r="I37" s="77">
        <v>0.98099999999999998</v>
      </c>
      <c r="J37" s="77">
        <v>0.99199999999999999</v>
      </c>
      <c r="K37" s="77">
        <v>1.0029999999999999</v>
      </c>
      <c r="L37" s="77">
        <v>1.0149999999999999</v>
      </c>
      <c r="M37" s="77">
        <v>1.0269999999999999</v>
      </c>
      <c r="N37" s="77">
        <v>1.04</v>
      </c>
      <c r="O37" s="77">
        <v>1.0529999999999999</v>
      </c>
      <c r="P37" s="77">
        <v>1.0680000000000001</v>
      </c>
      <c r="Q37" s="77">
        <v>1.0840000000000001</v>
      </c>
      <c r="R37" s="77">
        <v>1.1000000000000001</v>
      </c>
      <c r="S37" s="77">
        <v>1.117</v>
      </c>
      <c r="T37" s="77">
        <v>1.1339999999999999</v>
      </c>
      <c r="U37" s="77">
        <v>1.1519999999999999</v>
      </c>
      <c r="V37" s="77">
        <v>1.171</v>
      </c>
      <c r="W37" s="77">
        <v>1.1910000000000001</v>
      </c>
      <c r="X37" s="77">
        <v>1.212</v>
      </c>
      <c r="Y37" s="77">
        <v>1.234</v>
      </c>
      <c r="Z37" s="77">
        <v>1.2569999999999999</v>
      </c>
      <c r="AA37" s="77">
        <v>1.282</v>
      </c>
      <c r="AB37" s="77">
        <v>1.3080000000000001</v>
      </c>
      <c r="AC37" s="77">
        <v>1.335</v>
      </c>
      <c r="AD37" s="77">
        <v>1.3640000000000001</v>
      </c>
      <c r="AE37" s="77">
        <v>1.395</v>
      </c>
      <c r="AF37" s="77">
        <v>1.4279999999999999</v>
      </c>
      <c r="AG37" s="77">
        <v>1.4630000000000001</v>
      </c>
      <c r="AH37" s="77">
        <v>1.5</v>
      </c>
      <c r="AI37" s="77">
        <v>1.54</v>
      </c>
      <c r="AJ37" s="77">
        <v>1.5820000000000001</v>
      </c>
      <c r="AK37" s="77">
        <v>1.6279999999999999</v>
      </c>
      <c r="AL37" s="77">
        <v>1.677</v>
      </c>
      <c r="AM37" s="77">
        <v>1.73</v>
      </c>
      <c r="AN37" s="77">
        <v>1.7869999999999999</v>
      </c>
      <c r="AO37" s="77">
        <v>1.8480000000000001</v>
      </c>
      <c r="AP37" s="77">
        <v>1.915</v>
      </c>
      <c r="AQ37" s="77">
        <v>1.988</v>
      </c>
      <c r="AR37" s="77">
        <v>2.0670000000000002</v>
      </c>
      <c r="AS37" s="77">
        <v>2.153</v>
      </c>
      <c r="AT37" s="77">
        <v>2.2480000000000002</v>
      </c>
      <c r="AU37" s="77">
        <v>2.351</v>
      </c>
      <c r="AV37" s="77">
        <v>2.4649999999999999</v>
      </c>
      <c r="AW37" s="77">
        <v>2.5910000000000002</v>
      </c>
      <c r="AX37" s="77">
        <v>2.73</v>
      </c>
      <c r="AY37" s="77">
        <v>2.8849999999999998</v>
      </c>
      <c r="AZ37" s="77">
        <v>3.0569999999999999</v>
      </c>
      <c r="BA37" s="77">
        <v>3.2480000000000002</v>
      </c>
      <c r="BB37" s="77">
        <v>3.4630000000000001</v>
      </c>
      <c r="BC37" s="77">
        <v>3.7029999999999998</v>
      </c>
      <c r="BD37" s="77">
        <v>3.9740000000000002</v>
      </c>
      <c r="BE37" s="77">
        <v>4.2779999999999996</v>
      </c>
      <c r="BF37" s="77">
        <v>4.6219999999999999</v>
      </c>
      <c r="BG37" s="77">
        <v>5.01</v>
      </c>
      <c r="BH37" s="77">
        <v>5.4509999999999996</v>
      </c>
      <c r="BI37" s="77">
        <v>5.9509999999999996</v>
      </c>
      <c r="BJ37" s="77">
        <v>6.52</v>
      </c>
      <c r="BK37" s="77">
        <v>7.1680000000000001</v>
      </c>
      <c r="BL37" s="77">
        <v>7.9080000000000004</v>
      </c>
      <c r="BM37" s="77">
        <v>8.7539999999999996</v>
      </c>
      <c r="BN37" s="77">
        <v>9.7230000000000008</v>
      </c>
      <c r="BO37" s="77">
        <v>10.834</v>
      </c>
      <c r="BP37" s="77">
        <v>12.11</v>
      </c>
      <c r="BQ37" s="77">
        <v>13.577</v>
      </c>
      <c r="BR37" s="77">
        <v>15.266</v>
      </c>
      <c r="BS37" s="77">
        <v>17.215</v>
      </c>
      <c r="BT37" s="77">
        <v>19.466999999999999</v>
      </c>
      <c r="BU37" s="77">
        <v>22.068000000000001</v>
      </c>
      <c r="BV37" s="77">
        <v>25.079000000000001</v>
      </c>
      <c r="BW37" s="77">
        <v>28.573</v>
      </c>
      <c r="BX37" s="77">
        <v>32.639000000000003</v>
      </c>
      <c r="BY37" s="77">
        <v>37.381999999999998</v>
      </c>
      <c r="BZ37" s="77">
        <v>42.929000000000002</v>
      </c>
      <c r="CA37" s="77">
        <v>49.430999999999997</v>
      </c>
      <c r="CB37" s="77">
        <v>57.070999999999998</v>
      </c>
      <c r="CC37" s="77">
        <v>66.063000000000002</v>
      </c>
      <c r="CD37" s="77">
        <v>76.66</v>
      </c>
      <c r="CE37" s="77">
        <v>89.168000000000006</v>
      </c>
      <c r="CF37" s="77">
        <v>103.95699999999999</v>
      </c>
      <c r="CG37" s="77">
        <v>121.47</v>
      </c>
      <c r="CH37" s="77">
        <v>142.24100000000001</v>
      </c>
      <c r="CI37" s="77">
        <v>166.91300000000001</v>
      </c>
    </row>
    <row r="38" spans="1:87" x14ac:dyDescent="0.25">
      <c r="A38" s="76">
        <v>61</v>
      </c>
      <c r="B38" s="77">
        <v>0.87</v>
      </c>
      <c r="C38" s="77">
        <v>0.878</v>
      </c>
      <c r="D38" s="77">
        <v>0.88500000000000001</v>
      </c>
      <c r="E38" s="77">
        <v>0.89300000000000002</v>
      </c>
      <c r="F38" s="77">
        <v>0.90200000000000002</v>
      </c>
      <c r="G38" s="77">
        <v>0.91</v>
      </c>
      <c r="H38" s="77">
        <v>0.92</v>
      </c>
      <c r="I38" s="77">
        <v>0.92900000000000005</v>
      </c>
      <c r="J38" s="77">
        <v>0.93899999999999995</v>
      </c>
      <c r="K38" s="77">
        <v>0.94899999999999995</v>
      </c>
      <c r="L38" s="77">
        <v>0.96</v>
      </c>
      <c r="M38" s="77">
        <v>0.97099999999999997</v>
      </c>
      <c r="N38" s="77">
        <v>0.98299999999999998</v>
      </c>
      <c r="O38" s="77">
        <v>0.996</v>
      </c>
      <c r="P38" s="77">
        <v>1.0089999999999999</v>
      </c>
      <c r="Q38" s="77">
        <v>1.0229999999999999</v>
      </c>
      <c r="R38" s="77">
        <v>1.0389999999999999</v>
      </c>
      <c r="S38" s="77">
        <v>1.054</v>
      </c>
      <c r="T38" s="77">
        <v>1.07</v>
      </c>
      <c r="U38" s="77">
        <v>1.0860000000000001</v>
      </c>
      <c r="V38" s="77">
        <v>1.103</v>
      </c>
      <c r="W38" s="77">
        <v>1.1220000000000001</v>
      </c>
      <c r="X38" s="77">
        <v>1.141</v>
      </c>
      <c r="Y38" s="77">
        <v>1.161</v>
      </c>
      <c r="Z38" s="77">
        <v>1.1819999999999999</v>
      </c>
      <c r="AA38" s="77">
        <v>1.204</v>
      </c>
      <c r="AB38" s="77">
        <v>1.228</v>
      </c>
      <c r="AC38" s="77">
        <v>1.2529999999999999</v>
      </c>
      <c r="AD38" s="77">
        <v>1.2789999999999999</v>
      </c>
      <c r="AE38" s="77">
        <v>1.3069999999999999</v>
      </c>
      <c r="AF38" s="77">
        <v>1.337</v>
      </c>
      <c r="AG38" s="77">
        <v>1.3680000000000001</v>
      </c>
      <c r="AH38" s="77">
        <v>1.4019999999999999</v>
      </c>
      <c r="AI38" s="77">
        <v>1.4379999999999999</v>
      </c>
      <c r="AJ38" s="77">
        <v>1.476</v>
      </c>
      <c r="AK38" s="77">
        <v>1.5169999999999999</v>
      </c>
      <c r="AL38" s="77">
        <v>1.5609999999999999</v>
      </c>
      <c r="AM38" s="77">
        <v>1.6080000000000001</v>
      </c>
      <c r="AN38" s="77">
        <v>1.659</v>
      </c>
      <c r="AO38" s="77">
        <v>1.714</v>
      </c>
      <c r="AP38" s="77">
        <v>1.7729999999999999</v>
      </c>
      <c r="AQ38" s="77">
        <v>1.8380000000000001</v>
      </c>
      <c r="AR38" s="77">
        <v>1.907</v>
      </c>
      <c r="AS38" s="77">
        <v>1.984</v>
      </c>
      <c r="AT38" s="77">
        <v>2.0670000000000002</v>
      </c>
      <c r="AU38" s="77">
        <v>2.1579999999999999</v>
      </c>
      <c r="AV38" s="77">
        <v>2.258</v>
      </c>
      <c r="AW38" s="77">
        <v>2.3679999999999999</v>
      </c>
      <c r="AX38" s="77">
        <v>2.4889999999999999</v>
      </c>
      <c r="AY38" s="77">
        <v>2.6240000000000001</v>
      </c>
      <c r="AZ38" s="77">
        <v>2.7730000000000001</v>
      </c>
      <c r="BA38" s="77">
        <v>2.9390000000000001</v>
      </c>
      <c r="BB38" s="77">
        <v>3.125</v>
      </c>
      <c r="BC38" s="77">
        <v>3.3330000000000002</v>
      </c>
      <c r="BD38" s="77">
        <v>3.5649999999999999</v>
      </c>
      <c r="BE38" s="77">
        <v>3.827</v>
      </c>
      <c r="BF38" s="77">
        <v>4.1230000000000002</v>
      </c>
      <c r="BG38" s="77">
        <v>4.4569999999999999</v>
      </c>
      <c r="BH38" s="77">
        <v>4.835</v>
      </c>
      <c r="BI38" s="77">
        <v>5.2629999999999999</v>
      </c>
      <c r="BJ38" s="77">
        <v>5.7510000000000003</v>
      </c>
      <c r="BK38" s="77">
        <v>6.306</v>
      </c>
      <c r="BL38" s="77">
        <v>6.9409999999999998</v>
      </c>
      <c r="BM38" s="77">
        <v>7.6660000000000004</v>
      </c>
      <c r="BN38" s="77">
        <v>8.4979999999999993</v>
      </c>
      <c r="BO38" s="77">
        <v>9.452</v>
      </c>
      <c r="BP38" s="77">
        <v>10.548</v>
      </c>
      <c r="BQ38" s="77">
        <v>11.811</v>
      </c>
      <c r="BR38" s="77">
        <v>13.266999999999999</v>
      </c>
      <c r="BS38" s="77">
        <v>14.949</v>
      </c>
      <c r="BT38" s="77">
        <v>16.895</v>
      </c>
      <c r="BU38" s="77">
        <v>19.149000000000001</v>
      </c>
      <c r="BV38" s="77">
        <v>21.76</v>
      </c>
      <c r="BW38" s="77">
        <v>24.795999999999999</v>
      </c>
      <c r="BX38" s="77">
        <v>28.335000000000001</v>
      </c>
      <c r="BY38" s="77">
        <v>32.470999999999997</v>
      </c>
      <c r="BZ38" s="77">
        <v>37.314</v>
      </c>
      <c r="CA38" s="77">
        <v>43.000999999999998</v>
      </c>
      <c r="CB38" s="77">
        <v>49.694000000000003</v>
      </c>
      <c r="CC38" s="77">
        <v>57.581000000000003</v>
      </c>
      <c r="CD38" s="77">
        <v>66.887</v>
      </c>
      <c r="CE38" s="77">
        <v>77.884</v>
      </c>
      <c r="CF38" s="77">
        <v>90.899000000000001</v>
      </c>
      <c r="CG38" s="77">
        <v>106.32599999999999</v>
      </c>
      <c r="CH38" s="77">
        <v>124.64100000000001</v>
      </c>
      <c r="CI38" s="77">
        <v>146.41</v>
      </c>
    </row>
    <row r="39" spans="1:87" x14ac:dyDescent="0.25">
      <c r="A39" s="76">
        <v>62</v>
      </c>
      <c r="B39" s="77">
        <v>0.82499999999999996</v>
      </c>
      <c r="C39" s="77">
        <v>0.83199999999999996</v>
      </c>
      <c r="D39" s="77">
        <v>0.83899999999999997</v>
      </c>
      <c r="E39" s="77">
        <v>0.84599999999999997</v>
      </c>
      <c r="F39" s="77">
        <v>0.85399999999999998</v>
      </c>
      <c r="G39" s="77">
        <v>0.86199999999999999</v>
      </c>
      <c r="H39" s="77">
        <v>0.871</v>
      </c>
      <c r="I39" s="77">
        <v>0.879</v>
      </c>
      <c r="J39" s="77">
        <v>0.88800000000000001</v>
      </c>
      <c r="K39" s="77">
        <v>0.89800000000000002</v>
      </c>
      <c r="L39" s="77">
        <v>0.90800000000000003</v>
      </c>
      <c r="M39" s="77">
        <v>0.91800000000000004</v>
      </c>
      <c r="N39" s="77">
        <v>0.92900000000000005</v>
      </c>
      <c r="O39" s="77">
        <v>0.94</v>
      </c>
      <c r="P39" s="77">
        <v>0.95199999999999996</v>
      </c>
      <c r="Q39" s="77">
        <v>0.96599999999999997</v>
      </c>
      <c r="R39" s="77">
        <v>0.98</v>
      </c>
      <c r="S39" s="77">
        <v>0.99399999999999999</v>
      </c>
      <c r="T39" s="77">
        <v>1.008</v>
      </c>
      <c r="U39" s="77">
        <v>1.0229999999999999</v>
      </c>
      <c r="V39" s="77">
        <v>1.0389999999999999</v>
      </c>
      <c r="W39" s="77">
        <v>1.056</v>
      </c>
      <c r="X39" s="77">
        <v>1.073</v>
      </c>
      <c r="Y39" s="77">
        <v>1.0920000000000001</v>
      </c>
      <c r="Z39" s="77">
        <v>1.111</v>
      </c>
      <c r="AA39" s="77">
        <v>1.131</v>
      </c>
      <c r="AB39" s="77">
        <v>1.153</v>
      </c>
      <c r="AC39" s="77">
        <v>1.175</v>
      </c>
      <c r="AD39" s="77">
        <v>1.1990000000000001</v>
      </c>
      <c r="AE39" s="77">
        <v>1.2250000000000001</v>
      </c>
      <c r="AF39" s="77">
        <v>1.2509999999999999</v>
      </c>
      <c r="AG39" s="77">
        <v>1.28</v>
      </c>
      <c r="AH39" s="77">
        <v>1.31</v>
      </c>
      <c r="AI39" s="77">
        <v>1.343</v>
      </c>
      <c r="AJ39" s="77">
        <v>1.377</v>
      </c>
      <c r="AK39" s="77">
        <v>1.4139999999999999</v>
      </c>
      <c r="AL39" s="77">
        <v>1.4530000000000001</v>
      </c>
      <c r="AM39" s="77">
        <v>1.4950000000000001</v>
      </c>
      <c r="AN39" s="77">
        <v>1.5409999999999999</v>
      </c>
      <c r="AO39" s="77">
        <v>1.59</v>
      </c>
      <c r="AP39" s="77">
        <v>1.6419999999999999</v>
      </c>
      <c r="AQ39" s="77">
        <v>1.7</v>
      </c>
      <c r="AR39" s="77">
        <v>1.7609999999999999</v>
      </c>
      <c r="AS39" s="77">
        <v>1.829</v>
      </c>
      <c r="AT39" s="77">
        <v>1.9019999999999999</v>
      </c>
      <c r="AU39" s="77">
        <v>1.982</v>
      </c>
      <c r="AV39" s="77">
        <v>2.0699999999999998</v>
      </c>
      <c r="AW39" s="77">
        <v>2.1659999999999999</v>
      </c>
      <c r="AX39" s="77">
        <v>2.2719999999999998</v>
      </c>
      <c r="AY39" s="77">
        <v>2.39</v>
      </c>
      <c r="AZ39" s="77">
        <v>2.5190000000000001</v>
      </c>
      <c r="BA39" s="77">
        <v>2.6640000000000001</v>
      </c>
      <c r="BB39" s="77">
        <v>2.8239999999999998</v>
      </c>
      <c r="BC39" s="77">
        <v>3.004</v>
      </c>
      <c r="BD39" s="77">
        <v>3.2050000000000001</v>
      </c>
      <c r="BE39" s="77">
        <v>3.43</v>
      </c>
      <c r="BF39" s="77">
        <v>3.6840000000000002</v>
      </c>
      <c r="BG39" s="77">
        <v>3.97</v>
      </c>
      <c r="BH39" s="77">
        <v>4.2939999999999996</v>
      </c>
      <c r="BI39" s="77">
        <v>4.6619999999999999</v>
      </c>
      <c r="BJ39" s="77">
        <v>5.0789999999999997</v>
      </c>
      <c r="BK39" s="77">
        <v>5.5540000000000003</v>
      </c>
      <c r="BL39" s="77">
        <v>6.0970000000000004</v>
      </c>
      <c r="BM39" s="77">
        <v>6.7169999999999996</v>
      </c>
      <c r="BN39" s="77">
        <v>7.4290000000000003</v>
      </c>
      <c r="BO39" s="77">
        <v>8.2449999999999992</v>
      </c>
      <c r="BP39" s="77">
        <v>9.1850000000000005</v>
      </c>
      <c r="BQ39" s="77">
        <v>10.266999999999999</v>
      </c>
      <c r="BR39" s="77">
        <v>11.516999999999999</v>
      </c>
      <c r="BS39" s="77">
        <v>12.962</v>
      </c>
      <c r="BT39" s="77">
        <v>14.637</v>
      </c>
      <c r="BU39" s="77">
        <v>16.579000000000001</v>
      </c>
      <c r="BV39" s="77">
        <v>18.832999999999998</v>
      </c>
      <c r="BW39" s="77">
        <v>21.457000000000001</v>
      </c>
      <c r="BX39" s="77">
        <v>24.52</v>
      </c>
      <c r="BY39" s="77">
        <v>28.106000000000002</v>
      </c>
      <c r="BZ39" s="77">
        <v>32.311</v>
      </c>
      <c r="CA39" s="77">
        <v>37.256999999999998</v>
      </c>
      <c r="CB39" s="77">
        <v>43.084000000000003</v>
      </c>
      <c r="CC39" s="77">
        <v>49.960999999999999</v>
      </c>
      <c r="CD39" s="77">
        <v>58.085000000000001</v>
      </c>
      <c r="CE39" s="77">
        <v>67.695999999999998</v>
      </c>
      <c r="CF39" s="77">
        <v>79.084000000000003</v>
      </c>
      <c r="CG39" s="77">
        <v>92.591999999999999</v>
      </c>
      <c r="CH39" s="77">
        <v>108.643</v>
      </c>
      <c r="CI39" s="77">
        <v>127.73399999999999</v>
      </c>
    </row>
    <row r="40" spans="1:87" x14ac:dyDescent="0.25">
      <c r="A40" s="76">
        <v>63</v>
      </c>
      <c r="B40" s="77">
        <v>0.78200000000000003</v>
      </c>
      <c r="C40" s="77">
        <v>0.78900000000000003</v>
      </c>
      <c r="D40" s="77">
        <v>0.79500000000000004</v>
      </c>
      <c r="E40" s="77">
        <v>0.80200000000000005</v>
      </c>
      <c r="F40" s="77">
        <v>0.80900000000000005</v>
      </c>
      <c r="G40" s="77">
        <v>0.81599999999999995</v>
      </c>
      <c r="H40" s="77">
        <v>0.82399999999999995</v>
      </c>
      <c r="I40" s="77">
        <v>0.83199999999999996</v>
      </c>
      <c r="J40" s="77">
        <v>0.84</v>
      </c>
      <c r="K40" s="77">
        <v>0.84899999999999998</v>
      </c>
      <c r="L40" s="77">
        <v>0.85799999999999998</v>
      </c>
      <c r="M40" s="77">
        <v>0.86699999999999999</v>
      </c>
      <c r="N40" s="77">
        <v>0.877</v>
      </c>
      <c r="O40" s="77">
        <v>0.88800000000000001</v>
      </c>
      <c r="P40" s="77">
        <v>0.89800000000000002</v>
      </c>
      <c r="Q40" s="77">
        <v>0.91100000000000003</v>
      </c>
      <c r="R40" s="77">
        <v>0.92400000000000004</v>
      </c>
      <c r="S40" s="77">
        <v>0.93700000000000006</v>
      </c>
      <c r="T40" s="77">
        <v>0.95</v>
      </c>
      <c r="U40" s="77">
        <v>0.96399999999999997</v>
      </c>
      <c r="V40" s="77">
        <v>0.97799999999999998</v>
      </c>
      <c r="W40" s="77">
        <v>0.99299999999999999</v>
      </c>
      <c r="X40" s="77">
        <v>1.0089999999999999</v>
      </c>
      <c r="Y40" s="77">
        <v>1.026</v>
      </c>
      <c r="Z40" s="77">
        <v>1.044</v>
      </c>
      <c r="AA40" s="77">
        <v>1.0620000000000001</v>
      </c>
      <c r="AB40" s="77">
        <v>1.0820000000000001</v>
      </c>
      <c r="AC40" s="77">
        <v>1.1020000000000001</v>
      </c>
      <c r="AD40" s="77">
        <v>1.1240000000000001</v>
      </c>
      <c r="AE40" s="77">
        <v>1.147</v>
      </c>
      <c r="AF40" s="77">
        <v>1.171</v>
      </c>
      <c r="AG40" s="77">
        <v>1.1970000000000001</v>
      </c>
      <c r="AH40" s="77">
        <v>1.224</v>
      </c>
      <c r="AI40" s="77">
        <v>1.2529999999999999</v>
      </c>
      <c r="AJ40" s="77">
        <v>1.284</v>
      </c>
      <c r="AK40" s="77">
        <v>1.3169999999999999</v>
      </c>
      <c r="AL40" s="77">
        <v>1.353</v>
      </c>
      <c r="AM40" s="77">
        <v>1.391</v>
      </c>
      <c r="AN40" s="77">
        <v>1.431</v>
      </c>
      <c r="AO40" s="77">
        <v>1.4750000000000001</v>
      </c>
      <c r="AP40" s="77">
        <v>1.522</v>
      </c>
      <c r="AQ40" s="77">
        <v>1.573</v>
      </c>
      <c r="AR40" s="77">
        <v>1.627</v>
      </c>
      <c r="AS40" s="77">
        <v>1.6870000000000001</v>
      </c>
      <c r="AT40" s="77">
        <v>1.752</v>
      </c>
      <c r="AU40" s="77">
        <v>1.8220000000000001</v>
      </c>
      <c r="AV40" s="77">
        <v>1.899</v>
      </c>
      <c r="AW40" s="77">
        <v>1.984</v>
      </c>
      <c r="AX40" s="77">
        <v>2.077</v>
      </c>
      <c r="AY40" s="77">
        <v>2.1789999999999998</v>
      </c>
      <c r="AZ40" s="77">
        <v>2.2919999999999998</v>
      </c>
      <c r="BA40" s="77">
        <v>2.4169999999999998</v>
      </c>
      <c r="BB40" s="77">
        <v>2.5569999999999999</v>
      </c>
      <c r="BC40" s="77">
        <v>2.7120000000000002</v>
      </c>
      <c r="BD40" s="77">
        <v>2.8849999999999998</v>
      </c>
      <c r="BE40" s="77">
        <v>3.0790000000000002</v>
      </c>
      <c r="BF40" s="77">
        <v>3.2970000000000002</v>
      </c>
      <c r="BG40" s="77">
        <v>3.5430000000000001</v>
      </c>
      <c r="BH40" s="77">
        <v>3.8210000000000002</v>
      </c>
      <c r="BI40" s="77">
        <v>4.1349999999999998</v>
      </c>
      <c r="BJ40" s="77">
        <v>4.492</v>
      </c>
      <c r="BK40" s="77">
        <v>4.8979999999999997</v>
      </c>
      <c r="BL40" s="77">
        <v>5.3620000000000001</v>
      </c>
      <c r="BM40" s="77">
        <v>5.891</v>
      </c>
      <c r="BN40" s="77">
        <v>6.4989999999999997</v>
      </c>
      <c r="BO40" s="77">
        <v>7.1959999999999997</v>
      </c>
      <c r="BP40" s="77">
        <v>7.9980000000000002</v>
      </c>
      <c r="BQ40" s="77">
        <v>8.9239999999999995</v>
      </c>
      <c r="BR40" s="77">
        <v>9.9920000000000009</v>
      </c>
      <c r="BS40" s="77">
        <v>11.23</v>
      </c>
      <c r="BT40" s="77">
        <v>12.664999999999999</v>
      </c>
      <c r="BU40" s="77">
        <v>14.331</v>
      </c>
      <c r="BV40" s="77">
        <v>16.268000000000001</v>
      </c>
      <c r="BW40" s="77">
        <v>18.524999999999999</v>
      </c>
      <c r="BX40" s="77">
        <v>21.164999999999999</v>
      </c>
      <c r="BY40" s="77">
        <v>24.257999999999999</v>
      </c>
      <c r="BZ40" s="77">
        <v>27.891999999999999</v>
      </c>
      <c r="CA40" s="77">
        <v>32.17</v>
      </c>
      <c r="CB40" s="77">
        <v>37.219000000000001</v>
      </c>
      <c r="CC40" s="77">
        <v>43.185000000000002</v>
      </c>
      <c r="CD40" s="77">
        <v>50.241</v>
      </c>
      <c r="CE40" s="77">
        <v>58.597999999999999</v>
      </c>
      <c r="CF40" s="77">
        <v>68.510000000000005</v>
      </c>
      <c r="CG40" s="77">
        <v>80.278999999999996</v>
      </c>
      <c r="CH40" s="77">
        <v>94.275000000000006</v>
      </c>
      <c r="CI40" s="77">
        <v>110.935</v>
      </c>
    </row>
    <row r="41" spans="1:87" x14ac:dyDescent="0.25">
      <c r="A41" s="76">
        <v>64</v>
      </c>
      <c r="B41" s="77">
        <v>0.74099999999999999</v>
      </c>
      <c r="C41" s="77">
        <v>0.747</v>
      </c>
      <c r="D41" s="77">
        <v>0.752</v>
      </c>
      <c r="E41" s="77">
        <v>0.75800000000000001</v>
      </c>
      <c r="F41" s="77">
        <v>0.76500000000000001</v>
      </c>
      <c r="G41" s="77">
        <v>0.77100000000000002</v>
      </c>
      <c r="H41" s="77">
        <v>0.77800000000000002</v>
      </c>
      <c r="I41" s="77">
        <v>0.78600000000000003</v>
      </c>
      <c r="J41" s="77">
        <v>0.79300000000000004</v>
      </c>
      <c r="K41" s="77">
        <v>0.80100000000000005</v>
      </c>
      <c r="L41" s="77">
        <v>0.81</v>
      </c>
      <c r="M41" s="77">
        <v>0.81799999999999995</v>
      </c>
      <c r="N41" s="77">
        <v>0.82799999999999996</v>
      </c>
      <c r="O41" s="77">
        <v>0.83699999999999997</v>
      </c>
      <c r="P41" s="77">
        <v>0.84699999999999998</v>
      </c>
      <c r="Q41" s="77">
        <v>0.85899999999999999</v>
      </c>
      <c r="R41" s="77">
        <v>0.871</v>
      </c>
      <c r="S41" s="77">
        <v>0.88200000000000001</v>
      </c>
      <c r="T41" s="77">
        <v>0.89400000000000002</v>
      </c>
      <c r="U41" s="77">
        <v>0.90700000000000003</v>
      </c>
      <c r="V41" s="77">
        <v>0.92</v>
      </c>
      <c r="W41" s="77">
        <v>0.93400000000000005</v>
      </c>
      <c r="X41" s="77">
        <v>0.94899999999999995</v>
      </c>
      <c r="Y41" s="77">
        <v>0.96399999999999997</v>
      </c>
      <c r="Z41" s="77">
        <v>0.98</v>
      </c>
      <c r="AA41" s="77">
        <v>0.997</v>
      </c>
      <c r="AB41" s="77">
        <v>1.014</v>
      </c>
      <c r="AC41" s="77">
        <v>1.0329999999999999</v>
      </c>
      <c r="AD41" s="77">
        <v>1.0529999999999999</v>
      </c>
      <c r="AE41" s="77">
        <v>1.0740000000000001</v>
      </c>
      <c r="AF41" s="77">
        <v>1.0960000000000001</v>
      </c>
      <c r="AG41" s="77">
        <v>1.119</v>
      </c>
      <c r="AH41" s="77">
        <v>1.1439999999999999</v>
      </c>
      <c r="AI41" s="77">
        <v>1.17</v>
      </c>
      <c r="AJ41" s="77">
        <v>1.198</v>
      </c>
      <c r="AK41" s="77">
        <v>1.228</v>
      </c>
      <c r="AL41" s="77">
        <v>1.2589999999999999</v>
      </c>
      <c r="AM41" s="77">
        <v>1.2929999999999999</v>
      </c>
      <c r="AN41" s="77">
        <v>1.329</v>
      </c>
      <c r="AO41" s="77">
        <v>1.3680000000000001</v>
      </c>
      <c r="AP41" s="77">
        <v>1.41</v>
      </c>
      <c r="AQ41" s="77">
        <v>1.456</v>
      </c>
      <c r="AR41" s="77">
        <v>1.504</v>
      </c>
      <c r="AS41" s="77">
        <v>1.5569999999999999</v>
      </c>
      <c r="AT41" s="77">
        <v>1.6140000000000001</v>
      </c>
      <c r="AU41" s="77">
        <v>1.677</v>
      </c>
      <c r="AV41" s="77">
        <v>1.744</v>
      </c>
      <c r="AW41" s="77">
        <v>1.819</v>
      </c>
      <c r="AX41" s="77">
        <v>1.9</v>
      </c>
      <c r="AY41" s="77">
        <v>1.9890000000000001</v>
      </c>
      <c r="AZ41" s="77">
        <v>2.0880000000000001</v>
      </c>
      <c r="BA41" s="77">
        <v>2.1970000000000001</v>
      </c>
      <c r="BB41" s="77">
        <v>2.3170000000000002</v>
      </c>
      <c r="BC41" s="77">
        <v>2.452</v>
      </c>
      <c r="BD41" s="77">
        <v>2.601</v>
      </c>
      <c r="BE41" s="77">
        <v>2.7690000000000001</v>
      </c>
      <c r="BF41" s="77">
        <v>2.9569999999999999</v>
      </c>
      <c r="BG41" s="77">
        <v>3.1680000000000001</v>
      </c>
      <c r="BH41" s="77">
        <v>3.4060000000000001</v>
      </c>
      <c r="BI41" s="77">
        <v>3.6749999999999998</v>
      </c>
      <c r="BJ41" s="77">
        <v>3.98</v>
      </c>
      <c r="BK41" s="77">
        <v>4.3259999999999996</v>
      </c>
      <c r="BL41" s="77">
        <v>4.7220000000000004</v>
      </c>
      <c r="BM41" s="77">
        <v>5.1740000000000004</v>
      </c>
      <c r="BN41" s="77">
        <v>5.6909999999999998</v>
      </c>
      <c r="BO41" s="77">
        <v>6.2850000000000001</v>
      </c>
      <c r="BP41" s="77">
        <v>6.9690000000000003</v>
      </c>
      <c r="BQ41" s="77">
        <v>7.758</v>
      </c>
      <c r="BR41" s="77">
        <v>8.6690000000000005</v>
      </c>
      <c r="BS41" s="77">
        <v>9.7249999999999996</v>
      </c>
      <c r="BT41" s="77">
        <v>10.951000000000001</v>
      </c>
      <c r="BU41" s="77">
        <v>12.375999999999999</v>
      </c>
      <c r="BV41" s="77">
        <v>14.032999999999999</v>
      </c>
      <c r="BW41" s="77">
        <v>15.967000000000001</v>
      </c>
      <c r="BX41" s="77">
        <v>18.231000000000002</v>
      </c>
      <c r="BY41" s="77">
        <v>20.888000000000002</v>
      </c>
      <c r="BZ41" s="77">
        <v>24.013000000000002</v>
      </c>
      <c r="CA41" s="77">
        <v>27.698</v>
      </c>
      <c r="CB41" s="77">
        <v>32.051000000000002</v>
      </c>
      <c r="CC41" s="77">
        <v>37.201999999999998</v>
      </c>
      <c r="CD41" s="77">
        <v>43.302</v>
      </c>
      <c r="CE41" s="77">
        <v>50.533999999999999</v>
      </c>
      <c r="CF41" s="77">
        <v>59.122</v>
      </c>
      <c r="CG41" s="77">
        <v>69.328999999999994</v>
      </c>
      <c r="CH41" s="77">
        <v>81.477999999999994</v>
      </c>
      <c r="CI41" s="77">
        <v>95.951999999999998</v>
      </c>
    </row>
    <row r="42" spans="1:87" x14ac:dyDescent="0.25">
      <c r="A42" s="76">
        <v>65</v>
      </c>
      <c r="B42" s="77">
        <v>0.70099999999999996</v>
      </c>
      <c r="C42" s="77">
        <v>0.70599999999999996</v>
      </c>
      <c r="D42" s="77">
        <v>0.71199999999999997</v>
      </c>
      <c r="E42" s="77">
        <v>0.71699999999999997</v>
      </c>
      <c r="F42" s="77">
        <v>0.72299999999999998</v>
      </c>
      <c r="G42" s="77">
        <v>0.72899999999999998</v>
      </c>
      <c r="H42" s="77">
        <v>0.73499999999999999</v>
      </c>
      <c r="I42" s="77">
        <v>0.74199999999999999</v>
      </c>
      <c r="J42" s="77">
        <v>0.749</v>
      </c>
      <c r="K42" s="77">
        <v>0.75600000000000001</v>
      </c>
      <c r="L42" s="77">
        <v>0.76400000000000001</v>
      </c>
      <c r="M42" s="77">
        <v>0.77200000000000002</v>
      </c>
      <c r="N42" s="77">
        <v>0.78</v>
      </c>
      <c r="O42" s="77">
        <v>0.78900000000000003</v>
      </c>
      <c r="P42" s="77">
        <v>0.79800000000000004</v>
      </c>
      <c r="Q42" s="77">
        <v>0.80900000000000005</v>
      </c>
      <c r="R42" s="77">
        <v>0.82</v>
      </c>
      <c r="S42" s="77">
        <v>0.83</v>
      </c>
      <c r="T42" s="77">
        <v>0.84099999999999997</v>
      </c>
      <c r="U42" s="77">
        <v>0.85299999999999998</v>
      </c>
      <c r="V42" s="77">
        <v>0.86499999999999999</v>
      </c>
      <c r="W42" s="77">
        <v>0.878</v>
      </c>
      <c r="X42" s="77">
        <v>0.89100000000000001</v>
      </c>
      <c r="Y42" s="77">
        <v>0.90500000000000003</v>
      </c>
      <c r="Z42" s="77">
        <v>0.91900000000000004</v>
      </c>
      <c r="AA42" s="77">
        <v>0.93500000000000005</v>
      </c>
      <c r="AB42" s="77">
        <v>0.95099999999999996</v>
      </c>
      <c r="AC42" s="77">
        <v>0.96799999999999997</v>
      </c>
      <c r="AD42" s="77">
        <v>0.98599999999999999</v>
      </c>
      <c r="AE42" s="77">
        <v>1.0049999999999999</v>
      </c>
      <c r="AF42" s="77">
        <v>1.0249999999999999</v>
      </c>
      <c r="AG42" s="77">
        <v>1.046</v>
      </c>
      <c r="AH42" s="77">
        <v>1.0680000000000001</v>
      </c>
      <c r="AI42" s="77">
        <v>1.0920000000000001</v>
      </c>
      <c r="AJ42" s="77">
        <v>1.117</v>
      </c>
      <c r="AK42" s="77">
        <v>1.1439999999999999</v>
      </c>
      <c r="AL42" s="77">
        <v>1.1719999999999999</v>
      </c>
      <c r="AM42" s="77">
        <v>1.202</v>
      </c>
      <c r="AN42" s="77">
        <v>1.2350000000000001</v>
      </c>
      <c r="AO42" s="77">
        <v>1.27</v>
      </c>
      <c r="AP42" s="77">
        <v>1.3069999999999999</v>
      </c>
      <c r="AQ42" s="77">
        <v>1.347</v>
      </c>
      <c r="AR42" s="77">
        <v>1.391</v>
      </c>
      <c r="AS42" s="77">
        <v>1.4379999999999999</v>
      </c>
      <c r="AT42" s="77">
        <v>1.488</v>
      </c>
      <c r="AU42" s="77">
        <v>1.5429999999999999</v>
      </c>
      <c r="AV42" s="77">
        <v>1.603</v>
      </c>
      <c r="AW42" s="77">
        <v>1.6679999999999999</v>
      </c>
      <c r="AX42" s="77">
        <v>1.74</v>
      </c>
      <c r="AY42" s="77">
        <v>1.8180000000000001</v>
      </c>
      <c r="AZ42" s="77">
        <v>1.9039999999999999</v>
      </c>
      <c r="BA42" s="77">
        <v>1.9990000000000001</v>
      </c>
      <c r="BB42" s="77">
        <v>2.1040000000000001</v>
      </c>
      <c r="BC42" s="77">
        <v>2.2200000000000002</v>
      </c>
      <c r="BD42" s="77">
        <v>2.3490000000000002</v>
      </c>
      <c r="BE42" s="77">
        <v>2.4940000000000002</v>
      </c>
      <c r="BF42" s="77">
        <v>2.6560000000000001</v>
      </c>
      <c r="BG42" s="77">
        <v>2.8370000000000002</v>
      </c>
      <c r="BH42" s="77">
        <v>3.0409999999999999</v>
      </c>
      <c r="BI42" s="77">
        <v>3.2709999999999999</v>
      </c>
      <c r="BJ42" s="77">
        <v>3.532</v>
      </c>
      <c r="BK42" s="77">
        <v>3.8279999999999998</v>
      </c>
      <c r="BL42" s="77">
        <v>4.165</v>
      </c>
      <c r="BM42" s="77">
        <v>4.55</v>
      </c>
      <c r="BN42" s="77">
        <v>4.99</v>
      </c>
      <c r="BO42" s="77">
        <v>5.4960000000000004</v>
      </c>
      <c r="BP42" s="77">
        <v>6.0780000000000003</v>
      </c>
      <c r="BQ42" s="77">
        <v>6.7489999999999997</v>
      </c>
      <c r="BR42" s="77">
        <v>7.524</v>
      </c>
      <c r="BS42" s="77">
        <v>8.423</v>
      </c>
      <c r="BT42" s="77">
        <v>9.4670000000000005</v>
      </c>
      <c r="BU42" s="77">
        <v>10.68</v>
      </c>
      <c r="BV42" s="77">
        <v>12.093999999999999</v>
      </c>
      <c r="BW42" s="77">
        <v>13.744999999999999</v>
      </c>
      <c r="BX42" s="77">
        <v>15.68</v>
      </c>
      <c r="BY42" s="77">
        <v>17.952999999999999</v>
      </c>
      <c r="BZ42" s="77">
        <v>20.629000000000001</v>
      </c>
      <c r="CA42" s="77">
        <v>23.789000000000001</v>
      </c>
      <c r="CB42" s="77">
        <v>27.527000000000001</v>
      </c>
      <c r="CC42" s="77">
        <v>31.954999999999998</v>
      </c>
      <c r="CD42" s="77">
        <v>37.204999999999998</v>
      </c>
      <c r="CE42" s="77">
        <v>43.438000000000002</v>
      </c>
      <c r="CF42" s="77">
        <v>50.845999999999997</v>
      </c>
      <c r="CG42" s="77">
        <v>59.661000000000001</v>
      </c>
      <c r="CH42" s="77">
        <v>70.164000000000001</v>
      </c>
      <c r="CI42" s="77">
        <v>82.688999999999993</v>
      </c>
    </row>
    <row r="43" spans="1:87" x14ac:dyDescent="0.25">
      <c r="A43" s="76">
        <v>66</v>
      </c>
      <c r="B43" s="77">
        <v>0.66300000000000003</v>
      </c>
      <c r="C43" s="77">
        <v>0.66800000000000004</v>
      </c>
      <c r="D43" s="77">
        <v>0.67200000000000004</v>
      </c>
      <c r="E43" s="77">
        <v>0.67700000000000005</v>
      </c>
      <c r="F43" s="77">
        <v>0.68300000000000005</v>
      </c>
      <c r="G43" s="77">
        <v>0.68799999999999994</v>
      </c>
      <c r="H43" s="77">
        <v>0.69399999999999995</v>
      </c>
      <c r="I43" s="77">
        <v>0.7</v>
      </c>
      <c r="J43" s="77">
        <v>0.70599999999999996</v>
      </c>
      <c r="K43" s="77">
        <v>0.71299999999999997</v>
      </c>
      <c r="L43" s="77">
        <v>0.72</v>
      </c>
      <c r="M43" s="77">
        <v>0.72699999999999998</v>
      </c>
      <c r="N43" s="77">
        <v>0.73499999999999999</v>
      </c>
      <c r="O43" s="77">
        <v>0.74299999999999999</v>
      </c>
      <c r="P43" s="77">
        <v>0.751</v>
      </c>
      <c r="Q43" s="77">
        <v>0.76100000000000001</v>
      </c>
      <c r="R43" s="77">
        <v>0.77100000000000002</v>
      </c>
      <c r="S43" s="77">
        <v>0.78100000000000003</v>
      </c>
      <c r="T43" s="77">
        <v>0.79100000000000004</v>
      </c>
      <c r="U43" s="77">
        <v>0.80200000000000005</v>
      </c>
      <c r="V43" s="77">
        <v>0.81299999999999994</v>
      </c>
      <c r="W43" s="77">
        <v>0.82399999999999995</v>
      </c>
      <c r="X43" s="77">
        <v>0.83599999999999997</v>
      </c>
      <c r="Y43" s="77">
        <v>0.84899999999999998</v>
      </c>
      <c r="Z43" s="77">
        <v>0.86199999999999999</v>
      </c>
      <c r="AA43" s="77">
        <v>0.876</v>
      </c>
      <c r="AB43" s="77">
        <v>0.89100000000000001</v>
      </c>
      <c r="AC43" s="77">
        <v>0.90600000000000003</v>
      </c>
      <c r="AD43" s="77">
        <v>0.92300000000000004</v>
      </c>
      <c r="AE43" s="77">
        <v>0.94</v>
      </c>
      <c r="AF43" s="77">
        <v>0.95799999999999996</v>
      </c>
      <c r="AG43" s="77">
        <v>0.97699999999999998</v>
      </c>
      <c r="AH43" s="77">
        <v>0.997</v>
      </c>
      <c r="AI43" s="77">
        <v>1.018</v>
      </c>
      <c r="AJ43" s="77">
        <v>1.0409999999999999</v>
      </c>
      <c r="AK43" s="77">
        <v>1.0649999999999999</v>
      </c>
      <c r="AL43" s="77">
        <v>1.091</v>
      </c>
      <c r="AM43" s="77">
        <v>1.1180000000000001</v>
      </c>
      <c r="AN43" s="77">
        <v>1.147</v>
      </c>
      <c r="AO43" s="77">
        <v>1.1779999999999999</v>
      </c>
      <c r="AP43" s="77">
        <v>1.212</v>
      </c>
      <c r="AQ43" s="77">
        <v>1.248</v>
      </c>
      <c r="AR43" s="77">
        <v>1.286</v>
      </c>
      <c r="AS43" s="77">
        <v>1.3280000000000001</v>
      </c>
      <c r="AT43" s="77">
        <v>1.373</v>
      </c>
      <c r="AU43" s="77">
        <v>1.421</v>
      </c>
      <c r="AV43" s="77">
        <v>1.474</v>
      </c>
      <c r="AW43" s="77">
        <v>1.5309999999999999</v>
      </c>
      <c r="AX43" s="77">
        <v>1.5940000000000001</v>
      </c>
      <c r="AY43" s="77">
        <v>1.663</v>
      </c>
      <c r="AZ43" s="77">
        <v>1.738</v>
      </c>
      <c r="BA43" s="77">
        <v>1.821</v>
      </c>
      <c r="BB43" s="77">
        <v>1.9119999999999999</v>
      </c>
      <c r="BC43" s="77">
        <v>2.0129999999999999</v>
      </c>
      <c r="BD43" s="77">
        <v>2.125</v>
      </c>
      <c r="BE43" s="77">
        <v>2.25</v>
      </c>
      <c r="BF43" s="77">
        <v>2.3889999999999998</v>
      </c>
      <c r="BG43" s="77">
        <v>2.5449999999999999</v>
      </c>
      <c r="BH43" s="77">
        <v>2.72</v>
      </c>
      <c r="BI43" s="77">
        <v>2.9169999999999998</v>
      </c>
      <c r="BJ43" s="77">
        <v>3.14</v>
      </c>
      <c r="BK43" s="77">
        <v>3.3929999999999998</v>
      </c>
      <c r="BL43" s="77">
        <v>3.68</v>
      </c>
      <c r="BM43" s="77">
        <v>4.008</v>
      </c>
      <c r="BN43" s="77">
        <v>4.383</v>
      </c>
      <c r="BO43" s="77">
        <v>4.8120000000000003</v>
      </c>
      <c r="BP43" s="77">
        <v>5.306</v>
      </c>
      <c r="BQ43" s="77">
        <v>5.8760000000000003</v>
      </c>
      <c r="BR43" s="77">
        <v>6.5350000000000001</v>
      </c>
      <c r="BS43" s="77">
        <v>7.298</v>
      </c>
      <c r="BT43" s="77">
        <v>8.1839999999999993</v>
      </c>
      <c r="BU43" s="77">
        <v>9.2159999999999993</v>
      </c>
      <c r="BV43" s="77">
        <v>10.417</v>
      </c>
      <c r="BW43" s="77">
        <v>11.821999999999999</v>
      </c>
      <c r="BX43" s="77">
        <v>13.468999999999999</v>
      </c>
      <c r="BY43" s="77">
        <v>15.407</v>
      </c>
      <c r="BZ43" s="77">
        <v>17.690000000000001</v>
      </c>
      <c r="CA43" s="77">
        <v>20.388999999999999</v>
      </c>
      <c r="CB43" s="77">
        <v>23.585000000000001</v>
      </c>
      <c r="CC43" s="77">
        <v>27.375</v>
      </c>
      <c r="CD43" s="77">
        <v>31.875</v>
      </c>
      <c r="CE43" s="77">
        <v>37.222999999999999</v>
      </c>
      <c r="CF43" s="77">
        <v>43.587000000000003</v>
      </c>
      <c r="CG43" s="77">
        <v>51.167999999999999</v>
      </c>
      <c r="CH43" s="77">
        <v>60.21</v>
      </c>
      <c r="CI43" s="77">
        <v>71.004000000000005</v>
      </c>
    </row>
    <row r="44" spans="1:87" x14ac:dyDescent="0.25">
      <c r="A44" s="76">
        <v>67</v>
      </c>
      <c r="B44" s="77">
        <v>0.627</v>
      </c>
      <c r="C44" s="77">
        <v>0.63100000000000001</v>
      </c>
      <c r="D44" s="77">
        <v>0.63500000000000001</v>
      </c>
      <c r="E44" s="77">
        <v>0.63900000000000001</v>
      </c>
      <c r="F44" s="77">
        <v>0.64400000000000002</v>
      </c>
      <c r="G44" s="77">
        <v>0.64900000000000002</v>
      </c>
      <c r="H44" s="77">
        <v>0.65400000000000003</v>
      </c>
      <c r="I44" s="77">
        <v>0.66</v>
      </c>
      <c r="J44" s="77">
        <v>0.66500000000000004</v>
      </c>
      <c r="K44" s="77">
        <v>0.67200000000000004</v>
      </c>
      <c r="L44" s="77">
        <v>0.67800000000000005</v>
      </c>
      <c r="M44" s="77">
        <v>0.68500000000000005</v>
      </c>
      <c r="N44" s="77">
        <v>0.69099999999999995</v>
      </c>
      <c r="O44" s="77">
        <v>0.69899999999999995</v>
      </c>
      <c r="P44" s="77">
        <v>0.70599999999999996</v>
      </c>
      <c r="Q44" s="77">
        <v>0.71499999999999997</v>
      </c>
      <c r="R44" s="77">
        <v>0.72499999999999998</v>
      </c>
      <c r="S44" s="77">
        <v>0.73399999999999999</v>
      </c>
      <c r="T44" s="77">
        <v>0.74299999999999999</v>
      </c>
      <c r="U44" s="77">
        <v>0.753</v>
      </c>
      <c r="V44" s="77">
        <v>0.76300000000000001</v>
      </c>
      <c r="W44" s="77">
        <v>0.77300000000000002</v>
      </c>
      <c r="X44" s="77">
        <v>0.78400000000000003</v>
      </c>
      <c r="Y44" s="77">
        <v>0.79600000000000004</v>
      </c>
      <c r="Z44" s="77">
        <v>0.80800000000000005</v>
      </c>
      <c r="AA44" s="77">
        <v>0.82099999999999995</v>
      </c>
      <c r="AB44" s="77">
        <v>0.83399999999999996</v>
      </c>
      <c r="AC44" s="77">
        <v>0.84799999999999998</v>
      </c>
      <c r="AD44" s="77">
        <v>0.86299999999999999</v>
      </c>
      <c r="AE44" s="77">
        <v>0.878</v>
      </c>
      <c r="AF44" s="77">
        <v>0.89500000000000002</v>
      </c>
      <c r="AG44" s="77">
        <v>0.91200000000000003</v>
      </c>
      <c r="AH44" s="77">
        <v>0.93</v>
      </c>
      <c r="AI44" s="77">
        <v>0.94899999999999995</v>
      </c>
      <c r="AJ44" s="77">
        <v>0.97</v>
      </c>
      <c r="AK44" s="77">
        <v>0.99199999999999999</v>
      </c>
      <c r="AL44" s="77">
        <v>1.0149999999999999</v>
      </c>
      <c r="AM44" s="77">
        <v>1.0389999999999999</v>
      </c>
      <c r="AN44" s="77">
        <v>1.0649999999999999</v>
      </c>
      <c r="AO44" s="77">
        <v>1.093</v>
      </c>
      <c r="AP44" s="77">
        <v>1.123</v>
      </c>
      <c r="AQ44" s="77">
        <v>1.155</v>
      </c>
      <c r="AR44" s="77">
        <v>1.1890000000000001</v>
      </c>
      <c r="AS44" s="77">
        <v>1.226</v>
      </c>
      <c r="AT44" s="77">
        <v>1.266</v>
      </c>
      <c r="AU44" s="77">
        <v>1.3089999999999999</v>
      </c>
      <c r="AV44" s="77">
        <v>1.3560000000000001</v>
      </c>
      <c r="AW44" s="77">
        <v>1.4059999999999999</v>
      </c>
      <c r="AX44" s="77">
        <v>1.462</v>
      </c>
      <c r="AY44" s="77">
        <v>1.522</v>
      </c>
      <c r="AZ44" s="77">
        <v>1.587</v>
      </c>
      <c r="BA44" s="77">
        <v>1.66</v>
      </c>
      <c r="BB44" s="77">
        <v>1.7390000000000001</v>
      </c>
      <c r="BC44" s="77">
        <v>1.827</v>
      </c>
      <c r="BD44" s="77">
        <v>1.9239999999999999</v>
      </c>
      <c r="BE44" s="77">
        <v>2.032</v>
      </c>
      <c r="BF44" s="77">
        <v>2.1520000000000001</v>
      </c>
      <c r="BG44" s="77">
        <v>2.2869999999999999</v>
      </c>
      <c r="BH44" s="77">
        <v>2.4369999999999998</v>
      </c>
      <c r="BI44" s="77">
        <v>2.6059999999999999</v>
      </c>
      <c r="BJ44" s="77">
        <v>2.7970000000000002</v>
      </c>
      <c r="BK44" s="77">
        <v>3.012</v>
      </c>
      <c r="BL44" s="77">
        <v>3.2570000000000001</v>
      </c>
      <c r="BM44" s="77">
        <v>3.536</v>
      </c>
      <c r="BN44" s="77">
        <v>3.855</v>
      </c>
      <c r="BO44" s="77">
        <v>4.22</v>
      </c>
      <c r="BP44" s="77">
        <v>4.6390000000000002</v>
      </c>
      <c r="BQ44" s="77">
        <v>5.1219999999999999</v>
      </c>
      <c r="BR44" s="77">
        <v>5.68</v>
      </c>
      <c r="BS44" s="77">
        <v>6.3259999999999996</v>
      </c>
      <c r="BT44" s="77">
        <v>7.0780000000000003</v>
      </c>
      <c r="BU44" s="77">
        <v>7.952</v>
      </c>
      <c r="BV44" s="77">
        <v>8.9700000000000006</v>
      </c>
      <c r="BW44" s="77">
        <v>10.161</v>
      </c>
      <c r="BX44" s="77">
        <v>11.558999999999999</v>
      </c>
      <c r="BY44" s="77">
        <v>13.204000000000001</v>
      </c>
      <c r="BZ44" s="77">
        <v>15.144</v>
      </c>
      <c r="CA44" s="77">
        <v>17.439</v>
      </c>
      <c r="CB44" s="77">
        <v>20.16</v>
      </c>
      <c r="CC44" s="77">
        <v>23.39</v>
      </c>
      <c r="CD44" s="77">
        <v>27.228000000000002</v>
      </c>
      <c r="CE44" s="77">
        <v>31.795000000000002</v>
      </c>
      <c r="CF44" s="77">
        <v>37.234999999999999</v>
      </c>
      <c r="CG44" s="77">
        <v>43.722000000000001</v>
      </c>
      <c r="CH44" s="77">
        <v>51.469000000000001</v>
      </c>
      <c r="CI44" s="77">
        <v>60.725999999999999</v>
      </c>
    </row>
    <row r="45" spans="1:87" x14ac:dyDescent="0.25">
      <c r="A45" s="76">
        <v>68</v>
      </c>
      <c r="B45" s="77">
        <v>0.59199999999999997</v>
      </c>
      <c r="C45" s="77">
        <v>0.59499999999999997</v>
      </c>
      <c r="D45" s="77">
        <v>0.59899999999999998</v>
      </c>
      <c r="E45" s="77">
        <v>0.60299999999999998</v>
      </c>
      <c r="F45" s="77">
        <v>0.60699999999999998</v>
      </c>
      <c r="G45" s="77">
        <v>0.61099999999999999</v>
      </c>
      <c r="H45" s="77">
        <v>0.61599999999999999</v>
      </c>
      <c r="I45" s="77">
        <v>0.621</v>
      </c>
      <c r="J45" s="77">
        <v>0.626</v>
      </c>
      <c r="K45" s="77">
        <v>0.63200000000000001</v>
      </c>
      <c r="L45" s="77">
        <v>0.63800000000000001</v>
      </c>
      <c r="M45" s="77">
        <v>0.64400000000000002</v>
      </c>
      <c r="N45" s="77">
        <v>0.65</v>
      </c>
      <c r="O45" s="77">
        <v>0.65700000000000003</v>
      </c>
      <c r="P45" s="77">
        <v>0.66400000000000003</v>
      </c>
      <c r="Q45" s="77">
        <v>0.67200000000000004</v>
      </c>
      <c r="R45" s="77">
        <v>0.68100000000000005</v>
      </c>
      <c r="S45" s="77">
        <v>0.68899999999999995</v>
      </c>
      <c r="T45" s="77">
        <v>0.69699999999999995</v>
      </c>
      <c r="U45" s="77">
        <v>0.70599999999999996</v>
      </c>
      <c r="V45" s="77">
        <v>0.71499999999999997</v>
      </c>
      <c r="W45" s="77">
        <v>0.72499999999999998</v>
      </c>
      <c r="X45" s="77">
        <v>0.73499999999999999</v>
      </c>
      <c r="Y45" s="77">
        <v>0.745</v>
      </c>
      <c r="Z45" s="77">
        <v>0.75600000000000001</v>
      </c>
      <c r="AA45" s="77">
        <v>0.76800000000000002</v>
      </c>
      <c r="AB45" s="77">
        <v>0.78</v>
      </c>
      <c r="AC45" s="77">
        <v>0.79300000000000004</v>
      </c>
      <c r="AD45" s="77">
        <v>0.80600000000000005</v>
      </c>
      <c r="AE45" s="77">
        <v>0.82</v>
      </c>
      <c r="AF45" s="77">
        <v>0.83499999999999996</v>
      </c>
      <c r="AG45" s="77">
        <v>0.85099999999999998</v>
      </c>
      <c r="AH45" s="77">
        <v>0.86699999999999999</v>
      </c>
      <c r="AI45" s="77">
        <v>0.88500000000000001</v>
      </c>
      <c r="AJ45" s="77">
        <v>0.90300000000000002</v>
      </c>
      <c r="AK45" s="77">
        <v>0.92300000000000004</v>
      </c>
      <c r="AL45" s="77">
        <v>0.94299999999999995</v>
      </c>
      <c r="AM45" s="77">
        <v>0.96499999999999997</v>
      </c>
      <c r="AN45" s="77">
        <v>0.98899999999999999</v>
      </c>
      <c r="AO45" s="77">
        <v>1.014</v>
      </c>
      <c r="AP45" s="77">
        <v>1.0409999999999999</v>
      </c>
      <c r="AQ45" s="77">
        <v>1.069</v>
      </c>
      <c r="AR45" s="77">
        <v>1.1000000000000001</v>
      </c>
      <c r="AS45" s="77">
        <v>1.133</v>
      </c>
      <c r="AT45" s="77">
        <v>1.1679999999999999</v>
      </c>
      <c r="AU45" s="77">
        <v>1.206</v>
      </c>
      <c r="AV45" s="77">
        <v>1.2470000000000001</v>
      </c>
      <c r="AW45" s="77">
        <v>1.292</v>
      </c>
      <c r="AX45" s="77">
        <v>1.341</v>
      </c>
      <c r="AY45" s="77">
        <v>1.393</v>
      </c>
      <c r="AZ45" s="77">
        <v>1.4510000000000001</v>
      </c>
      <c r="BA45" s="77">
        <v>1.514</v>
      </c>
      <c r="BB45" s="77">
        <v>1.5840000000000001</v>
      </c>
      <c r="BC45" s="77">
        <v>1.66</v>
      </c>
      <c r="BD45" s="77">
        <v>1.744</v>
      </c>
      <c r="BE45" s="77">
        <v>1.8380000000000001</v>
      </c>
      <c r="BF45" s="77">
        <v>1.9419999999999999</v>
      </c>
      <c r="BG45" s="77">
        <v>2.0569999999999999</v>
      </c>
      <c r="BH45" s="77">
        <v>2.1869999999999998</v>
      </c>
      <c r="BI45" s="77">
        <v>2.3319999999999999</v>
      </c>
      <c r="BJ45" s="77">
        <v>2.4950000000000001</v>
      </c>
      <c r="BK45" s="77">
        <v>2.6789999999999998</v>
      </c>
      <c r="BL45" s="77">
        <v>2.8879999999999999</v>
      </c>
      <c r="BM45" s="77">
        <v>3.125</v>
      </c>
      <c r="BN45" s="77">
        <v>3.3959999999999999</v>
      </c>
      <c r="BO45" s="77">
        <v>3.706</v>
      </c>
      <c r="BP45" s="77">
        <v>4.0609999999999999</v>
      </c>
      <c r="BQ45" s="77">
        <v>4.47</v>
      </c>
      <c r="BR45" s="77">
        <v>4.9429999999999996</v>
      </c>
      <c r="BS45" s="77">
        <v>5.49</v>
      </c>
      <c r="BT45" s="77">
        <v>6.125</v>
      </c>
      <c r="BU45" s="77">
        <v>6.8639999999999999</v>
      </c>
      <c r="BV45" s="77">
        <v>7.7249999999999996</v>
      </c>
      <c r="BW45" s="77">
        <v>8.7319999999999993</v>
      </c>
      <c r="BX45" s="77">
        <v>9.9139999999999997</v>
      </c>
      <c r="BY45" s="77">
        <v>11.305999999999999</v>
      </c>
      <c r="BZ45" s="77">
        <v>12.949</v>
      </c>
      <c r="CA45" s="77">
        <v>14.893000000000001</v>
      </c>
      <c r="CB45" s="77">
        <v>17.2</v>
      </c>
      <c r="CC45" s="77">
        <v>19.940000000000001</v>
      </c>
      <c r="CD45" s="77">
        <v>23.2</v>
      </c>
      <c r="CE45" s="77">
        <v>27.081</v>
      </c>
      <c r="CF45" s="77">
        <v>31.709</v>
      </c>
      <c r="CG45" s="77">
        <v>37.234000000000002</v>
      </c>
      <c r="CH45" s="77">
        <v>43.838000000000001</v>
      </c>
      <c r="CI45" s="77">
        <v>51.737000000000002</v>
      </c>
    </row>
    <row r="46" spans="1:87" x14ac:dyDescent="0.25">
      <c r="A46" s="76">
        <v>69</v>
      </c>
      <c r="B46" s="77">
        <v>0.55800000000000005</v>
      </c>
      <c r="C46" s="77">
        <v>0.56100000000000005</v>
      </c>
      <c r="D46" s="77">
        <v>0.56499999999999995</v>
      </c>
      <c r="E46" s="77">
        <v>0.56799999999999995</v>
      </c>
      <c r="F46" s="77">
        <v>0.57199999999999995</v>
      </c>
      <c r="G46" s="77">
        <v>0.57599999999999996</v>
      </c>
      <c r="H46" s="77">
        <v>0.57999999999999996</v>
      </c>
      <c r="I46" s="77">
        <v>0.58399999999999996</v>
      </c>
      <c r="J46" s="77">
        <v>0.58899999999999997</v>
      </c>
      <c r="K46" s="77">
        <v>0.59399999999999997</v>
      </c>
      <c r="L46" s="77">
        <v>0.59899999999999998</v>
      </c>
      <c r="M46" s="77">
        <v>0.60499999999999998</v>
      </c>
      <c r="N46" s="77">
        <v>0.61</v>
      </c>
      <c r="O46" s="77">
        <v>0.61599999999999999</v>
      </c>
      <c r="P46" s="77">
        <v>0.623</v>
      </c>
      <c r="Q46" s="77">
        <v>0.63</v>
      </c>
      <c r="R46" s="77">
        <v>0.63800000000000001</v>
      </c>
      <c r="S46" s="77">
        <v>0.64600000000000002</v>
      </c>
      <c r="T46" s="77">
        <v>0.65400000000000003</v>
      </c>
      <c r="U46" s="77">
        <v>0.66200000000000003</v>
      </c>
      <c r="V46" s="77">
        <v>0.67</v>
      </c>
      <c r="W46" s="77">
        <v>0.67900000000000005</v>
      </c>
      <c r="X46" s="77">
        <v>0.68799999999999994</v>
      </c>
      <c r="Y46" s="77">
        <v>0.69799999999999995</v>
      </c>
      <c r="Z46" s="77">
        <v>0.70799999999999996</v>
      </c>
      <c r="AA46" s="77">
        <v>0.71799999999999997</v>
      </c>
      <c r="AB46" s="77">
        <v>0.72899999999999998</v>
      </c>
      <c r="AC46" s="77">
        <v>0.74099999999999999</v>
      </c>
      <c r="AD46" s="77">
        <v>0.753</v>
      </c>
      <c r="AE46" s="77">
        <v>0.76600000000000001</v>
      </c>
      <c r="AF46" s="77">
        <v>0.77900000000000003</v>
      </c>
      <c r="AG46" s="77">
        <v>0.79300000000000004</v>
      </c>
      <c r="AH46" s="77">
        <v>0.80800000000000005</v>
      </c>
      <c r="AI46" s="77">
        <v>0.82399999999999995</v>
      </c>
      <c r="AJ46" s="77">
        <v>0.84</v>
      </c>
      <c r="AK46" s="77">
        <v>0.85799999999999998</v>
      </c>
      <c r="AL46" s="77">
        <v>0.877</v>
      </c>
      <c r="AM46" s="77">
        <v>0.89700000000000002</v>
      </c>
      <c r="AN46" s="77">
        <v>0.91800000000000004</v>
      </c>
      <c r="AO46" s="77">
        <v>0.94</v>
      </c>
      <c r="AP46" s="77">
        <v>0.96399999999999997</v>
      </c>
      <c r="AQ46" s="77">
        <v>0.98899999999999999</v>
      </c>
      <c r="AR46" s="77">
        <v>1.0169999999999999</v>
      </c>
      <c r="AS46" s="77">
        <v>1.046</v>
      </c>
      <c r="AT46" s="77">
        <v>1.077</v>
      </c>
      <c r="AU46" s="77">
        <v>1.111</v>
      </c>
      <c r="AV46" s="77">
        <v>1.1479999999999999</v>
      </c>
      <c r="AW46" s="77">
        <v>1.1870000000000001</v>
      </c>
      <c r="AX46" s="77">
        <v>1.23</v>
      </c>
      <c r="AY46" s="77">
        <v>1.2769999999999999</v>
      </c>
      <c r="AZ46" s="77">
        <v>1.327</v>
      </c>
      <c r="BA46" s="77">
        <v>1.383</v>
      </c>
      <c r="BB46" s="77">
        <v>1.4430000000000001</v>
      </c>
      <c r="BC46" s="77">
        <v>1.51</v>
      </c>
      <c r="BD46" s="77">
        <v>1.583</v>
      </c>
      <c r="BE46" s="77">
        <v>1.6639999999999999</v>
      </c>
      <c r="BF46" s="77">
        <v>1.754</v>
      </c>
      <c r="BG46" s="77">
        <v>1.8540000000000001</v>
      </c>
      <c r="BH46" s="77">
        <v>1.9650000000000001</v>
      </c>
      <c r="BI46" s="77">
        <v>2.089</v>
      </c>
      <c r="BJ46" s="77">
        <v>2.2290000000000001</v>
      </c>
      <c r="BK46" s="77">
        <v>2.387</v>
      </c>
      <c r="BL46" s="77">
        <v>2.5649999999999999</v>
      </c>
      <c r="BM46" s="77">
        <v>2.7669999999999999</v>
      </c>
      <c r="BN46" s="77">
        <v>2.9969999999999999</v>
      </c>
      <c r="BO46" s="77">
        <v>3.26</v>
      </c>
      <c r="BP46" s="77">
        <v>3.5609999999999999</v>
      </c>
      <c r="BQ46" s="77">
        <v>3.9079999999999999</v>
      </c>
      <c r="BR46" s="77">
        <v>4.3070000000000004</v>
      </c>
      <c r="BS46" s="77">
        <v>4.7690000000000001</v>
      </c>
      <c r="BT46" s="77">
        <v>5.3049999999999997</v>
      </c>
      <c r="BU46" s="77">
        <v>5.9290000000000003</v>
      </c>
      <c r="BV46" s="77">
        <v>6.6550000000000002</v>
      </c>
      <c r="BW46" s="77">
        <v>7.5039999999999996</v>
      </c>
      <c r="BX46" s="77">
        <v>8.5009999999999994</v>
      </c>
      <c r="BY46" s="77">
        <v>9.6750000000000007</v>
      </c>
      <c r="BZ46" s="77">
        <v>11.061</v>
      </c>
      <c r="CA46" s="77">
        <v>12.702999999999999</v>
      </c>
      <c r="CB46" s="77">
        <v>14.65</v>
      </c>
      <c r="CC46" s="77">
        <v>16.966000000000001</v>
      </c>
      <c r="CD46" s="77">
        <v>19.721</v>
      </c>
      <c r="CE46" s="77">
        <v>23.004999999999999</v>
      </c>
      <c r="CF46" s="77">
        <v>26.922999999999998</v>
      </c>
      <c r="CG46" s="77">
        <v>31.603999999999999</v>
      </c>
      <c r="CH46" s="77">
        <v>37.203000000000003</v>
      </c>
      <c r="CI46" s="77">
        <v>43.905999999999999</v>
      </c>
    </row>
    <row r="47" spans="1:87" x14ac:dyDescent="0.25">
      <c r="A47" s="76">
        <v>70</v>
      </c>
      <c r="B47" s="77">
        <v>0.52600000000000002</v>
      </c>
      <c r="C47" s="77">
        <v>0.52900000000000003</v>
      </c>
      <c r="D47" s="77">
        <v>0.53200000000000003</v>
      </c>
      <c r="E47" s="77">
        <v>0.53500000000000003</v>
      </c>
      <c r="F47" s="77">
        <v>0.53800000000000003</v>
      </c>
      <c r="G47" s="77">
        <v>0.54100000000000004</v>
      </c>
      <c r="H47" s="77">
        <v>0.54500000000000004</v>
      </c>
      <c r="I47" s="77">
        <v>0.54900000000000004</v>
      </c>
      <c r="J47" s="77">
        <v>0.55300000000000005</v>
      </c>
      <c r="K47" s="77">
        <v>0.55800000000000005</v>
      </c>
      <c r="L47" s="77">
        <v>0.56200000000000006</v>
      </c>
      <c r="M47" s="77">
        <v>0.56699999999999995</v>
      </c>
      <c r="N47" s="77">
        <v>0.57299999999999995</v>
      </c>
      <c r="O47" s="77">
        <v>0.57799999999999996</v>
      </c>
      <c r="P47" s="77">
        <v>0.58399999999999996</v>
      </c>
      <c r="Q47" s="77">
        <v>0.59099999999999997</v>
      </c>
      <c r="R47" s="77">
        <v>0.59799999999999998</v>
      </c>
      <c r="S47" s="77">
        <v>0.60499999999999998</v>
      </c>
      <c r="T47" s="77">
        <v>0.61199999999999999</v>
      </c>
      <c r="U47" s="77">
        <v>0.61899999999999999</v>
      </c>
      <c r="V47" s="77">
        <v>0.627</v>
      </c>
      <c r="W47" s="77">
        <v>0.63500000000000001</v>
      </c>
      <c r="X47" s="77">
        <v>0.64300000000000002</v>
      </c>
      <c r="Y47" s="77">
        <v>0.65200000000000002</v>
      </c>
      <c r="Z47" s="77">
        <v>0.66100000000000003</v>
      </c>
      <c r="AA47" s="77">
        <v>0.67100000000000004</v>
      </c>
      <c r="AB47" s="77">
        <v>0.68100000000000005</v>
      </c>
      <c r="AC47" s="77">
        <v>0.69099999999999995</v>
      </c>
      <c r="AD47" s="77">
        <v>0.70199999999999996</v>
      </c>
      <c r="AE47" s="77">
        <v>0.71399999999999997</v>
      </c>
      <c r="AF47" s="77">
        <v>0.72599999999999998</v>
      </c>
      <c r="AG47" s="77">
        <v>0.73899999999999999</v>
      </c>
      <c r="AH47" s="77">
        <v>0.752</v>
      </c>
      <c r="AI47" s="77">
        <v>0.76700000000000002</v>
      </c>
      <c r="AJ47" s="77">
        <v>0.78200000000000003</v>
      </c>
      <c r="AK47" s="77">
        <v>0.79700000000000004</v>
      </c>
      <c r="AL47" s="77">
        <v>0.81399999999999995</v>
      </c>
      <c r="AM47" s="77">
        <v>0.83199999999999996</v>
      </c>
      <c r="AN47" s="77">
        <v>0.85099999999999998</v>
      </c>
      <c r="AO47" s="77">
        <v>0.871</v>
      </c>
      <c r="AP47" s="77">
        <v>0.89200000000000002</v>
      </c>
      <c r="AQ47" s="77">
        <v>0.91500000000000004</v>
      </c>
      <c r="AR47" s="77">
        <v>0.94</v>
      </c>
      <c r="AS47" s="77">
        <v>0.96599999999999997</v>
      </c>
      <c r="AT47" s="77">
        <v>0.99399999999999999</v>
      </c>
      <c r="AU47" s="77">
        <v>1.024</v>
      </c>
      <c r="AV47" s="77">
        <v>1.056</v>
      </c>
      <c r="AW47" s="77">
        <v>1.091</v>
      </c>
      <c r="AX47" s="77">
        <v>1.129</v>
      </c>
      <c r="AY47" s="77">
        <v>1.17</v>
      </c>
      <c r="AZ47" s="77">
        <v>1.214</v>
      </c>
      <c r="BA47" s="77">
        <v>1.2629999999999999</v>
      </c>
      <c r="BB47" s="77">
        <v>1.3160000000000001</v>
      </c>
      <c r="BC47" s="77">
        <v>1.3740000000000001</v>
      </c>
      <c r="BD47" s="77">
        <v>1.4379999999999999</v>
      </c>
      <c r="BE47" s="77">
        <v>1.508</v>
      </c>
      <c r="BF47" s="77">
        <v>1.5860000000000001</v>
      </c>
      <c r="BG47" s="77">
        <v>1.6719999999999999</v>
      </c>
      <c r="BH47" s="77">
        <v>1.768</v>
      </c>
      <c r="BI47" s="77">
        <v>1.875</v>
      </c>
      <c r="BJ47" s="77">
        <v>1.9950000000000001</v>
      </c>
      <c r="BK47" s="77">
        <v>2.13</v>
      </c>
      <c r="BL47" s="77">
        <v>2.282</v>
      </c>
      <c r="BM47" s="77">
        <v>2.4540000000000002</v>
      </c>
      <c r="BN47" s="77">
        <v>2.65</v>
      </c>
      <c r="BO47" s="77">
        <v>2.8730000000000002</v>
      </c>
      <c r="BP47" s="77">
        <v>3.1280000000000001</v>
      </c>
      <c r="BQ47" s="77">
        <v>3.4209999999999998</v>
      </c>
      <c r="BR47" s="77">
        <v>3.758</v>
      </c>
      <c r="BS47" s="77">
        <v>4.1479999999999997</v>
      </c>
      <c r="BT47" s="77">
        <v>4.5999999999999996</v>
      </c>
      <c r="BU47" s="77">
        <v>5.125</v>
      </c>
      <c r="BV47" s="77">
        <v>5.7370000000000001</v>
      </c>
      <c r="BW47" s="77">
        <v>6.4509999999999996</v>
      </c>
      <c r="BX47" s="77">
        <v>7.29</v>
      </c>
      <c r="BY47" s="77">
        <v>8.2780000000000005</v>
      </c>
      <c r="BZ47" s="77">
        <v>9.4429999999999996</v>
      </c>
      <c r="CA47" s="77">
        <v>10.824</v>
      </c>
      <c r="CB47" s="77">
        <v>12.462</v>
      </c>
      <c r="CC47" s="77">
        <v>14.411</v>
      </c>
      <c r="CD47" s="77">
        <v>16.73</v>
      </c>
      <c r="CE47" s="77">
        <v>19.495000000000001</v>
      </c>
      <c r="CF47" s="77">
        <v>22.795000000000002</v>
      </c>
      <c r="CG47" s="77">
        <v>26.741</v>
      </c>
      <c r="CH47" s="77">
        <v>31.463000000000001</v>
      </c>
      <c r="CI47" s="77">
        <v>37.119</v>
      </c>
    </row>
    <row r="48" spans="1:87" x14ac:dyDescent="0.25">
      <c r="A48" s="76">
        <v>71</v>
      </c>
      <c r="B48" s="77">
        <v>0.495</v>
      </c>
      <c r="C48" s="77">
        <v>0.498</v>
      </c>
      <c r="D48" s="77">
        <v>0.5</v>
      </c>
      <c r="E48" s="77">
        <v>0.503</v>
      </c>
      <c r="F48" s="77">
        <v>0.50600000000000001</v>
      </c>
      <c r="G48" s="77">
        <v>0.50900000000000001</v>
      </c>
      <c r="H48" s="77">
        <v>0.51200000000000001</v>
      </c>
      <c r="I48" s="77">
        <v>0.51500000000000001</v>
      </c>
      <c r="J48" s="77">
        <v>0.51900000000000002</v>
      </c>
      <c r="K48" s="77">
        <v>0.52300000000000002</v>
      </c>
      <c r="L48" s="77">
        <v>0.52700000000000002</v>
      </c>
      <c r="M48" s="77">
        <v>0.53200000000000003</v>
      </c>
      <c r="N48" s="77">
        <v>0.53700000000000003</v>
      </c>
      <c r="O48" s="77">
        <v>0.54200000000000004</v>
      </c>
      <c r="P48" s="77">
        <v>0.54700000000000004</v>
      </c>
      <c r="Q48" s="77">
        <v>0.55300000000000005</v>
      </c>
      <c r="R48" s="77">
        <v>0.56000000000000005</v>
      </c>
      <c r="S48" s="77">
        <v>0.56599999999999995</v>
      </c>
      <c r="T48" s="77">
        <v>0.57299999999999995</v>
      </c>
      <c r="U48" s="77">
        <v>0.57899999999999996</v>
      </c>
      <c r="V48" s="77">
        <v>0.58599999999999997</v>
      </c>
      <c r="W48" s="77">
        <v>0.59399999999999997</v>
      </c>
      <c r="X48" s="77">
        <v>0.60099999999999998</v>
      </c>
      <c r="Y48" s="77">
        <v>0.60899999999999999</v>
      </c>
      <c r="Z48" s="77">
        <v>0.61799999999999999</v>
      </c>
      <c r="AA48" s="77">
        <v>0.626</v>
      </c>
      <c r="AB48" s="77">
        <v>0.63500000000000001</v>
      </c>
      <c r="AC48" s="77">
        <v>0.64500000000000002</v>
      </c>
      <c r="AD48" s="77">
        <v>0.65500000000000003</v>
      </c>
      <c r="AE48" s="77">
        <v>0.66500000000000004</v>
      </c>
      <c r="AF48" s="77">
        <v>0.67600000000000005</v>
      </c>
      <c r="AG48" s="77">
        <v>0.68799999999999994</v>
      </c>
      <c r="AH48" s="77">
        <v>0.7</v>
      </c>
      <c r="AI48" s="77">
        <v>0.71299999999999997</v>
      </c>
      <c r="AJ48" s="77">
        <v>0.72599999999999998</v>
      </c>
      <c r="AK48" s="77">
        <v>0.74099999999999999</v>
      </c>
      <c r="AL48" s="77">
        <v>0.75600000000000001</v>
      </c>
      <c r="AM48" s="77">
        <v>0.77200000000000002</v>
      </c>
      <c r="AN48" s="77">
        <v>0.78900000000000003</v>
      </c>
      <c r="AO48" s="77">
        <v>0.80700000000000005</v>
      </c>
      <c r="AP48" s="77">
        <v>0.82599999999999996</v>
      </c>
      <c r="AQ48" s="77">
        <v>0.84599999999999997</v>
      </c>
      <c r="AR48" s="77">
        <v>0.86799999999999999</v>
      </c>
      <c r="AS48" s="77">
        <v>0.89100000000000001</v>
      </c>
      <c r="AT48" s="77">
        <v>0.91600000000000004</v>
      </c>
      <c r="AU48" s="77">
        <v>0.94299999999999995</v>
      </c>
      <c r="AV48" s="77">
        <v>0.97199999999999998</v>
      </c>
      <c r="AW48" s="77">
        <v>1.0029999999999999</v>
      </c>
      <c r="AX48" s="77">
        <v>1.036</v>
      </c>
      <c r="AY48" s="77">
        <v>1.0720000000000001</v>
      </c>
      <c r="AZ48" s="77">
        <v>1.111</v>
      </c>
      <c r="BA48" s="77">
        <v>1.1539999999999999</v>
      </c>
      <c r="BB48" s="77">
        <v>1.2</v>
      </c>
      <c r="BC48" s="77">
        <v>1.2509999999999999</v>
      </c>
      <c r="BD48" s="77">
        <v>1.3069999999999999</v>
      </c>
      <c r="BE48" s="77">
        <v>1.3680000000000001</v>
      </c>
      <c r="BF48" s="77">
        <v>1.4350000000000001</v>
      </c>
      <c r="BG48" s="77">
        <v>1.51</v>
      </c>
      <c r="BH48" s="77">
        <v>1.593</v>
      </c>
      <c r="BI48" s="77">
        <v>1.6850000000000001</v>
      </c>
      <c r="BJ48" s="77">
        <v>1.788</v>
      </c>
      <c r="BK48" s="77">
        <v>1.903</v>
      </c>
      <c r="BL48" s="77">
        <v>2.0329999999999999</v>
      </c>
      <c r="BM48" s="77">
        <v>2.1800000000000002</v>
      </c>
      <c r="BN48" s="77">
        <v>2.347</v>
      </c>
      <c r="BO48" s="77">
        <v>2.536</v>
      </c>
      <c r="BP48" s="77">
        <v>2.7519999999999998</v>
      </c>
      <c r="BQ48" s="77">
        <v>3</v>
      </c>
      <c r="BR48" s="77">
        <v>3.2850000000000001</v>
      </c>
      <c r="BS48" s="77">
        <v>3.6139999999999999</v>
      </c>
      <c r="BT48" s="77">
        <v>3.9950000000000001</v>
      </c>
      <c r="BU48" s="77">
        <v>4.4370000000000003</v>
      </c>
      <c r="BV48" s="77">
        <v>4.9509999999999996</v>
      </c>
      <c r="BW48" s="77">
        <v>5.5510000000000002</v>
      </c>
      <c r="BX48" s="77">
        <v>6.2549999999999999</v>
      </c>
      <c r="BY48" s="77">
        <v>7.0830000000000002</v>
      </c>
      <c r="BZ48" s="77">
        <v>8.0609999999999999</v>
      </c>
      <c r="CA48" s="77">
        <v>9.2189999999999994</v>
      </c>
      <c r="CB48" s="77">
        <v>10.592000000000001</v>
      </c>
      <c r="CC48" s="77">
        <v>12.225</v>
      </c>
      <c r="CD48" s="77">
        <v>14.169</v>
      </c>
      <c r="CE48" s="77">
        <v>16.486999999999998</v>
      </c>
      <c r="CF48" s="77">
        <v>19.254000000000001</v>
      </c>
      <c r="CG48" s="77">
        <v>22.562000000000001</v>
      </c>
      <c r="CH48" s="77">
        <v>26.521999999999998</v>
      </c>
      <c r="CI48" s="77">
        <v>31.266999999999999</v>
      </c>
    </row>
    <row r="49" spans="1:87" x14ac:dyDescent="0.25">
      <c r="A49" s="76">
        <v>72</v>
      </c>
      <c r="B49" s="77">
        <v>0.46600000000000003</v>
      </c>
      <c r="C49" s="77">
        <v>0.46800000000000003</v>
      </c>
      <c r="D49" s="77">
        <v>0.47</v>
      </c>
      <c r="E49" s="77">
        <v>0.47199999999999998</v>
      </c>
      <c r="F49" s="77">
        <v>0.47499999999999998</v>
      </c>
      <c r="G49" s="77">
        <v>0.47699999999999998</v>
      </c>
      <c r="H49" s="77">
        <v>0.48</v>
      </c>
      <c r="I49" s="77">
        <v>0.48299999999999998</v>
      </c>
      <c r="J49" s="77">
        <v>0.48699999999999999</v>
      </c>
      <c r="K49" s="77">
        <v>0.49</v>
      </c>
      <c r="L49" s="77">
        <v>0.49399999999999999</v>
      </c>
      <c r="M49" s="77">
        <v>0.498</v>
      </c>
      <c r="N49" s="77">
        <v>0.502</v>
      </c>
      <c r="O49" s="77">
        <v>0.50700000000000001</v>
      </c>
      <c r="P49" s="77">
        <v>0.51100000000000001</v>
      </c>
      <c r="Q49" s="77">
        <v>0.51700000000000002</v>
      </c>
      <c r="R49" s="77">
        <v>0.52400000000000002</v>
      </c>
      <c r="S49" s="77">
        <v>0.52900000000000003</v>
      </c>
      <c r="T49" s="77">
        <v>0.53500000000000003</v>
      </c>
      <c r="U49" s="77">
        <v>0.54100000000000004</v>
      </c>
      <c r="V49" s="77">
        <v>0.54800000000000004</v>
      </c>
      <c r="W49" s="77">
        <v>0.55400000000000005</v>
      </c>
      <c r="X49" s="77">
        <v>0.56100000000000005</v>
      </c>
      <c r="Y49" s="77">
        <v>0.56899999999999995</v>
      </c>
      <c r="Z49" s="77">
        <v>0.57599999999999996</v>
      </c>
      <c r="AA49" s="77">
        <v>0.58399999999999996</v>
      </c>
      <c r="AB49" s="77">
        <v>0.59199999999999997</v>
      </c>
      <c r="AC49" s="77">
        <v>0.60099999999999998</v>
      </c>
      <c r="AD49" s="77">
        <v>0.61</v>
      </c>
      <c r="AE49" s="77">
        <v>0.61899999999999999</v>
      </c>
      <c r="AF49" s="77">
        <v>0.629</v>
      </c>
      <c r="AG49" s="77">
        <v>0.64</v>
      </c>
      <c r="AH49" s="77">
        <v>0.65100000000000002</v>
      </c>
      <c r="AI49" s="77">
        <v>0.66300000000000003</v>
      </c>
      <c r="AJ49" s="77">
        <v>0.67500000000000004</v>
      </c>
      <c r="AK49" s="77">
        <v>0.68799999999999994</v>
      </c>
      <c r="AL49" s="77">
        <v>0.70099999999999996</v>
      </c>
      <c r="AM49" s="77">
        <v>0.71599999999999997</v>
      </c>
      <c r="AN49" s="77">
        <v>0.73099999999999998</v>
      </c>
      <c r="AO49" s="77">
        <v>0.747</v>
      </c>
      <c r="AP49" s="77">
        <v>0.76400000000000001</v>
      </c>
      <c r="AQ49" s="77">
        <v>0.78200000000000003</v>
      </c>
      <c r="AR49" s="77">
        <v>0.80200000000000005</v>
      </c>
      <c r="AS49" s="77">
        <v>0.82299999999999995</v>
      </c>
      <c r="AT49" s="77">
        <v>0.84499999999999997</v>
      </c>
      <c r="AU49" s="77">
        <v>0.86899999999999999</v>
      </c>
      <c r="AV49" s="77">
        <v>0.89400000000000002</v>
      </c>
      <c r="AW49" s="77">
        <v>0.92200000000000004</v>
      </c>
      <c r="AX49" s="77">
        <v>0.95099999999999996</v>
      </c>
      <c r="AY49" s="77">
        <v>0.98299999999999998</v>
      </c>
      <c r="AZ49" s="77">
        <v>1.018</v>
      </c>
      <c r="BA49" s="77">
        <v>1.0549999999999999</v>
      </c>
      <c r="BB49" s="77">
        <v>1.0960000000000001</v>
      </c>
      <c r="BC49" s="77">
        <v>1.1399999999999999</v>
      </c>
      <c r="BD49" s="77">
        <v>1.1890000000000001</v>
      </c>
      <c r="BE49" s="77">
        <v>1.242</v>
      </c>
      <c r="BF49" s="77">
        <v>1.3009999999999999</v>
      </c>
      <c r="BG49" s="77">
        <v>1.365</v>
      </c>
      <c r="BH49" s="77">
        <v>1.4370000000000001</v>
      </c>
      <c r="BI49" s="77">
        <v>1.516</v>
      </c>
      <c r="BJ49" s="77">
        <v>1.605</v>
      </c>
      <c r="BK49" s="77">
        <v>1.704</v>
      </c>
      <c r="BL49" s="77">
        <v>1.8149999999999999</v>
      </c>
      <c r="BM49" s="77">
        <v>1.9410000000000001</v>
      </c>
      <c r="BN49" s="77">
        <v>2.0819999999999999</v>
      </c>
      <c r="BO49" s="77">
        <v>2.2429999999999999</v>
      </c>
      <c r="BP49" s="77">
        <v>2.427</v>
      </c>
      <c r="BQ49" s="77">
        <v>2.637</v>
      </c>
      <c r="BR49" s="77">
        <v>2.8769999999999998</v>
      </c>
      <c r="BS49" s="77">
        <v>3.1549999999999998</v>
      </c>
      <c r="BT49" s="77">
        <v>3.476</v>
      </c>
      <c r="BU49" s="77">
        <v>3.847</v>
      </c>
      <c r="BV49" s="77">
        <v>4.2789999999999999</v>
      </c>
      <c r="BW49" s="77">
        <v>4.7830000000000004</v>
      </c>
      <c r="BX49" s="77">
        <v>5.3730000000000002</v>
      </c>
      <c r="BY49" s="77">
        <v>6.0670000000000002</v>
      </c>
      <c r="BZ49" s="77">
        <v>6.8860000000000001</v>
      </c>
      <c r="CA49" s="77">
        <v>7.8540000000000001</v>
      </c>
      <c r="CB49" s="77">
        <v>9.0030000000000001</v>
      </c>
      <c r="CC49" s="77">
        <v>10.368</v>
      </c>
      <c r="CD49" s="77">
        <v>11.993</v>
      </c>
      <c r="CE49" s="77">
        <v>13.93</v>
      </c>
      <c r="CF49" s="77">
        <v>16.242000000000001</v>
      </c>
      <c r="CG49" s="77">
        <v>19.004999999999999</v>
      </c>
      <c r="CH49" s="77">
        <v>22.312999999999999</v>
      </c>
      <c r="CI49" s="77">
        <v>26.276</v>
      </c>
    </row>
    <row r="50" spans="1:87" x14ac:dyDescent="0.25">
      <c r="A50" s="76">
        <v>73</v>
      </c>
      <c r="B50" s="77">
        <v>0.438</v>
      </c>
      <c r="C50" s="77">
        <v>0.44</v>
      </c>
      <c r="D50" s="77">
        <v>0.441</v>
      </c>
      <c r="E50" s="77">
        <v>0.443</v>
      </c>
      <c r="F50" s="77">
        <v>0.44500000000000001</v>
      </c>
      <c r="G50" s="77">
        <v>0.44800000000000001</v>
      </c>
      <c r="H50" s="77">
        <v>0.45</v>
      </c>
      <c r="I50" s="77">
        <v>0.45300000000000001</v>
      </c>
      <c r="J50" s="77">
        <v>0.45600000000000002</v>
      </c>
      <c r="K50" s="77">
        <v>0.45900000000000002</v>
      </c>
      <c r="L50" s="77">
        <v>0.46200000000000002</v>
      </c>
      <c r="M50" s="77">
        <v>0.46600000000000003</v>
      </c>
      <c r="N50" s="77">
        <v>0.47</v>
      </c>
      <c r="O50" s="77">
        <v>0.47399999999999998</v>
      </c>
      <c r="P50" s="77">
        <v>0.47799999999999998</v>
      </c>
      <c r="Q50" s="77">
        <v>0.48299999999999998</v>
      </c>
      <c r="R50" s="77">
        <v>0.48899999999999999</v>
      </c>
      <c r="S50" s="77">
        <v>0.49399999999999999</v>
      </c>
      <c r="T50" s="77">
        <v>0.5</v>
      </c>
      <c r="U50" s="77">
        <v>0.505</v>
      </c>
      <c r="V50" s="77">
        <v>0.51100000000000001</v>
      </c>
      <c r="W50" s="77">
        <v>0.51700000000000002</v>
      </c>
      <c r="X50" s="77">
        <v>0.52400000000000002</v>
      </c>
      <c r="Y50" s="77">
        <v>0.53</v>
      </c>
      <c r="Z50" s="77">
        <v>0.53700000000000003</v>
      </c>
      <c r="AA50" s="77">
        <v>0.54400000000000004</v>
      </c>
      <c r="AB50" s="77">
        <v>0.55200000000000005</v>
      </c>
      <c r="AC50" s="77">
        <v>0.56000000000000005</v>
      </c>
      <c r="AD50" s="77">
        <v>0.56799999999999995</v>
      </c>
      <c r="AE50" s="77">
        <v>0.57599999999999996</v>
      </c>
      <c r="AF50" s="77">
        <v>0.58499999999999996</v>
      </c>
      <c r="AG50" s="77">
        <v>0.59499999999999997</v>
      </c>
      <c r="AH50" s="77">
        <v>0.60499999999999998</v>
      </c>
      <c r="AI50" s="77">
        <v>0.61499999999999999</v>
      </c>
      <c r="AJ50" s="77">
        <v>0.626</v>
      </c>
      <c r="AK50" s="77">
        <v>0.63800000000000001</v>
      </c>
      <c r="AL50" s="77">
        <v>0.65</v>
      </c>
      <c r="AM50" s="77">
        <v>0.66300000000000003</v>
      </c>
      <c r="AN50" s="77">
        <v>0.67700000000000005</v>
      </c>
      <c r="AO50" s="77">
        <v>0.69099999999999995</v>
      </c>
      <c r="AP50" s="77">
        <v>0.70699999999999996</v>
      </c>
      <c r="AQ50" s="77">
        <v>0.72299999999999998</v>
      </c>
      <c r="AR50" s="77">
        <v>0.74</v>
      </c>
      <c r="AS50" s="77">
        <v>0.75900000000000001</v>
      </c>
      <c r="AT50" s="77">
        <v>0.77900000000000003</v>
      </c>
      <c r="AU50" s="77">
        <v>0.8</v>
      </c>
      <c r="AV50" s="77">
        <v>0.82299999999999995</v>
      </c>
      <c r="AW50" s="77">
        <v>0.84699999999999998</v>
      </c>
      <c r="AX50" s="77">
        <v>0.873</v>
      </c>
      <c r="AY50" s="77">
        <v>0.90100000000000002</v>
      </c>
      <c r="AZ50" s="77">
        <v>0.93200000000000005</v>
      </c>
      <c r="BA50" s="77">
        <v>0.96499999999999997</v>
      </c>
      <c r="BB50" s="77">
        <v>1.0009999999999999</v>
      </c>
      <c r="BC50" s="77">
        <v>1.04</v>
      </c>
      <c r="BD50" s="77">
        <v>1.0820000000000001</v>
      </c>
      <c r="BE50" s="77">
        <v>1.129</v>
      </c>
      <c r="BF50" s="77">
        <v>1.18</v>
      </c>
      <c r="BG50" s="77">
        <v>1.236</v>
      </c>
      <c r="BH50" s="77">
        <v>1.298</v>
      </c>
      <c r="BI50" s="77">
        <v>1.3660000000000001</v>
      </c>
      <c r="BJ50" s="77">
        <v>1.4430000000000001</v>
      </c>
      <c r="BK50" s="77">
        <v>1.528</v>
      </c>
      <c r="BL50" s="77">
        <v>1.623</v>
      </c>
      <c r="BM50" s="77">
        <v>1.73</v>
      </c>
      <c r="BN50" s="77">
        <v>1.851</v>
      </c>
      <c r="BO50" s="77">
        <v>1.988</v>
      </c>
      <c r="BP50" s="77">
        <v>2.1440000000000001</v>
      </c>
      <c r="BQ50" s="77">
        <v>2.3220000000000001</v>
      </c>
      <c r="BR50" s="77">
        <v>2.5259999999999998</v>
      </c>
      <c r="BS50" s="77">
        <v>2.76</v>
      </c>
      <c r="BT50" s="77">
        <v>3.03</v>
      </c>
      <c r="BU50" s="77">
        <v>3.343</v>
      </c>
      <c r="BV50" s="77">
        <v>3.706</v>
      </c>
      <c r="BW50" s="77">
        <v>4.1280000000000001</v>
      </c>
      <c r="BX50" s="77">
        <v>4.6230000000000002</v>
      </c>
      <c r="BY50" s="77">
        <v>5.2039999999999997</v>
      </c>
      <c r="BZ50" s="77">
        <v>5.8879999999999999</v>
      </c>
      <c r="CA50" s="77">
        <v>6.6980000000000004</v>
      </c>
      <c r="CB50" s="77">
        <v>7.657</v>
      </c>
      <c r="CC50" s="77">
        <v>8.7959999999999994</v>
      </c>
      <c r="CD50" s="77">
        <v>10.151</v>
      </c>
      <c r="CE50" s="77">
        <v>11.766</v>
      </c>
      <c r="CF50" s="77">
        <v>13.693</v>
      </c>
      <c r="CG50" s="77">
        <v>15.994999999999999</v>
      </c>
      <c r="CH50" s="77">
        <v>18.748999999999999</v>
      </c>
      <c r="CI50" s="77">
        <v>22.048999999999999</v>
      </c>
    </row>
    <row r="51" spans="1:87" x14ac:dyDescent="0.25">
      <c r="A51" s="76">
        <v>74</v>
      </c>
      <c r="B51" s="77">
        <v>0.41099999999999998</v>
      </c>
      <c r="C51" s="77">
        <v>0.41299999999999998</v>
      </c>
      <c r="D51" s="77">
        <v>0.41399999999999998</v>
      </c>
      <c r="E51" s="77">
        <v>0.41599999999999998</v>
      </c>
      <c r="F51" s="77">
        <v>0.41799999999999998</v>
      </c>
      <c r="G51" s="77">
        <v>0.42</v>
      </c>
      <c r="H51" s="77">
        <v>0.42199999999999999</v>
      </c>
      <c r="I51" s="77">
        <v>0.42399999999999999</v>
      </c>
      <c r="J51" s="77">
        <v>0.42699999999999999</v>
      </c>
      <c r="K51" s="77">
        <v>0.42899999999999999</v>
      </c>
      <c r="L51" s="77">
        <v>0.432</v>
      </c>
      <c r="M51" s="77">
        <v>0.436</v>
      </c>
      <c r="N51" s="77">
        <v>0.439</v>
      </c>
      <c r="O51" s="77">
        <v>0.442</v>
      </c>
      <c r="P51" s="77">
        <v>0.44600000000000001</v>
      </c>
      <c r="Q51" s="77">
        <v>0.45100000000000001</v>
      </c>
      <c r="R51" s="77">
        <v>0.45700000000000002</v>
      </c>
      <c r="S51" s="77">
        <v>0.46100000000000002</v>
      </c>
      <c r="T51" s="77">
        <v>0.46600000000000003</v>
      </c>
      <c r="U51" s="77">
        <v>0.47099999999999997</v>
      </c>
      <c r="V51" s="77">
        <v>0.47699999999999998</v>
      </c>
      <c r="W51" s="77">
        <v>0.48199999999999998</v>
      </c>
      <c r="X51" s="77">
        <v>0.48799999999999999</v>
      </c>
      <c r="Y51" s="77">
        <v>0.49399999999999999</v>
      </c>
      <c r="Z51" s="77">
        <v>0.5</v>
      </c>
      <c r="AA51" s="77">
        <v>0.50700000000000001</v>
      </c>
      <c r="AB51" s="77">
        <v>0.51300000000000001</v>
      </c>
      <c r="AC51" s="77">
        <v>0.52</v>
      </c>
      <c r="AD51" s="77">
        <v>0.52800000000000002</v>
      </c>
      <c r="AE51" s="77">
        <v>0.53600000000000003</v>
      </c>
      <c r="AF51" s="77">
        <v>0.54400000000000004</v>
      </c>
      <c r="AG51" s="77">
        <v>0.55200000000000005</v>
      </c>
      <c r="AH51" s="77">
        <v>0.56100000000000005</v>
      </c>
      <c r="AI51" s="77">
        <v>0.57099999999999995</v>
      </c>
      <c r="AJ51" s="77">
        <v>0.58099999999999996</v>
      </c>
      <c r="AK51" s="77">
        <v>0.59099999999999997</v>
      </c>
      <c r="AL51" s="77">
        <v>0.60199999999999998</v>
      </c>
      <c r="AM51" s="77">
        <v>0.61399999999999999</v>
      </c>
      <c r="AN51" s="77">
        <v>0.626</v>
      </c>
      <c r="AO51" s="77">
        <v>0.63900000000000001</v>
      </c>
      <c r="AP51" s="77">
        <v>0.65300000000000002</v>
      </c>
      <c r="AQ51" s="77">
        <v>0.66800000000000004</v>
      </c>
      <c r="AR51" s="77">
        <v>0.68300000000000005</v>
      </c>
      <c r="AS51" s="77">
        <v>0.7</v>
      </c>
      <c r="AT51" s="77">
        <v>0.71799999999999997</v>
      </c>
      <c r="AU51" s="77">
        <v>0.73699999999999999</v>
      </c>
      <c r="AV51" s="77">
        <v>0.75700000000000001</v>
      </c>
      <c r="AW51" s="77">
        <v>0.77800000000000002</v>
      </c>
      <c r="AX51" s="77">
        <v>0.80200000000000005</v>
      </c>
      <c r="AY51" s="77">
        <v>0.82599999999999996</v>
      </c>
      <c r="AZ51" s="77">
        <v>0.85299999999999998</v>
      </c>
      <c r="BA51" s="77">
        <v>0.88200000000000001</v>
      </c>
      <c r="BB51" s="77">
        <v>0.91400000000000003</v>
      </c>
      <c r="BC51" s="77">
        <v>0.94799999999999995</v>
      </c>
      <c r="BD51" s="77">
        <v>0.98499999999999999</v>
      </c>
      <c r="BE51" s="77">
        <v>1.026</v>
      </c>
      <c r="BF51" s="77">
        <v>1.071</v>
      </c>
      <c r="BG51" s="77">
        <v>1.119</v>
      </c>
      <c r="BH51" s="77">
        <v>1.173</v>
      </c>
      <c r="BI51" s="77">
        <v>1.2330000000000001</v>
      </c>
      <c r="BJ51" s="77">
        <v>1.298</v>
      </c>
      <c r="BK51" s="77">
        <v>1.3720000000000001</v>
      </c>
      <c r="BL51" s="77">
        <v>1.454</v>
      </c>
      <c r="BM51" s="77">
        <v>1.5449999999999999</v>
      </c>
      <c r="BN51" s="77">
        <v>1.649</v>
      </c>
      <c r="BO51" s="77">
        <v>1.7649999999999999</v>
      </c>
      <c r="BP51" s="77">
        <v>1.8979999999999999</v>
      </c>
      <c r="BQ51" s="77">
        <v>2.0489999999999999</v>
      </c>
      <c r="BR51" s="77">
        <v>2.2210000000000001</v>
      </c>
      <c r="BS51" s="77">
        <v>2.419</v>
      </c>
      <c r="BT51" s="77">
        <v>2.6469999999999998</v>
      </c>
      <c r="BU51" s="77">
        <v>2.91</v>
      </c>
      <c r="BV51" s="77">
        <v>3.2149999999999999</v>
      </c>
      <c r="BW51" s="77">
        <v>3.569</v>
      </c>
      <c r="BX51" s="77">
        <v>3.984</v>
      </c>
      <c r="BY51" s="77">
        <v>4.47</v>
      </c>
      <c r="BZ51" s="77">
        <v>5.0419999999999998</v>
      </c>
      <c r="CA51" s="77">
        <v>5.7169999999999996</v>
      </c>
      <c r="CB51" s="77">
        <v>6.5170000000000003</v>
      </c>
      <c r="CC51" s="77">
        <v>7.4660000000000002</v>
      </c>
      <c r="CD51" s="77">
        <v>8.5950000000000006</v>
      </c>
      <c r="CE51" s="77">
        <v>9.9380000000000006</v>
      </c>
      <c r="CF51" s="77">
        <v>11.54</v>
      </c>
      <c r="CG51" s="77">
        <v>13.452</v>
      </c>
      <c r="CH51" s="77">
        <v>15.74</v>
      </c>
      <c r="CI51" s="77">
        <v>18.478999999999999</v>
      </c>
    </row>
    <row r="52" spans="1:87" x14ac:dyDescent="0.25">
      <c r="A52" s="76">
        <v>75</v>
      </c>
      <c r="B52" s="77">
        <v>0.38600000000000001</v>
      </c>
      <c r="C52" s="77">
        <v>0.38700000000000001</v>
      </c>
      <c r="D52" s="77">
        <v>0.38800000000000001</v>
      </c>
      <c r="E52" s="77">
        <v>0.39</v>
      </c>
      <c r="F52" s="77">
        <v>0.39100000000000001</v>
      </c>
      <c r="G52" s="77">
        <v>0.39300000000000002</v>
      </c>
      <c r="H52" s="77">
        <v>0.39500000000000002</v>
      </c>
      <c r="I52" s="77">
        <v>0.39700000000000002</v>
      </c>
      <c r="J52" s="77">
        <v>0.39900000000000002</v>
      </c>
      <c r="K52" s="77">
        <v>0.40100000000000002</v>
      </c>
      <c r="L52" s="77">
        <v>0.40400000000000003</v>
      </c>
      <c r="M52" s="77">
        <v>0.40699999999999997</v>
      </c>
      <c r="N52" s="77">
        <v>0.41</v>
      </c>
      <c r="O52" s="77">
        <v>0.41299999999999998</v>
      </c>
      <c r="P52" s="77">
        <v>0.41599999999999998</v>
      </c>
      <c r="Q52" s="77">
        <v>0.42099999999999999</v>
      </c>
      <c r="R52" s="77">
        <v>0.42599999999999999</v>
      </c>
      <c r="S52" s="77">
        <v>0.43</v>
      </c>
      <c r="T52" s="77">
        <v>0.434</v>
      </c>
      <c r="U52" s="77">
        <v>0.439</v>
      </c>
      <c r="V52" s="77">
        <v>0.44400000000000001</v>
      </c>
      <c r="W52" s="77">
        <v>0.44900000000000001</v>
      </c>
      <c r="X52" s="77">
        <v>0.45400000000000001</v>
      </c>
      <c r="Y52" s="77">
        <v>0.45900000000000002</v>
      </c>
      <c r="Z52" s="77">
        <v>0.46500000000000002</v>
      </c>
      <c r="AA52" s="77">
        <v>0.47099999999999997</v>
      </c>
      <c r="AB52" s="77">
        <v>0.47699999999999998</v>
      </c>
      <c r="AC52" s="77">
        <v>0.48399999999999999</v>
      </c>
      <c r="AD52" s="77">
        <v>0.49</v>
      </c>
      <c r="AE52" s="77">
        <v>0.498</v>
      </c>
      <c r="AF52" s="77">
        <v>0.505</v>
      </c>
      <c r="AG52" s="77">
        <v>0.51300000000000001</v>
      </c>
      <c r="AH52" s="77">
        <v>0.52100000000000002</v>
      </c>
      <c r="AI52" s="77">
        <v>0.52900000000000003</v>
      </c>
      <c r="AJ52" s="77">
        <v>0.53800000000000003</v>
      </c>
      <c r="AK52" s="77">
        <v>0.54800000000000004</v>
      </c>
      <c r="AL52" s="77">
        <v>0.55800000000000005</v>
      </c>
      <c r="AM52" s="77">
        <v>0.56799999999999995</v>
      </c>
      <c r="AN52" s="77">
        <v>0.57899999999999996</v>
      </c>
      <c r="AO52" s="77">
        <v>0.59099999999999997</v>
      </c>
      <c r="AP52" s="77">
        <v>0.60299999999999998</v>
      </c>
      <c r="AQ52" s="77">
        <v>0.61699999999999999</v>
      </c>
      <c r="AR52" s="77">
        <v>0.63</v>
      </c>
      <c r="AS52" s="77">
        <v>0.64500000000000002</v>
      </c>
      <c r="AT52" s="77">
        <v>0.66100000000000003</v>
      </c>
      <c r="AU52" s="77">
        <v>0.67800000000000005</v>
      </c>
      <c r="AV52" s="77">
        <v>0.69599999999999995</v>
      </c>
      <c r="AW52" s="77">
        <v>0.71499999999999997</v>
      </c>
      <c r="AX52" s="77">
        <v>0.73599999999999999</v>
      </c>
      <c r="AY52" s="77">
        <v>0.75800000000000001</v>
      </c>
      <c r="AZ52" s="77">
        <v>0.78200000000000003</v>
      </c>
      <c r="BA52" s="77">
        <v>0.80700000000000005</v>
      </c>
      <c r="BB52" s="77">
        <v>0.83499999999999996</v>
      </c>
      <c r="BC52" s="77">
        <v>0.86499999999999999</v>
      </c>
      <c r="BD52" s="77">
        <v>0.89800000000000002</v>
      </c>
      <c r="BE52" s="77">
        <v>0.93300000000000005</v>
      </c>
      <c r="BF52" s="77">
        <v>0.97199999999999998</v>
      </c>
      <c r="BG52" s="77">
        <v>1.0149999999999999</v>
      </c>
      <c r="BH52" s="77">
        <v>1.0609999999999999</v>
      </c>
      <c r="BI52" s="77">
        <v>1.113</v>
      </c>
      <c r="BJ52" s="77">
        <v>1.17</v>
      </c>
      <c r="BK52" s="77">
        <v>1.2330000000000001</v>
      </c>
      <c r="BL52" s="77">
        <v>1.3029999999999999</v>
      </c>
      <c r="BM52" s="77">
        <v>1.3819999999999999</v>
      </c>
      <c r="BN52" s="77">
        <v>1.4710000000000001</v>
      </c>
      <c r="BO52" s="77">
        <v>1.57</v>
      </c>
      <c r="BP52" s="77">
        <v>1.6830000000000001</v>
      </c>
      <c r="BQ52" s="77">
        <v>1.8109999999999999</v>
      </c>
      <c r="BR52" s="77">
        <v>1.9570000000000001</v>
      </c>
      <c r="BS52" s="77">
        <v>2.125</v>
      </c>
      <c r="BT52" s="77">
        <v>2.3170000000000002</v>
      </c>
      <c r="BU52" s="77">
        <v>2.5390000000000001</v>
      </c>
      <c r="BV52" s="77">
        <v>2.7949999999999999</v>
      </c>
      <c r="BW52" s="77">
        <v>3.0920000000000001</v>
      </c>
      <c r="BX52" s="77">
        <v>3.4390000000000001</v>
      </c>
      <c r="BY52" s="77">
        <v>3.8460000000000001</v>
      </c>
      <c r="BZ52" s="77">
        <v>4.3239999999999998</v>
      </c>
      <c r="CA52" s="77">
        <v>4.8869999999999996</v>
      </c>
      <c r="CB52" s="77">
        <v>5.5540000000000003</v>
      </c>
      <c r="CC52" s="77">
        <v>6.3440000000000003</v>
      </c>
      <c r="CD52" s="77">
        <v>7.282</v>
      </c>
      <c r="CE52" s="77">
        <v>8.3979999999999997</v>
      </c>
      <c r="CF52" s="77">
        <v>9.7270000000000003</v>
      </c>
      <c r="CG52" s="77">
        <v>11.314</v>
      </c>
      <c r="CH52" s="77">
        <v>13.21</v>
      </c>
      <c r="CI52" s="77">
        <v>15.478999999999999</v>
      </c>
    </row>
  </sheetData>
  <sheetProtection algorithmName="SHA-512" hashValue="BjnCMxjIJab+g8UhGn/VPdhrkQVbDWca5/SiZClT3M4KgMDLjXAXE+Ah//V4ar/rrS523M4pRJiD5xw1orGSiw==" saltValue="/Fc+cyI67elzXVYJKWm+Bg==" spinCount="100000" sheet="1" objects="1" scenarios="1"/>
  <conditionalFormatting sqref="A26:A27 A30 A33 A36 A39 A42 A45 A48 A51">
    <cfRule type="expression" dxfId="191" priority="15" stopIfTrue="1">
      <formula>MOD(ROW(),2)=0</formula>
    </cfRule>
    <cfRule type="expression" dxfId="190" priority="16" stopIfTrue="1">
      <formula>MOD(ROW(),2)&lt;&gt;0</formula>
    </cfRule>
  </conditionalFormatting>
  <conditionalFormatting sqref="B26:CI27">
    <cfRule type="expression" dxfId="189" priority="17" stopIfTrue="1">
      <formula>MOD(ROW(),2)=0</formula>
    </cfRule>
    <cfRule type="expression" dxfId="188" priority="18" stopIfTrue="1">
      <formula>MOD(ROW(),2)&lt;&gt;0</formula>
    </cfRule>
  </conditionalFormatting>
  <conditionalFormatting sqref="A6:A16 A18:A20">
    <cfRule type="expression" dxfId="187" priority="19" stopIfTrue="1">
      <formula>MOD(ROW(),2)=0</formula>
    </cfRule>
    <cfRule type="expression" dxfId="186" priority="20" stopIfTrue="1">
      <formula>MOD(ROW(),2)&lt;&gt;0</formula>
    </cfRule>
  </conditionalFormatting>
  <conditionalFormatting sqref="B6:CI21">
    <cfRule type="expression" dxfId="185" priority="21" stopIfTrue="1">
      <formula>MOD(ROW(),2)=0</formula>
    </cfRule>
    <cfRule type="expression" dxfId="184" priority="22" stopIfTrue="1">
      <formula>MOD(ROW(),2)&lt;&gt;0</formula>
    </cfRule>
  </conditionalFormatting>
  <conditionalFormatting sqref="A28:A29 A31:A32 A34:A35 A37:A38 A40:A41 A43:A44 A46:A47 A49:A50 A52">
    <cfRule type="expression" dxfId="183" priority="11" stopIfTrue="1">
      <formula>MOD(ROW(),2)=0</formula>
    </cfRule>
    <cfRule type="expression" dxfId="182" priority="12" stopIfTrue="1">
      <formula>MOD(ROW(),2)&lt;&gt;0</formula>
    </cfRule>
  </conditionalFormatting>
  <conditionalFormatting sqref="B28:CI52">
    <cfRule type="expression" dxfId="181" priority="13" stopIfTrue="1">
      <formula>MOD(ROW(),2)=0</formula>
    </cfRule>
    <cfRule type="expression" dxfId="180" priority="14" stopIfTrue="1">
      <formula>MOD(ROW(),2)&lt;&gt;0</formula>
    </cfRule>
  </conditionalFormatting>
  <conditionalFormatting sqref="A17">
    <cfRule type="expression" dxfId="179" priority="7" stopIfTrue="1">
      <formula>MOD(ROW(),2)=0</formula>
    </cfRule>
    <cfRule type="expression" dxfId="178" priority="8" stopIfTrue="1">
      <formula>MOD(ROW(),2)&lt;&gt;0</formula>
    </cfRule>
  </conditionalFormatting>
  <conditionalFormatting sqref="B17">
    <cfRule type="expression" dxfId="177" priority="9" stopIfTrue="1">
      <formula>MOD(ROW(),2)=0</formula>
    </cfRule>
    <cfRule type="expression" dxfId="176" priority="10" stopIfTrue="1">
      <formula>MOD(ROW(),2)&lt;&gt;0</formula>
    </cfRule>
  </conditionalFormatting>
  <conditionalFormatting sqref="A21">
    <cfRule type="expression" dxfId="175" priority="3" stopIfTrue="1">
      <formula>MOD(ROW(),2)=0</formula>
    </cfRule>
    <cfRule type="expression" dxfId="174" priority="4" stopIfTrue="1">
      <formula>MOD(ROW(),2)&lt;&gt;0</formula>
    </cfRule>
  </conditionalFormatting>
  <conditionalFormatting sqref="C21">
    <cfRule type="expression" dxfId="173" priority="5" stopIfTrue="1">
      <formula>MOD(ROW(),2)=0</formula>
    </cfRule>
    <cfRule type="expression" dxfId="172" priority="6" stopIfTrue="1">
      <formula>MOD(ROW(),2)&lt;&gt;0</formula>
    </cfRule>
  </conditionalFormatting>
  <conditionalFormatting sqref="B21">
    <cfRule type="expression" dxfId="171" priority="1" stopIfTrue="1">
      <formula>MOD(ROW(),2)=0</formula>
    </cfRule>
    <cfRule type="expression" dxfId="170"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9"/>
  <dimension ref="A1:I80"/>
  <sheetViews>
    <sheetView showGridLines="0" zoomScale="85" zoomScaleNormal="85" workbookViewId="0">
      <selection activeCell="A4" sqref="A4"/>
    </sheetView>
  </sheetViews>
  <sheetFormatPr defaultColWidth="10" defaultRowHeight="12.5" x14ac:dyDescent="0.25"/>
  <cols>
    <col min="1" max="1" width="31.54296875" style="27" customWidth="1"/>
    <col min="2" max="4" width="22.54296875" style="27" customWidth="1"/>
    <col min="5"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CETV - x-201</v>
      </c>
      <c r="B3" s="42"/>
      <c r="C3" s="42"/>
      <c r="D3" s="42"/>
      <c r="E3" s="42"/>
      <c r="F3" s="42"/>
      <c r="G3" s="42"/>
      <c r="H3" s="42"/>
      <c r="I3" s="42"/>
    </row>
    <row r="4" spans="1:9" x14ac:dyDescent="0.25">
      <c r="A4" s="44"/>
    </row>
    <row r="6" spans="1:9" ht="13" x14ac:dyDescent="0.3">
      <c r="A6" s="137" t="s">
        <v>577</v>
      </c>
      <c r="B6" s="136" t="s">
        <v>578</v>
      </c>
      <c r="C6" s="136"/>
      <c r="D6" s="136"/>
    </row>
    <row r="7" spans="1:9" x14ac:dyDescent="0.25">
      <c r="A7" s="138" t="s">
        <v>278</v>
      </c>
      <c r="B7" s="136" t="s">
        <v>77</v>
      </c>
      <c r="C7" s="136"/>
      <c r="D7" s="136"/>
    </row>
    <row r="8" spans="1:9" x14ac:dyDescent="0.25">
      <c r="A8" s="138" t="s">
        <v>279</v>
      </c>
      <c r="B8" s="136" t="s">
        <v>292</v>
      </c>
      <c r="C8" s="136"/>
      <c r="D8" s="136"/>
    </row>
    <row r="9" spans="1:9" x14ac:dyDescent="0.25">
      <c r="A9" s="138" t="s">
        <v>280</v>
      </c>
      <c r="B9" s="136" t="s">
        <v>293</v>
      </c>
      <c r="C9" s="136"/>
      <c r="D9" s="136"/>
    </row>
    <row r="10" spans="1:9" x14ac:dyDescent="0.25">
      <c r="A10" s="138" t="s">
        <v>6</v>
      </c>
      <c r="B10" s="136" t="s">
        <v>294</v>
      </c>
      <c r="C10" s="136"/>
      <c r="D10" s="136"/>
    </row>
    <row r="11" spans="1:9" x14ac:dyDescent="0.25">
      <c r="A11" s="138" t="s">
        <v>281</v>
      </c>
      <c r="B11" s="136" t="s">
        <v>295</v>
      </c>
      <c r="C11" s="136"/>
      <c r="D11" s="136"/>
    </row>
    <row r="12" spans="1:9" x14ac:dyDescent="0.25">
      <c r="A12" s="138" t="s">
        <v>282</v>
      </c>
      <c r="B12" s="136" t="s">
        <v>296</v>
      </c>
      <c r="C12" s="136"/>
      <c r="D12" s="136"/>
    </row>
    <row r="13" spans="1:9" x14ac:dyDescent="0.25">
      <c r="A13" s="138" t="s">
        <v>585</v>
      </c>
      <c r="B13" s="136">
        <v>1</v>
      </c>
      <c r="C13" s="136"/>
      <c r="D13" s="136"/>
    </row>
    <row r="14" spans="1:9" x14ac:dyDescent="0.25">
      <c r="A14" s="138" t="s">
        <v>284</v>
      </c>
      <c r="B14" s="136">
        <v>201</v>
      </c>
      <c r="C14" s="136"/>
      <c r="D14" s="136"/>
    </row>
    <row r="15" spans="1:9" x14ac:dyDescent="0.25">
      <c r="A15" s="138" t="s">
        <v>588</v>
      </c>
      <c r="B15" s="136" t="s">
        <v>297</v>
      </c>
      <c r="C15" s="136"/>
      <c r="D15" s="136"/>
    </row>
    <row r="16" spans="1:9" x14ac:dyDescent="0.25">
      <c r="A16" s="138" t="s">
        <v>286</v>
      </c>
      <c r="B16" s="136" t="s">
        <v>298</v>
      </c>
      <c r="C16" s="136"/>
      <c r="D16" s="136"/>
    </row>
    <row r="17" spans="1:4" x14ac:dyDescent="0.25">
      <c r="A17" s="138" t="s">
        <v>687</v>
      </c>
      <c r="B17" s="136"/>
      <c r="C17" s="136"/>
      <c r="D17" s="136"/>
    </row>
    <row r="18" spans="1:4" x14ac:dyDescent="0.25">
      <c r="A18" s="138" t="s">
        <v>288</v>
      </c>
      <c r="B18" s="139">
        <v>45071</v>
      </c>
      <c r="C18" s="136"/>
      <c r="D18" s="136"/>
    </row>
    <row r="19" spans="1:4" x14ac:dyDescent="0.25">
      <c r="A19" s="138" t="s">
        <v>289</v>
      </c>
      <c r="B19" s="139">
        <v>45014</v>
      </c>
      <c r="C19" s="136"/>
      <c r="D19" s="136"/>
    </row>
    <row r="20" spans="1:4" x14ac:dyDescent="0.25">
      <c r="A20" s="138" t="s">
        <v>290</v>
      </c>
      <c r="B20" s="136" t="s">
        <v>299</v>
      </c>
      <c r="C20" s="136"/>
      <c r="D20" s="136"/>
    </row>
    <row r="21" spans="1:4" x14ac:dyDescent="0.25">
      <c r="A21" s="74" t="s">
        <v>291</v>
      </c>
      <c r="B21" s="136" t="s">
        <v>300</v>
      </c>
      <c r="C21" s="136"/>
      <c r="D21" s="136"/>
    </row>
    <row r="23" spans="1:4" x14ac:dyDescent="0.25">
      <c r="B23" s="83" t="str">
        <f>HYPERLINK("#'Factor List'!A1","Back to Factor List")</f>
        <v>Back to Factor List</v>
      </c>
    </row>
    <row r="24" spans="1:4" x14ac:dyDescent="0.25">
      <c r="B24" s="83" t="str">
        <f>HYPERLINK("#'Assumptions'!A1","Assumptions")</f>
        <v>Assumptions</v>
      </c>
    </row>
    <row r="26" spans="1:4" ht="26" x14ac:dyDescent="0.25">
      <c r="A26" s="79" t="s">
        <v>314</v>
      </c>
      <c r="B26" s="79" t="s">
        <v>658</v>
      </c>
      <c r="C26" s="79" t="s">
        <v>659</v>
      </c>
      <c r="D26" s="79" t="s">
        <v>660</v>
      </c>
    </row>
    <row r="27" spans="1:4" x14ac:dyDescent="0.25">
      <c r="A27" s="80">
        <v>21</v>
      </c>
      <c r="B27" s="81">
        <v>10.029999999999999</v>
      </c>
      <c r="C27" s="81">
        <v>2.1800000000000002</v>
      </c>
      <c r="D27" s="81">
        <v>0.48</v>
      </c>
    </row>
    <row r="28" spans="1:4" x14ac:dyDescent="0.25">
      <c r="A28" s="80">
        <v>22</v>
      </c>
      <c r="B28" s="81">
        <v>10.18</v>
      </c>
      <c r="C28" s="81">
        <v>2.2200000000000002</v>
      </c>
      <c r="D28" s="81">
        <v>0.49</v>
      </c>
    </row>
    <row r="29" spans="1:4" x14ac:dyDescent="0.25">
      <c r="A29" s="80">
        <v>23</v>
      </c>
      <c r="B29" s="81">
        <v>10.33</v>
      </c>
      <c r="C29" s="81">
        <v>2.25</v>
      </c>
      <c r="D29" s="81">
        <v>0.5</v>
      </c>
    </row>
    <row r="30" spans="1:4" x14ac:dyDescent="0.25">
      <c r="A30" s="80">
        <v>24</v>
      </c>
      <c r="B30" s="81">
        <v>10.48</v>
      </c>
      <c r="C30" s="81">
        <v>2.29</v>
      </c>
      <c r="D30" s="81">
        <v>0.51</v>
      </c>
    </row>
    <row r="31" spans="1:4" x14ac:dyDescent="0.25">
      <c r="A31" s="80">
        <v>25</v>
      </c>
      <c r="B31" s="81">
        <v>10.63</v>
      </c>
      <c r="C31" s="81">
        <v>2.3199999999999998</v>
      </c>
      <c r="D31" s="81">
        <v>0.51</v>
      </c>
    </row>
    <row r="32" spans="1:4" x14ac:dyDescent="0.25">
      <c r="A32" s="80">
        <v>26</v>
      </c>
      <c r="B32" s="81">
        <v>10.79</v>
      </c>
      <c r="C32" s="81">
        <v>2.36</v>
      </c>
      <c r="D32" s="81">
        <v>0.52</v>
      </c>
    </row>
    <row r="33" spans="1:4" x14ac:dyDescent="0.25">
      <c r="A33" s="80">
        <v>27</v>
      </c>
      <c r="B33" s="81">
        <v>10.95</v>
      </c>
      <c r="C33" s="81">
        <v>2.4</v>
      </c>
      <c r="D33" s="81">
        <v>0.53</v>
      </c>
    </row>
    <row r="34" spans="1:4" x14ac:dyDescent="0.25">
      <c r="A34" s="80">
        <v>28</v>
      </c>
      <c r="B34" s="81">
        <v>11.11</v>
      </c>
      <c r="C34" s="81">
        <v>2.44</v>
      </c>
      <c r="D34" s="81">
        <v>0.54</v>
      </c>
    </row>
    <row r="35" spans="1:4" x14ac:dyDescent="0.25">
      <c r="A35" s="80">
        <v>29</v>
      </c>
      <c r="B35" s="81">
        <v>11.27</v>
      </c>
      <c r="C35" s="81">
        <v>2.4700000000000002</v>
      </c>
      <c r="D35" s="81">
        <v>0.55000000000000004</v>
      </c>
    </row>
    <row r="36" spans="1:4" x14ac:dyDescent="0.25">
      <c r="A36" s="80">
        <v>30</v>
      </c>
      <c r="B36" s="81">
        <v>11.44</v>
      </c>
      <c r="C36" s="81">
        <v>2.5099999999999998</v>
      </c>
      <c r="D36" s="81">
        <v>0.56000000000000005</v>
      </c>
    </row>
    <row r="37" spans="1:4" x14ac:dyDescent="0.25">
      <c r="A37" s="80">
        <v>31</v>
      </c>
      <c r="B37" s="81">
        <v>11.61</v>
      </c>
      <c r="C37" s="81">
        <v>2.5499999999999998</v>
      </c>
      <c r="D37" s="81">
        <v>0.56999999999999995</v>
      </c>
    </row>
    <row r="38" spans="1:4" x14ac:dyDescent="0.25">
      <c r="A38" s="80">
        <v>32</v>
      </c>
      <c r="B38" s="81">
        <v>11.78</v>
      </c>
      <c r="C38" s="81">
        <v>2.58</v>
      </c>
      <c r="D38" s="81">
        <v>0.57999999999999996</v>
      </c>
    </row>
    <row r="39" spans="1:4" x14ac:dyDescent="0.25">
      <c r="A39" s="80">
        <v>33</v>
      </c>
      <c r="B39" s="81">
        <v>11.95</v>
      </c>
      <c r="C39" s="81">
        <v>2.62</v>
      </c>
      <c r="D39" s="81">
        <v>0.59</v>
      </c>
    </row>
    <row r="40" spans="1:4" x14ac:dyDescent="0.25">
      <c r="A40" s="80">
        <v>34</v>
      </c>
      <c r="B40" s="81">
        <v>12.13</v>
      </c>
      <c r="C40" s="81">
        <v>2.66</v>
      </c>
      <c r="D40" s="81">
        <v>0.6</v>
      </c>
    </row>
    <row r="41" spans="1:4" x14ac:dyDescent="0.25">
      <c r="A41" s="80">
        <v>35</v>
      </c>
      <c r="B41" s="81">
        <v>12.31</v>
      </c>
      <c r="C41" s="81">
        <v>2.69</v>
      </c>
      <c r="D41" s="81">
        <v>0.61</v>
      </c>
    </row>
    <row r="42" spans="1:4" x14ac:dyDescent="0.25">
      <c r="A42" s="80">
        <v>36</v>
      </c>
      <c r="B42" s="81">
        <v>12.49</v>
      </c>
      <c r="C42" s="81">
        <v>2.73</v>
      </c>
      <c r="D42" s="81">
        <v>0.62</v>
      </c>
    </row>
    <row r="43" spans="1:4" x14ac:dyDescent="0.25">
      <c r="A43" s="80">
        <v>37</v>
      </c>
      <c r="B43" s="81">
        <v>12.68</v>
      </c>
      <c r="C43" s="81">
        <v>2.77</v>
      </c>
      <c r="D43" s="81">
        <v>0.63</v>
      </c>
    </row>
    <row r="44" spans="1:4" x14ac:dyDescent="0.25">
      <c r="A44" s="80">
        <v>38</v>
      </c>
      <c r="B44" s="81">
        <v>12.87</v>
      </c>
      <c r="C44" s="81">
        <v>2.8</v>
      </c>
      <c r="D44" s="81">
        <v>0.64</v>
      </c>
    </row>
    <row r="45" spans="1:4" x14ac:dyDescent="0.25">
      <c r="A45" s="80">
        <v>39</v>
      </c>
      <c r="B45" s="81">
        <v>13.06</v>
      </c>
      <c r="C45" s="81">
        <v>2.84</v>
      </c>
      <c r="D45" s="81">
        <v>0.65</v>
      </c>
    </row>
    <row r="46" spans="1:4" x14ac:dyDescent="0.25">
      <c r="A46" s="80">
        <v>40</v>
      </c>
      <c r="B46" s="81">
        <v>13.25</v>
      </c>
      <c r="C46" s="81">
        <v>2.88</v>
      </c>
      <c r="D46" s="81">
        <v>0.66</v>
      </c>
    </row>
    <row r="47" spans="1:4" x14ac:dyDescent="0.25">
      <c r="A47" s="80">
        <v>41</v>
      </c>
      <c r="B47" s="81">
        <v>13.45</v>
      </c>
      <c r="C47" s="81">
        <v>2.91</v>
      </c>
      <c r="D47" s="81">
        <v>0.67</v>
      </c>
    </row>
    <row r="48" spans="1:4" x14ac:dyDescent="0.25">
      <c r="A48" s="80">
        <v>42</v>
      </c>
      <c r="B48" s="81">
        <v>13.66</v>
      </c>
      <c r="C48" s="81">
        <v>2.95</v>
      </c>
      <c r="D48" s="81">
        <v>0.68</v>
      </c>
    </row>
    <row r="49" spans="1:4" x14ac:dyDescent="0.25">
      <c r="A49" s="80">
        <v>43</v>
      </c>
      <c r="B49" s="81">
        <v>13.86</v>
      </c>
      <c r="C49" s="81">
        <v>2.98</v>
      </c>
      <c r="D49" s="81">
        <v>0.7</v>
      </c>
    </row>
    <row r="50" spans="1:4" x14ac:dyDescent="0.25">
      <c r="A50" s="80">
        <v>44</v>
      </c>
      <c r="B50" s="81">
        <v>14.07</v>
      </c>
      <c r="C50" s="81">
        <v>3.02</v>
      </c>
      <c r="D50" s="81">
        <v>0.71</v>
      </c>
    </row>
    <row r="51" spans="1:4" x14ac:dyDescent="0.25">
      <c r="A51" s="80">
        <v>45</v>
      </c>
      <c r="B51" s="81">
        <v>14.29</v>
      </c>
      <c r="C51" s="81">
        <v>3.05</v>
      </c>
      <c r="D51" s="81">
        <v>0.72</v>
      </c>
    </row>
    <row r="52" spans="1:4" x14ac:dyDescent="0.25">
      <c r="A52" s="80">
        <v>46</v>
      </c>
      <c r="B52" s="81">
        <v>14.5</v>
      </c>
      <c r="C52" s="81">
        <v>3.09</v>
      </c>
      <c r="D52" s="81">
        <v>0.73</v>
      </c>
    </row>
    <row r="53" spans="1:4" x14ac:dyDescent="0.25">
      <c r="A53" s="80">
        <v>47</v>
      </c>
      <c r="B53" s="81">
        <v>14.72</v>
      </c>
      <c r="C53" s="81">
        <v>3.12</v>
      </c>
      <c r="D53" s="81">
        <v>0.74</v>
      </c>
    </row>
    <row r="54" spans="1:4" x14ac:dyDescent="0.25">
      <c r="A54" s="80">
        <v>48</v>
      </c>
      <c r="B54" s="81">
        <v>14.95</v>
      </c>
      <c r="C54" s="81">
        <v>3.15</v>
      </c>
      <c r="D54" s="81">
        <v>0.76</v>
      </c>
    </row>
    <row r="55" spans="1:4" x14ac:dyDescent="0.25">
      <c r="A55" s="80">
        <v>49</v>
      </c>
      <c r="B55" s="81">
        <v>15.18</v>
      </c>
      <c r="C55" s="81">
        <v>3.18</v>
      </c>
      <c r="D55" s="81">
        <v>0.77</v>
      </c>
    </row>
    <row r="56" spans="1:4" x14ac:dyDescent="0.25">
      <c r="A56" s="80">
        <v>50</v>
      </c>
      <c r="B56" s="81">
        <v>15.42</v>
      </c>
      <c r="C56" s="81">
        <v>3.22</v>
      </c>
      <c r="D56" s="81">
        <v>0.78</v>
      </c>
    </row>
    <row r="57" spans="1:4" x14ac:dyDescent="0.25">
      <c r="A57" s="80">
        <v>51</v>
      </c>
      <c r="B57" s="81">
        <v>15.66</v>
      </c>
      <c r="C57" s="81">
        <v>3.25</v>
      </c>
      <c r="D57" s="81">
        <v>0.8</v>
      </c>
    </row>
    <row r="58" spans="1:4" x14ac:dyDescent="0.25">
      <c r="A58" s="80">
        <v>52</v>
      </c>
      <c r="B58" s="81">
        <v>15.9</v>
      </c>
      <c r="C58" s="81">
        <v>3.28</v>
      </c>
      <c r="D58" s="81">
        <v>0.81</v>
      </c>
    </row>
    <row r="59" spans="1:4" x14ac:dyDescent="0.25">
      <c r="A59" s="80">
        <v>53</v>
      </c>
      <c r="B59" s="81">
        <v>16.149999999999999</v>
      </c>
      <c r="C59" s="81">
        <v>3.3</v>
      </c>
      <c r="D59" s="81">
        <v>0.82</v>
      </c>
    </row>
    <row r="60" spans="1:4" x14ac:dyDescent="0.25">
      <c r="A60" s="80">
        <v>54</v>
      </c>
      <c r="B60" s="81">
        <v>16.41</v>
      </c>
      <c r="C60" s="81">
        <v>3.33</v>
      </c>
      <c r="D60" s="81">
        <v>0.84</v>
      </c>
    </row>
    <row r="61" spans="1:4" x14ac:dyDescent="0.25">
      <c r="A61" s="80">
        <v>55</v>
      </c>
      <c r="B61" s="81">
        <v>16.670000000000002</v>
      </c>
      <c r="C61" s="81">
        <v>3.36</v>
      </c>
      <c r="D61" s="81">
        <v>0.85</v>
      </c>
    </row>
    <row r="62" spans="1:4" x14ac:dyDescent="0.25">
      <c r="A62" s="80">
        <v>56</v>
      </c>
      <c r="B62" s="81">
        <v>16.940000000000001</v>
      </c>
      <c r="C62" s="81">
        <v>3.39</v>
      </c>
      <c r="D62" s="81">
        <v>0.87</v>
      </c>
    </row>
    <row r="63" spans="1:4" x14ac:dyDescent="0.25">
      <c r="A63" s="80">
        <v>57</v>
      </c>
      <c r="B63" s="81">
        <v>17.21</v>
      </c>
      <c r="C63" s="81">
        <v>3.41</v>
      </c>
      <c r="D63" s="81">
        <v>0.88</v>
      </c>
    </row>
    <row r="64" spans="1:4" x14ac:dyDescent="0.25">
      <c r="A64" s="80">
        <v>58</v>
      </c>
      <c r="B64" s="81">
        <v>17.5</v>
      </c>
      <c r="C64" s="81">
        <v>3.44</v>
      </c>
      <c r="D64" s="81">
        <v>0.9</v>
      </c>
    </row>
    <row r="65" spans="1:4" x14ac:dyDescent="0.25">
      <c r="A65" s="80">
        <v>59</v>
      </c>
      <c r="B65" s="81">
        <v>17.79</v>
      </c>
      <c r="C65" s="81">
        <v>3.46</v>
      </c>
      <c r="D65" s="81">
        <v>0.91</v>
      </c>
    </row>
    <row r="66" spans="1:4" x14ac:dyDescent="0.25">
      <c r="A66" s="80">
        <v>60</v>
      </c>
      <c r="B66" s="81">
        <v>18.079999999999998</v>
      </c>
      <c r="C66" s="81">
        <v>3.48</v>
      </c>
      <c r="D66" s="81">
        <v>0.93</v>
      </c>
    </row>
    <row r="67" spans="1:4" x14ac:dyDescent="0.25">
      <c r="A67" s="80">
        <v>61</v>
      </c>
      <c r="B67" s="81">
        <v>18.39</v>
      </c>
      <c r="C67" s="81">
        <v>3.5</v>
      </c>
      <c r="D67" s="81">
        <v>0.94</v>
      </c>
    </row>
    <row r="68" spans="1:4" x14ac:dyDescent="0.25">
      <c r="A68" s="80">
        <v>62</v>
      </c>
      <c r="B68" s="81">
        <v>18.71</v>
      </c>
      <c r="C68" s="81">
        <v>3.51</v>
      </c>
      <c r="D68" s="81">
        <v>0.96</v>
      </c>
    </row>
    <row r="69" spans="1:4" x14ac:dyDescent="0.25">
      <c r="A69" s="80">
        <v>63</v>
      </c>
      <c r="B69" s="81">
        <v>19.04</v>
      </c>
      <c r="C69" s="81">
        <v>3.52</v>
      </c>
      <c r="D69" s="81">
        <v>0.98</v>
      </c>
    </row>
    <row r="70" spans="1:4" x14ac:dyDescent="0.25">
      <c r="A70" s="80">
        <v>64</v>
      </c>
      <c r="B70" s="81">
        <v>19.38</v>
      </c>
      <c r="C70" s="81">
        <v>3.53</v>
      </c>
      <c r="D70" s="81">
        <v>0.99</v>
      </c>
    </row>
    <row r="71" spans="1:4" x14ac:dyDescent="0.25">
      <c r="A71" s="80">
        <v>65</v>
      </c>
      <c r="B71" s="81">
        <v>19.23</v>
      </c>
      <c r="C71" s="81">
        <v>3.54</v>
      </c>
      <c r="D71" s="81">
        <v>1</v>
      </c>
    </row>
    <row r="72" spans="1:4" x14ac:dyDescent="0.25">
      <c r="A72" s="80">
        <v>66</v>
      </c>
      <c r="B72" s="81">
        <v>18.57</v>
      </c>
      <c r="C72" s="81">
        <v>3.55</v>
      </c>
      <c r="D72" s="81">
        <v>1</v>
      </c>
    </row>
    <row r="73" spans="1:4" x14ac:dyDescent="0.25">
      <c r="A73" s="80">
        <v>67</v>
      </c>
      <c r="B73" s="81">
        <v>17.91</v>
      </c>
      <c r="C73" s="81">
        <v>3.56</v>
      </c>
      <c r="D73" s="81">
        <v>1</v>
      </c>
    </row>
    <row r="74" spans="1:4" x14ac:dyDescent="0.25">
      <c r="A74" s="80">
        <v>68</v>
      </c>
      <c r="B74" s="81">
        <v>17.25</v>
      </c>
      <c r="C74" s="81">
        <v>3.57</v>
      </c>
      <c r="D74" s="81">
        <v>1</v>
      </c>
    </row>
    <row r="75" spans="1:4" x14ac:dyDescent="0.25">
      <c r="A75" s="80">
        <v>69</v>
      </c>
      <c r="B75" s="81">
        <v>16.579999999999998</v>
      </c>
      <c r="C75" s="81">
        <v>3.57</v>
      </c>
      <c r="D75" s="81">
        <v>1</v>
      </c>
    </row>
    <row r="76" spans="1:4" x14ac:dyDescent="0.25">
      <c r="A76" s="80">
        <v>70</v>
      </c>
      <c r="B76" s="81">
        <v>15.92</v>
      </c>
      <c r="C76" s="81">
        <v>3.57</v>
      </c>
      <c r="D76" s="81">
        <v>1</v>
      </c>
    </row>
    <row r="77" spans="1:4" x14ac:dyDescent="0.25">
      <c r="A77" s="80">
        <v>71</v>
      </c>
      <c r="B77" s="81">
        <v>15.25</v>
      </c>
      <c r="C77" s="81">
        <v>3.56</v>
      </c>
      <c r="D77" s="81">
        <v>1</v>
      </c>
    </row>
    <row r="78" spans="1:4" x14ac:dyDescent="0.25">
      <c r="A78" s="80">
        <v>72</v>
      </c>
      <c r="B78" s="81">
        <v>14.58</v>
      </c>
      <c r="C78" s="81">
        <v>3.55</v>
      </c>
      <c r="D78" s="81">
        <v>1</v>
      </c>
    </row>
    <row r="79" spans="1:4" x14ac:dyDescent="0.25">
      <c r="A79" s="80">
        <v>73</v>
      </c>
      <c r="B79" s="81">
        <v>13.91</v>
      </c>
      <c r="C79" s="81">
        <v>3.53</v>
      </c>
      <c r="D79" s="81">
        <v>1</v>
      </c>
    </row>
    <row r="80" spans="1:4" x14ac:dyDescent="0.25">
      <c r="A80" s="80">
        <v>74</v>
      </c>
      <c r="B80" s="81">
        <v>13.25</v>
      </c>
      <c r="C80" s="81">
        <v>3.5</v>
      </c>
      <c r="D80" s="81">
        <v>1</v>
      </c>
    </row>
  </sheetData>
  <sheetProtection algorithmName="SHA-512" hashValue="4Y5O6pUaAL04uHem13c9KalaJUN5CMxCL6q1emz+gXi2iQetwY+olEi1Wv9vvmxnkDSM38d915kgpl1Z7ht58Q==" saltValue="grIXE1fU+hQvswbCQR8KPQ==" spinCount="100000" sheet="1" objects="1" scenarios="1"/>
  <conditionalFormatting sqref="A6:A20">
    <cfRule type="expression" dxfId="1677" priority="29" stopIfTrue="1">
      <formula>MOD(ROW(),2)=0</formula>
    </cfRule>
    <cfRule type="expression" dxfId="1676" priority="30" stopIfTrue="1">
      <formula>MOD(ROW(),2)&lt;&gt;0</formula>
    </cfRule>
  </conditionalFormatting>
  <conditionalFormatting sqref="A26:A80">
    <cfRule type="expression" dxfId="1675" priority="21" stopIfTrue="1">
      <formula>MOD(ROW(),2)=0</formula>
    </cfRule>
    <cfRule type="expression" dxfId="1674" priority="22" stopIfTrue="1">
      <formula>MOD(ROW(),2)&lt;&gt;0</formula>
    </cfRule>
  </conditionalFormatting>
  <conditionalFormatting sqref="B26:D80">
    <cfRule type="expression" dxfId="1673" priority="23" stopIfTrue="1">
      <formula>MOD(ROW(),2)=0</formula>
    </cfRule>
    <cfRule type="expression" dxfId="1672" priority="24" stopIfTrue="1">
      <formula>MOD(ROW(),2)&lt;&gt;0</formula>
    </cfRule>
  </conditionalFormatting>
  <conditionalFormatting sqref="A21">
    <cfRule type="expression" dxfId="1671" priority="17" stopIfTrue="1">
      <formula>MOD(ROW(),2)=0</formula>
    </cfRule>
    <cfRule type="expression" dxfId="1670" priority="18" stopIfTrue="1">
      <formula>MOD(ROW(),2)&lt;&gt;0</formula>
    </cfRule>
  </conditionalFormatting>
  <conditionalFormatting sqref="B6:D21">
    <cfRule type="expression" dxfId="1669" priority="7" stopIfTrue="1">
      <formula>MOD(ROW(),2)=0</formula>
    </cfRule>
    <cfRule type="expression" dxfId="1668" priority="8" stopIfTrue="1">
      <formula>MOD(ROW(),2)&lt;&gt;0</formula>
    </cfRule>
  </conditionalFormatting>
  <conditionalFormatting sqref="B17 D17">
    <cfRule type="expression" dxfId="1667" priority="5" stopIfTrue="1">
      <formula>MOD(ROW(),2)=0</formula>
    </cfRule>
    <cfRule type="expression" dxfId="1666" priority="6" stopIfTrue="1">
      <formula>MOD(ROW(),2)&lt;&gt;0</formula>
    </cfRule>
  </conditionalFormatting>
  <conditionalFormatting sqref="B18:B20 D18:D20">
    <cfRule type="expression" dxfId="1665" priority="3" stopIfTrue="1">
      <formula>MOD(ROW(),2)=0</formula>
    </cfRule>
    <cfRule type="expression" dxfId="1664" priority="4" stopIfTrue="1">
      <formula>MOD(ROW(),2)&lt;&gt;0</formula>
    </cfRule>
  </conditionalFormatting>
  <conditionalFormatting sqref="B21:D21">
    <cfRule type="expression" dxfId="1663" priority="1" stopIfTrue="1">
      <formula>MOD(ROW(),2)=0</formula>
    </cfRule>
    <cfRule type="expression" dxfId="1662" priority="2"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79"/>
  <dimension ref="A1:CI52"/>
  <sheetViews>
    <sheetView showGridLines="0" zoomScale="85" zoomScaleNormal="85" workbookViewId="0">
      <selection activeCell="A4" sqref="A4"/>
    </sheetView>
  </sheetViews>
  <sheetFormatPr defaultColWidth="10" defaultRowHeight="12.5" x14ac:dyDescent="0.25"/>
  <cols>
    <col min="1" max="1" width="31.54296875" style="27" customWidth="1"/>
    <col min="2" max="87" width="22.54296875" style="27" customWidth="1"/>
    <col min="88" max="16384" width="10" style="27"/>
  </cols>
  <sheetData>
    <row r="1" spans="1:87" ht="20" x14ac:dyDescent="0.4">
      <c r="A1" s="39" t="s">
        <v>0</v>
      </c>
      <c r="B1" s="40"/>
      <c r="C1" s="40"/>
      <c r="D1" s="40"/>
      <c r="E1" s="40"/>
      <c r="F1" s="40"/>
      <c r="G1" s="40"/>
      <c r="H1" s="40"/>
      <c r="I1" s="40"/>
    </row>
    <row r="2" spans="1:87" ht="15.5" x14ac:dyDescent="0.35">
      <c r="A2" s="41" t="str">
        <f>IF(title="&gt; Enter workbook title here","Enter workbook title in Cover sheet",title)</f>
        <v>JPS - Consolidated Factor Spreadsheet</v>
      </c>
      <c r="B2" s="42"/>
      <c r="C2" s="42"/>
      <c r="D2" s="42"/>
      <c r="E2" s="42"/>
      <c r="F2" s="42"/>
      <c r="G2" s="42"/>
      <c r="H2" s="42"/>
      <c r="I2" s="42"/>
    </row>
    <row r="3" spans="1:87" ht="15.5" x14ac:dyDescent="0.35">
      <c r="A3" s="43" t="str">
        <f>TABLE_FACTOR_TYPE_1&amp;" - x-"&amp;TABLE_SERIES_NUMBER_1</f>
        <v>Allocation - x-719</v>
      </c>
      <c r="B3" s="42"/>
      <c r="C3" s="42"/>
      <c r="D3" s="42"/>
      <c r="E3" s="42"/>
      <c r="F3" s="42"/>
      <c r="G3" s="42"/>
      <c r="H3" s="42"/>
      <c r="I3" s="42"/>
    </row>
    <row r="4" spans="1:87" x14ac:dyDescent="0.25">
      <c r="A4" s="44"/>
    </row>
    <row r="6" spans="1:87" ht="13" x14ac:dyDescent="0.3">
      <c r="A6" s="73" t="s">
        <v>577</v>
      </c>
      <c r="B6" s="112" t="s">
        <v>578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row>
    <row r="7" spans="1:87" x14ac:dyDescent="0.25">
      <c r="A7" s="74" t="s">
        <v>278</v>
      </c>
      <c r="B7" s="112" t="s">
        <v>77</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row>
    <row r="8" spans="1:87" x14ac:dyDescent="0.25">
      <c r="A8" s="74" t="s">
        <v>279</v>
      </c>
      <c r="B8" s="112" t="s">
        <v>76</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row>
    <row r="9" spans="1:87" x14ac:dyDescent="0.25">
      <c r="A9" s="74" t="s">
        <v>280</v>
      </c>
      <c r="B9" s="112" t="s">
        <v>553</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row>
    <row r="10" spans="1:87" x14ac:dyDescent="0.25">
      <c r="A10" s="74" t="s">
        <v>6</v>
      </c>
      <c r="B10" s="112" t="s">
        <v>554</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row>
    <row r="11" spans="1:87" x14ac:dyDescent="0.25">
      <c r="A11" s="74" t="s">
        <v>281</v>
      </c>
      <c r="B11" s="112" t="s">
        <v>559</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row>
    <row r="12" spans="1:87" x14ac:dyDescent="0.25">
      <c r="A12" s="74" t="s">
        <v>282</v>
      </c>
      <c r="B12" s="112" t="s">
        <v>556</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row>
    <row r="13" spans="1:87" x14ac:dyDescent="0.25">
      <c r="A13" s="74" t="s">
        <v>585</v>
      </c>
      <c r="B13" s="112">
        <v>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row>
    <row r="14" spans="1:87" x14ac:dyDescent="0.25">
      <c r="A14" s="74" t="s">
        <v>284</v>
      </c>
      <c r="B14" s="112">
        <v>719</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row>
    <row r="15" spans="1:87" x14ac:dyDescent="0.25">
      <c r="A15" s="74" t="s">
        <v>588</v>
      </c>
      <c r="B15" s="112" t="s">
        <v>560</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row>
    <row r="16" spans="1:87" x14ac:dyDescent="0.25">
      <c r="A16" s="74" t="s">
        <v>286</v>
      </c>
      <c r="B16" s="112" t="s">
        <v>561</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row>
    <row r="17" spans="1:87" x14ac:dyDescent="0.25">
      <c r="A17" s="74" t="s">
        <v>687</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row>
    <row r="18" spans="1:87" x14ac:dyDescent="0.25">
      <c r="A18" s="74" t="s">
        <v>288</v>
      </c>
      <c r="B18" s="140">
        <v>45190</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row>
    <row r="19" spans="1:87" x14ac:dyDescent="0.25">
      <c r="A19" s="74" t="s">
        <v>289</v>
      </c>
      <c r="B19" s="140">
        <v>45231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row>
    <row r="20" spans="1:87" x14ac:dyDescent="0.25">
      <c r="A20" s="74" t="s">
        <v>290</v>
      </c>
      <c r="B20" s="112" t="s">
        <v>299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row>
    <row r="21" spans="1:87" x14ac:dyDescent="0.25">
      <c r="A21" s="74" t="s">
        <v>291</v>
      </c>
      <c r="B21" s="112" t="s">
        <v>300</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row>
    <row r="23" spans="1:87" x14ac:dyDescent="0.25">
      <c r="B23" s="83" t="str">
        <f>HYPERLINK("#'Factor List'!A1","Back to Factor List")</f>
        <v>Back to Factor List</v>
      </c>
    </row>
    <row r="24" spans="1:87" x14ac:dyDescent="0.25">
      <c r="B24" s="83" t="str">
        <f>HYPERLINK("#'Assumptions'!A1","Assumptions")</f>
        <v>Assumptions</v>
      </c>
    </row>
    <row r="26" spans="1:87" ht="13" x14ac:dyDescent="0.25">
      <c r="A26" s="75" t="s">
        <v>314</v>
      </c>
      <c r="B26" s="75">
        <v>0</v>
      </c>
      <c r="C26" s="75">
        <v>1</v>
      </c>
      <c r="D26" s="75">
        <v>2</v>
      </c>
      <c r="E26" s="75">
        <v>3</v>
      </c>
      <c r="F26" s="75">
        <v>4</v>
      </c>
      <c r="G26" s="75">
        <v>5</v>
      </c>
      <c r="H26" s="75">
        <v>6</v>
      </c>
      <c r="I26" s="75">
        <v>7</v>
      </c>
      <c r="J26" s="75">
        <v>8</v>
      </c>
      <c r="K26" s="75">
        <v>9</v>
      </c>
      <c r="L26" s="75">
        <v>10</v>
      </c>
      <c r="M26" s="75">
        <v>11</v>
      </c>
      <c r="N26" s="75">
        <v>12</v>
      </c>
      <c r="O26" s="75">
        <v>13</v>
      </c>
      <c r="P26" s="75">
        <v>14</v>
      </c>
      <c r="Q26" s="75">
        <v>15</v>
      </c>
      <c r="R26" s="75">
        <v>16</v>
      </c>
      <c r="S26" s="75">
        <v>17</v>
      </c>
      <c r="T26" s="75">
        <v>18</v>
      </c>
      <c r="U26" s="75">
        <v>19</v>
      </c>
      <c r="V26" s="75">
        <v>20</v>
      </c>
      <c r="W26" s="75">
        <v>21</v>
      </c>
      <c r="X26" s="75">
        <v>22</v>
      </c>
      <c r="Y26" s="75">
        <v>23</v>
      </c>
      <c r="Z26" s="75">
        <v>24</v>
      </c>
      <c r="AA26" s="75">
        <v>25</v>
      </c>
      <c r="AB26" s="75">
        <v>26</v>
      </c>
      <c r="AC26" s="75">
        <v>27</v>
      </c>
      <c r="AD26" s="75">
        <v>28</v>
      </c>
      <c r="AE26" s="75">
        <v>29</v>
      </c>
      <c r="AF26" s="75">
        <v>30</v>
      </c>
      <c r="AG26" s="75">
        <v>31</v>
      </c>
      <c r="AH26" s="75">
        <v>32</v>
      </c>
      <c r="AI26" s="75">
        <v>33</v>
      </c>
      <c r="AJ26" s="75">
        <v>34</v>
      </c>
      <c r="AK26" s="75">
        <v>35</v>
      </c>
      <c r="AL26" s="75">
        <v>36</v>
      </c>
      <c r="AM26" s="75">
        <v>37</v>
      </c>
      <c r="AN26" s="75">
        <v>38</v>
      </c>
      <c r="AO26" s="75">
        <v>39</v>
      </c>
      <c r="AP26" s="75">
        <v>40</v>
      </c>
      <c r="AQ26" s="75">
        <v>41</v>
      </c>
      <c r="AR26" s="75">
        <v>42</v>
      </c>
      <c r="AS26" s="75">
        <v>43</v>
      </c>
      <c r="AT26" s="75">
        <v>44</v>
      </c>
      <c r="AU26" s="75">
        <v>45</v>
      </c>
      <c r="AV26" s="75">
        <v>46</v>
      </c>
      <c r="AW26" s="75">
        <v>47</v>
      </c>
      <c r="AX26" s="75">
        <v>48</v>
      </c>
      <c r="AY26" s="75">
        <v>49</v>
      </c>
      <c r="AZ26" s="75">
        <v>50</v>
      </c>
      <c r="BA26" s="75">
        <v>51</v>
      </c>
      <c r="BB26" s="75">
        <v>52</v>
      </c>
      <c r="BC26" s="75">
        <v>53</v>
      </c>
      <c r="BD26" s="75">
        <v>54</v>
      </c>
      <c r="BE26" s="75">
        <v>55</v>
      </c>
      <c r="BF26" s="75">
        <v>56</v>
      </c>
      <c r="BG26" s="75">
        <v>57</v>
      </c>
      <c r="BH26" s="75">
        <v>58</v>
      </c>
      <c r="BI26" s="75">
        <v>59</v>
      </c>
      <c r="BJ26" s="75">
        <v>60</v>
      </c>
      <c r="BK26" s="75">
        <v>61</v>
      </c>
      <c r="BL26" s="75">
        <v>62</v>
      </c>
      <c r="BM26" s="75">
        <v>63</v>
      </c>
      <c r="BN26" s="75">
        <v>64</v>
      </c>
      <c r="BO26" s="75">
        <v>65</v>
      </c>
      <c r="BP26" s="75">
        <v>66</v>
      </c>
      <c r="BQ26" s="75">
        <v>67</v>
      </c>
      <c r="BR26" s="75">
        <v>68</v>
      </c>
      <c r="BS26" s="75">
        <v>69</v>
      </c>
      <c r="BT26" s="75">
        <v>70</v>
      </c>
      <c r="BU26" s="75">
        <v>71</v>
      </c>
      <c r="BV26" s="75">
        <v>72</v>
      </c>
      <c r="BW26" s="75">
        <v>73</v>
      </c>
      <c r="BX26" s="75">
        <v>74</v>
      </c>
      <c r="BY26" s="75">
        <v>75</v>
      </c>
      <c r="BZ26" s="75">
        <v>76</v>
      </c>
      <c r="CA26" s="75">
        <v>77</v>
      </c>
      <c r="CB26" s="75">
        <v>78</v>
      </c>
      <c r="CC26" s="75">
        <v>79</v>
      </c>
      <c r="CD26" s="75">
        <v>80</v>
      </c>
      <c r="CE26" s="75">
        <v>81</v>
      </c>
      <c r="CF26" s="75">
        <v>82</v>
      </c>
      <c r="CG26" s="75">
        <v>83</v>
      </c>
      <c r="CH26" s="75">
        <v>84</v>
      </c>
      <c r="CI26" s="75">
        <v>85</v>
      </c>
    </row>
    <row r="27" spans="1:87" x14ac:dyDescent="0.25">
      <c r="A27" s="76">
        <v>50</v>
      </c>
      <c r="B27" s="77">
        <v>1.6779999999999999</v>
      </c>
      <c r="C27" s="77">
        <v>1.7010000000000001</v>
      </c>
      <c r="D27" s="77">
        <v>1.7250000000000001</v>
      </c>
      <c r="E27" s="77">
        <v>1.7490000000000001</v>
      </c>
      <c r="F27" s="77">
        <v>1.7749999999999999</v>
      </c>
      <c r="G27" s="77">
        <v>1.8029999999999999</v>
      </c>
      <c r="H27" s="77">
        <v>1.831</v>
      </c>
      <c r="I27" s="77">
        <v>1.861</v>
      </c>
      <c r="J27" s="77">
        <v>1.893</v>
      </c>
      <c r="K27" s="77">
        <v>1.9259999999999999</v>
      </c>
      <c r="L27" s="77">
        <v>1.9610000000000001</v>
      </c>
      <c r="M27" s="77">
        <v>1.998</v>
      </c>
      <c r="N27" s="77">
        <v>2.0369999999999999</v>
      </c>
      <c r="O27" s="77">
        <v>2.0790000000000002</v>
      </c>
      <c r="P27" s="77">
        <v>2.1219999999999999</v>
      </c>
      <c r="Q27" s="77">
        <v>2.17</v>
      </c>
      <c r="R27" s="77">
        <v>2.2210000000000001</v>
      </c>
      <c r="S27" s="77">
        <v>2.2730000000000001</v>
      </c>
      <c r="T27" s="77">
        <v>2.3290000000000002</v>
      </c>
      <c r="U27" s="77">
        <v>2.387</v>
      </c>
      <c r="V27" s="77">
        <v>2.4500000000000002</v>
      </c>
      <c r="W27" s="77">
        <v>2.5169999999999999</v>
      </c>
      <c r="X27" s="77">
        <v>2.589</v>
      </c>
      <c r="Y27" s="77">
        <v>2.6659999999999999</v>
      </c>
      <c r="Z27" s="77">
        <v>2.7490000000000001</v>
      </c>
      <c r="AA27" s="77">
        <v>2.8380000000000001</v>
      </c>
      <c r="AB27" s="77">
        <v>2.9340000000000002</v>
      </c>
      <c r="AC27" s="77">
        <v>3.0379999999999998</v>
      </c>
      <c r="AD27" s="77">
        <v>3.1509999999999998</v>
      </c>
      <c r="AE27" s="77">
        <v>3.274</v>
      </c>
      <c r="AF27" s="77">
        <v>3.407</v>
      </c>
      <c r="AG27" s="77">
        <v>3.5529999999999999</v>
      </c>
      <c r="AH27" s="77">
        <v>3.7130000000000001</v>
      </c>
      <c r="AI27" s="77">
        <v>3.8879999999999999</v>
      </c>
      <c r="AJ27" s="77">
        <v>4.0810000000000004</v>
      </c>
      <c r="AK27" s="77">
        <v>4.2939999999999996</v>
      </c>
      <c r="AL27" s="77">
        <v>4.5289999999999999</v>
      </c>
      <c r="AM27" s="77">
        <v>4.79</v>
      </c>
      <c r="AN27" s="77">
        <v>5.08</v>
      </c>
      <c r="AO27" s="77">
        <v>5.4029999999999996</v>
      </c>
      <c r="AP27" s="77">
        <v>5.7640000000000002</v>
      </c>
      <c r="AQ27" s="77">
        <v>6.1680000000000001</v>
      </c>
      <c r="AR27" s="77">
        <v>6.6210000000000004</v>
      </c>
      <c r="AS27" s="77">
        <v>7.1289999999999996</v>
      </c>
      <c r="AT27" s="77">
        <v>7.702</v>
      </c>
      <c r="AU27" s="77">
        <v>8.3469999999999995</v>
      </c>
      <c r="AV27" s="77">
        <v>9.0739999999999998</v>
      </c>
      <c r="AW27" s="77">
        <v>9.8960000000000008</v>
      </c>
      <c r="AX27" s="77">
        <v>10.824</v>
      </c>
      <c r="AY27" s="77">
        <v>11.872</v>
      </c>
      <c r="AZ27" s="77">
        <v>13.057</v>
      </c>
      <c r="BA27" s="77">
        <v>14.396000000000001</v>
      </c>
      <c r="BB27" s="77">
        <v>15.907</v>
      </c>
      <c r="BC27" s="77">
        <v>17.611999999999998</v>
      </c>
      <c r="BD27" s="77">
        <v>19.533000000000001</v>
      </c>
      <c r="BE27" s="77">
        <v>21.696000000000002</v>
      </c>
      <c r="BF27" s="77">
        <v>24.128</v>
      </c>
      <c r="BG27" s="77">
        <v>26.86</v>
      </c>
      <c r="BH27" s="77">
        <v>29.925000000000001</v>
      </c>
      <c r="BI27" s="77">
        <v>33.36</v>
      </c>
      <c r="BJ27" s="77">
        <v>37.209000000000003</v>
      </c>
      <c r="BK27" s="77">
        <v>41.52</v>
      </c>
      <c r="BL27" s="77">
        <v>46.347000000000001</v>
      </c>
      <c r="BM27" s="77">
        <v>51.755000000000003</v>
      </c>
      <c r="BN27" s="77">
        <v>57.82</v>
      </c>
      <c r="BO27" s="77">
        <v>64.63</v>
      </c>
      <c r="BP27" s="77">
        <v>72.293999999999997</v>
      </c>
      <c r="BQ27" s="77">
        <v>80.938999999999993</v>
      </c>
      <c r="BR27" s="77">
        <v>90.715999999999994</v>
      </c>
      <c r="BS27" s="77">
        <v>101.81</v>
      </c>
      <c r="BT27" s="77">
        <v>114.431</v>
      </c>
      <c r="BU27" s="77">
        <v>128.83000000000001</v>
      </c>
      <c r="BV27" s="77">
        <v>145.316</v>
      </c>
      <c r="BW27" s="77">
        <v>164.27500000000001</v>
      </c>
      <c r="BX27" s="77">
        <v>186.18600000000001</v>
      </c>
      <c r="BY27" s="77">
        <v>211.613</v>
      </c>
      <c r="BZ27" s="77">
        <v>241.25800000000001</v>
      </c>
      <c r="CA27" s="77">
        <v>275.964</v>
      </c>
      <c r="CB27" s="77">
        <v>316.71499999999997</v>
      </c>
      <c r="CC27" s="77">
        <v>364.68900000000002</v>
      </c>
      <c r="CD27" s="77">
        <v>421.29</v>
      </c>
      <c r="CE27" s="77">
        <v>488.16199999999998</v>
      </c>
      <c r="CF27" s="77">
        <v>567.30899999999997</v>
      </c>
      <c r="CG27" s="77">
        <v>661.20799999999997</v>
      </c>
      <c r="CH27" s="77">
        <v>772.89700000000005</v>
      </c>
      <c r="CI27" s="77">
        <v>905.97</v>
      </c>
    </row>
    <row r="28" spans="1:87" x14ac:dyDescent="0.25">
      <c r="A28" s="76">
        <v>51</v>
      </c>
      <c r="B28" s="77">
        <v>1.599</v>
      </c>
      <c r="C28" s="77">
        <v>1.62</v>
      </c>
      <c r="D28" s="77">
        <v>1.6419999999999999</v>
      </c>
      <c r="E28" s="77">
        <v>1.665</v>
      </c>
      <c r="F28" s="77">
        <v>1.6890000000000001</v>
      </c>
      <c r="G28" s="77">
        <v>1.714</v>
      </c>
      <c r="H28" s="77">
        <v>1.74</v>
      </c>
      <c r="I28" s="77">
        <v>1.768</v>
      </c>
      <c r="J28" s="77">
        <v>1.7969999999999999</v>
      </c>
      <c r="K28" s="77">
        <v>1.8280000000000001</v>
      </c>
      <c r="L28" s="77">
        <v>1.86</v>
      </c>
      <c r="M28" s="77">
        <v>1.8939999999999999</v>
      </c>
      <c r="N28" s="77">
        <v>1.93</v>
      </c>
      <c r="O28" s="77">
        <v>1.9670000000000001</v>
      </c>
      <c r="P28" s="77">
        <v>2.0070000000000001</v>
      </c>
      <c r="Q28" s="77">
        <v>2.0510000000000002</v>
      </c>
      <c r="R28" s="77">
        <v>2.0979999999999999</v>
      </c>
      <c r="S28" s="77">
        <v>2.145</v>
      </c>
      <c r="T28" s="77">
        <v>2.1949999999999998</v>
      </c>
      <c r="U28" s="77">
        <v>2.2490000000000001</v>
      </c>
      <c r="V28" s="77">
        <v>2.306</v>
      </c>
      <c r="W28" s="77">
        <v>2.3660000000000001</v>
      </c>
      <c r="X28" s="77">
        <v>2.431</v>
      </c>
      <c r="Y28" s="77">
        <v>2.5009999999999999</v>
      </c>
      <c r="Z28" s="77">
        <v>2.5750000000000002</v>
      </c>
      <c r="AA28" s="77">
        <v>2.6549999999999998</v>
      </c>
      <c r="AB28" s="77">
        <v>2.7410000000000001</v>
      </c>
      <c r="AC28" s="77">
        <v>2.835</v>
      </c>
      <c r="AD28" s="77">
        <v>2.9350000000000001</v>
      </c>
      <c r="AE28" s="77">
        <v>3.0449999999999999</v>
      </c>
      <c r="AF28" s="77">
        <v>3.1629999999999998</v>
      </c>
      <c r="AG28" s="77">
        <v>3.2930000000000001</v>
      </c>
      <c r="AH28" s="77">
        <v>3.4340000000000002</v>
      </c>
      <c r="AI28" s="77">
        <v>3.589</v>
      </c>
      <c r="AJ28" s="77">
        <v>3.758</v>
      </c>
      <c r="AK28" s="77">
        <v>3.9449999999999998</v>
      </c>
      <c r="AL28" s="77">
        <v>4.1509999999999998</v>
      </c>
      <c r="AM28" s="77">
        <v>4.3789999999999996</v>
      </c>
      <c r="AN28" s="77">
        <v>4.6319999999999997</v>
      </c>
      <c r="AO28" s="77">
        <v>4.9130000000000003</v>
      </c>
      <c r="AP28" s="77">
        <v>5.2270000000000003</v>
      </c>
      <c r="AQ28" s="77">
        <v>5.577</v>
      </c>
      <c r="AR28" s="77">
        <v>5.9690000000000003</v>
      </c>
      <c r="AS28" s="77">
        <v>6.4080000000000004</v>
      </c>
      <c r="AT28" s="77">
        <v>6.9029999999999996</v>
      </c>
      <c r="AU28" s="77">
        <v>7.4589999999999996</v>
      </c>
      <c r="AV28" s="77">
        <v>8.0860000000000003</v>
      </c>
      <c r="AW28" s="77">
        <v>8.7949999999999999</v>
      </c>
      <c r="AX28" s="77">
        <v>9.5950000000000006</v>
      </c>
      <c r="AY28" s="77">
        <v>10.499000000000001</v>
      </c>
      <c r="AZ28" s="77">
        <v>11.523</v>
      </c>
      <c r="BA28" s="77">
        <v>12.68</v>
      </c>
      <c r="BB28" s="77">
        <v>13.99</v>
      </c>
      <c r="BC28" s="77">
        <v>15.47</v>
      </c>
      <c r="BD28" s="77">
        <v>17.141999999999999</v>
      </c>
      <c r="BE28" s="77">
        <v>19.03</v>
      </c>
      <c r="BF28" s="77">
        <v>21.158999999999999</v>
      </c>
      <c r="BG28" s="77">
        <v>23.556999999999999</v>
      </c>
      <c r="BH28" s="77">
        <v>26.256</v>
      </c>
      <c r="BI28" s="77">
        <v>29.291</v>
      </c>
      <c r="BJ28" s="77">
        <v>32.701000000000001</v>
      </c>
      <c r="BK28" s="77">
        <v>36.53</v>
      </c>
      <c r="BL28" s="77">
        <v>40.829000000000001</v>
      </c>
      <c r="BM28" s="77">
        <v>45.655000000000001</v>
      </c>
      <c r="BN28" s="77">
        <v>51.076999999999998</v>
      </c>
      <c r="BO28" s="77">
        <v>57.173999999999999</v>
      </c>
      <c r="BP28" s="77">
        <v>64.042000000000002</v>
      </c>
      <c r="BQ28" s="77">
        <v>71.795000000000002</v>
      </c>
      <c r="BR28" s="77">
        <v>80.566000000000003</v>
      </c>
      <c r="BS28" s="77">
        <v>90.52</v>
      </c>
      <c r="BT28" s="77">
        <v>101.843</v>
      </c>
      <c r="BU28" s="77">
        <v>114.758</v>
      </c>
      <c r="BV28" s="77">
        <v>129.54</v>
      </c>
      <c r="BW28" s="77">
        <v>146.53100000000001</v>
      </c>
      <c r="BX28" s="77">
        <v>166.15799999999999</v>
      </c>
      <c r="BY28" s="77">
        <v>188.92599999999999</v>
      </c>
      <c r="BZ28" s="77">
        <v>215.459</v>
      </c>
      <c r="CA28" s="77">
        <v>246.512</v>
      </c>
      <c r="CB28" s="77">
        <v>282.96899999999999</v>
      </c>
      <c r="CC28" s="77">
        <v>325.88200000000001</v>
      </c>
      <c r="CD28" s="77">
        <v>376.51400000000001</v>
      </c>
      <c r="CE28" s="77">
        <v>436.34399999999999</v>
      </c>
      <c r="CF28" s="77">
        <v>507.178</v>
      </c>
      <c r="CG28" s="77">
        <v>591.245</v>
      </c>
      <c r="CH28" s="77">
        <v>691.28899999999999</v>
      </c>
      <c r="CI28" s="77">
        <v>810.55200000000002</v>
      </c>
    </row>
    <row r="29" spans="1:87" x14ac:dyDescent="0.25">
      <c r="A29" s="76">
        <v>52</v>
      </c>
      <c r="B29" s="77">
        <v>1.524</v>
      </c>
      <c r="C29" s="77">
        <v>1.5429999999999999</v>
      </c>
      <c r="D29" s="77">
        <v>1.5629999999999999</v>
      </c>
      <c r="E29" s="77">
        <v>1.5840000000000001</v>
      </c>
      <c r="F29" s="77">
        <v>1.6060000000000001</v>
      </c>
      <c r="G29" s="77">
        <v>1.63</v>
      </c>
      <c r="H29" s="77">
        <v>1.6539999999999999</v>
      </c>
      <c r="I29" s="77">
        <v>1.679</v>
      </c>
      <c r="J29" s="77">
        <v>1.706</v>
      </c>
      <c r="K29" s="77">
        <v>1.734</v>
      </c>
      <c r="L29" s="77">
        <v>1.764</v>
      </c>
      <c r="M29" s="77">
        <v>1.7949999999999999</v>
      </c>
      <c r="N29" s="77">
        <v>1.8280000000000001</v>
      </c>
      <c r="O29" s="77">
        <v>1.8620000000000001</v>
      </c>
      <c r="P29" s="77">
        <v>1.899</v>
      </c>
      <c r="Q29" s="77">
        <v>1.9390000000000001</v>
      </c>
      <c r="R29" s="77">
        <v>1.982</v>
      </c>
      <c r="S29" s="77">
        <v>2.0249999999999999</v>
      </c>
      <c r="T29" s="77">
        <v>2.0710000000000002</v>
      </c>
      <c r="U29" s="77">
        <v>2.1190000000000002</v>
      </c>
      <c r="V29" s="77">
        <v>2.1709999999999998</v>
      </c>
      <c r="W29" s="77">
        <v>2.226</v>
      </c>
      <c r="X29" s="77">
        <v>2.2839999999999998</v>
      </c>
      <c r="Y29" s="77">
        <v>2.347</v>
      </c>
      <c r="Z29" s="77">
        <v>2.4140000000000001</v>
      </c>
      <c r="AA29" s="77">
        <v>2.4860000000000002</v>
      </c>
      <c r="AB29" s="77">
        <v>2.5640000000000001</v>
      </c>
      <c r="AC29" s="77">
        <v>2.6469999999999998</v>
      </c>
      <c r="AD29" s="77">
        <v>2.7370000000000001</v>
      </c>
      <c r="AE29" s="77">
        <v>2.835</v>
      </c>
      <c r="AF29" s="77">
        <v>2.94</v>
      </c>
      <c r="AG29" s="77">
        <v>3.0550000000000002</v>
      </c>
      <c r="AH29" s="77">
        <v>3.18</v>
      </c>
      <c r="AI29" s="77">
        <v>3.3170000000000002</v>
      </c>
      <c r="AJ29" s="77">
        <v>3.4670000000000001</v>
      </c>
      <c r="AK29" s="77">
        <v>3.6309999999999998</v>
      </c>
      <c r="AL29" s="77">
        <v>3.8119999999999998</v>
      </c>
      <c r="AM29" s="77">
        <v>4.0110000000000001</v>
      </c>
      <c r="AN29" s="77">
        <v>4.2320000000000002</v>
      </c>
      <c r="AO29" s="77">
        <v>4.4770000000000003</v>
      </c>
      <c r="AP29" s="77">
        <v>4.75</v>
      </c>
      <c r="AQ29" s="77">
        <v>5.0540000000000003</v>
      </c>
      <c r="AR29" s="77">
        <v>5.3929999999999998</v>
      </c>
      <c r="AS29" s="77">
        <v>5.774</v>
      </c>
      <c r="AT29" s="77">
        <v>6.2</v>
      </c>
      <c r="AU29" s="77">
        <v>6.68</v>
      </c>
      <c r="AV29" s="77">
        <v>7.2210000000000001</v>
      </c>
      <c r="AW29" s="77">
        <v>7.8310000000000004</v>
      </c>
      <c r="AX29" s="77">
        <v>8.5210000000000008</v>
      </c>
      <c r="AY29" s="77">
        <v>9.3000000000000007</v>
      </c>
      <c r="AZ29" s="77">
        <v>10.182</v>
      </c>
      <c r="BA29" s="77">
        <v>11.180999999999999</v>
      </c>
      <c r="BB29" s="77">
        <v>12.311999999999999</v>
      </c>
      <c r="BC29" s="77">
        <v>13.593</v>
      </c>
      <c r="BD29" s="77">
        <v>15.042999999999999</v>
      </c>
      <c r="BE29" s="77">
        <v>16.684000000000001</v>
      </c>
      <c r="BF29" s="77">
        <v>18.54</v>
      </c>
      <c r="BG29" s="77">
        <v>20.635999999999999</v>
      </c>
      <c r="BH29" s="77">
        <v>23.001999999999999</v>
      </c>
      <c r="BI29" s="77">
        <v>25.67</v>
      </c>
      <c r="BJ29" s="77">
        <v>28.677</v>
      </c>
      <c r="BK29" s="77">
        <v>32.064</v>
      </c>
      <c r="BL29" s="77">
        <v>35.875</v>
      </c>
      <c r="BM29" s="77">
        <v>40.164999999999999</v>
      </c>
      <c r="BN29" s="77">
        <v>44.994</v>
      </c>
      <c r="BO29" s="77">
        <v>50.433999999999997</v>
      </c>
      <c r="BP29" s="77">
        <v>56.570999999999998</v>
      </c>
      <c r="BQ29" s="77">
        <v>63.503999999999998</v>
      </c>
      <c r="BR29" s="77">
        <v>71.353999999999999</v>
      </c>
      <c r="BS29" s="77">
        <v>80.266000000000005</v>
      </c>
      <c r="BT29" s="77">
        <v>90.403999999999996</v>
      </c>
      <c r="BU29" s="77">
        <v>101.965</v>
      </c>
      <c r="BV29" s="77">
        <v>115.193</v>
      </c>
      <c r="BW29" s="77">
        <v>130.392</v>
      </c>
      <c r="BX29" s="77">
        <v>147.93899999999999</v>
      </c>
      <c r="BY29" s="77">
        <v>168.28100000000001</v>
      </c>
      <c r="BZ29" s="77">
        <v>191.97499999999999</v>
      </c>
      <c r="CA29" s="77">
        <v>219.69</v>
      </c>
      <c r="CB29" s="77">
        <v>252.21299999999999</v>
      </c>
      <c r="CC29" s="77">
        <v>290.48099999999999</v>
      </c>
      <c r="CD29" s="77">
        <v>335.62099999999998</v>
      </c>
      <c r="CE29" s="77">
        <v>388.952</v>
      </c>
      <c r="CF29" s="77">
        <v>452.08699999999999</v>
      </c>
      <c r="CG29" s="77">
        <v>527.024</v>
      </c>
      <c r="CH29" s="77">
        <v>616.21600000000001</v>
      </c>
      <c r="CI29" s="77">
        <v>722.56899999999996</v>
      </c>
    </row>
    <row r="30" spans="1:87" x14ac:dyDescent="0.25">
      <c r="A30" s="76">
        <v>53</v>
      </c>
      <c r="B30" s="77">
        <v>1.4510000000000001</v>
      </c>
      <c r="C30" s="77">
        <v>1.4690000000000001</v>
      </c>
      <c r="D30" s="77">
        <v>1.488</v>
      </c>
      <c r="E30" s="77">
        <v>1.5069999999999999</v>
      </c>
      <c r="F30" s="77">
        <v>1.528</v>
      </c>
      <c r="G30" s="77">
        <v>1.5489999999999999</v>
      </c>
      <c r="H30" s="77">
        <v>1.571</v>
      </c>
      <c r="I30" s="77">
        <v>1.595</v>
      </c>
      <c r="J30" s="77">
        <v>1.619</v>
      </c>
      <c r="K30" s="77">
        <v>1.645</v>
      </c>
      <c r="L30" s="77">
        <v>1.6719999999999999</v>
      </c>
      <c r="M30" s="77">
        <v>1.7010000000000001</v>
      </c>
      <c r="N30" s="77">
        <v>1.7310000000000001</v>
      </c>
      <c r="O30" s="77">
        <v>1.7629999999999999</v>
      </c>
      <c r="P30" s="77">
        <v>1.796</v>
      </c>
      <c r="Q30" s="77">
        <v>1.833</v>
      </c>
      <c r="R30" s="77">
        <v>1.8720000000000001</v>
      </c>
      <c r="S30" s="77">
        <v>1.9119999999999999</v>
      </c>
      <c r="T30" s="77">
        <v>1.9530000000000001</v>
      </c>
      <c r="U30" s="77">
        <v>1.9970000000000001</v>
      </c>
      <c r="V30" s="77">
        <v>2.044</v>
      </c>
      <c r="W30" s="77">
        <v>2.0939999999999999</v>
      </c>
      <c r="X30" s="77">
        <v>2.1469999999999998</v>
      </c>
      <c r="Y30" s="77">
        <v>2.2040000000000002</v>
      </c>
      <c r="Z30" s="77">
        <v>2.2639999999999998</v>
      </c>
      <c r="AA30" s="77">
        <v>2.3290000000000002</v>
      </c>
      <c r="AB30" s="77">
        <v>2.399</v>
      </c>
      <c r="AC30" s="77">
        <v>2.4740000000000002</v>
      </c>
      <c r="AD30" s="77">
        <v>2.5539999999999998</v>
      </c>
      <c r="AE30" s="77">
        <v>2.6419999999999999</v>
      </c>
      <c r="AF30" s="77">
        <v>2.7360000000000002</v>
      </c>
      <c r="AG30" s="77">
        <v>2.8380000000000001</v>
      </c>
      <c r="AH30" s="77">
        <v>2.9489999999999998</v>
      </c>
      <c r="AI30" s="77">
        <v>3.07</v>
      </c>
      <c r="AJ30" s="77">
        <v>3.202</v>
      </c>
      <c r="AK30" s="77">
        <v>3.347</v>
      </c>
      <c r="AL30" s="77">
        <v>3.5059999999999998</v>
      </c>
      <c r="AM30" s="77">
        <v>3.681</v>
      </c>
      <c r="AN30" s="77">
        <v>3.8740000000000001</v>
      </c>
      <c r="AO30" s="77">
        <v>4.0880000000000001</v>
      </c>
      <c r="AP30" s="77">
        <v>4.3259999999999996</v>
      </c>
      <c r="AQ30" s="77">
        <v>4.59</v>
      </c>
      <c r="AR30" s="77">
        <v>4.8840000000000003</v>
      </c>
      <c r="AS30" s="77">
        <v>5.2140000000000004</v>
      </c>
      <c r="AT30" s="77">
        <v>5.5830000000000002</v>
      </c>
      <c r="AU30" s="77">
        <v>5.9969999999999999</v>
      </c>
      <c r="AV30" s="77">
        <v>6.4630000000000001</v>
      </c>
      <c r="AW30" s="77">
        <v>6.9889999999999999</v>
      </c>
      <c r="AX30" s="77">
        <v>7.5819999999999999</v>
      </c>
      <c r="AY30" s="77">
        <v>8.2530000000000001</v>
      </c>
      <c r="AZ30" s="77">
        <v>9.0120000000000005</v>
      </c>
      <c r="BA30" s="77">
        <v>9.8719999999999999</v>
      </c>
      <c r="BB30" s="77">
        <v>10.847</v>
      </c>
      <c r="BC30" s="77">
        <v>11.952999999999999</v>
      </c>
      <c r="BD30" s="77">
        <v>13.207000000000001</v>
      </c>
      <c r="BE30" s="77">
        <v>14.628</v>
      </c>
      <c r="BF30" s="77">
        <v>16.239999999999998</v>
      </c>
      <c r="BG30" s="77">
        <v>18.064</v>
      </c>
      <c r="BH30" s="77">
        <v>20.13</v>
      </c>
      <c r="BI30" s="77">
        <v>22.466000000000001</v>
      </c>
      <c r="BJ30" s="77">
        <v>25.106999999999999</v>
      </c>
      <c r="BK30" s="77">
        <v>28.088999999999999</v>
      </c>
      <c r="BL30" s="77">
        <v>31.454999999999998</v>
      </c>
      <c r="BM30" s="77">
        <v>35.253999999999998</v>
      </c>
      <c r="BN30" s="77">
        <v>39.54</v>
      </c>
      <c r="BO30" s="77">
        <v>44.378999999999998</v>
      </c>
      <c r="BP30" s="77">
        <v>49.845999999999997</v>
      </c>
      <c r="BQ30" s="77">
        <v>56.031999999999996</v>
      </c>
      <c r="BR30" s="77">
        <v>63.042000000000002</v>
      </c>
      <c r="BS30" s="77">
        <v>71.006</v>
      </c>
      <c r="BT30" s="77">
        <v>80.069000000000003</v>
      </c>
      <c r="BU30" s="77">
        <v>90.406000000000006</v>
      </c>
      <c r="BV30" s="77">
        <v>102.23</v>
      </c>
      <c r="BW30" s="77">
        <v>115.812</v>
      </c>
      <c r="BX30" s="77">
        <v>131.48500000000001</v>
      </c>
      <c r="BY30" s="77">
        <v>149.64400000000001</v>
      </c>
      <c r="BZ30" s="77">
        <v>170.78100000000001</v>
      </c>
      <c r="CA30" s="77">
        <v>195.49100000000001</v>
      </c>
      <c r="CB30" s="77">
        <v>224.46899999999999</v>
      </c>
      <c r="CC30" s="77">
        <v>258.54700000000003</v>
      </c>
      <c r="CD30" s="77">
        <v>298.72500000000002</v>
      </c>
      <c r="CE30" s="77">
        <v>346.17599999999999</v>
      </c>
      <c r="CF30" s="77">
        <v>402.334</v>
      </c>
      <c r="CG30" s="77">
        <v>468.97800000000001</v>
      </c>
      <c r="CH30" s="77">
        <v>548.29300000000001</v>
      </c>
      <c r="CI30" s="77">
        <v>642.87300000000005</v>
      </c>
    </row>
    <row r="31" spans="1:87" x14ac:dyDescent="0.25">
      <c r="A31" s="76">
        <v>54</v>
      </c>
      <c r="B31" s="77">
        <v>1.3819999999999999</v>
      </c>
      <c r="C31" s="77">
        <v>1.399</v>
      </c>
      <c r="D31" s="77">
        <v>1.4159999999999999</v>
      </c>
      <c r="E31" s="77">
        <v>1.4339999999999999</v>
      </c>
      <c r="F31" s="77">
        <v>1.4530000000000001</v>
      </c>
      <c r="G31" s="77">
        <v>1.472</v>
      </c>
      <c r="H31" s="77">
        <v>1.4930000000000001</v>
      </c>
      <c r="I31" s="77">
        <v>1.5149999999999999</v>
      </c>
      <c r="J31" s="77">
        <v>1.5369999999999999</v>
      </c>
      <c r="K31" s="77">
        <v>1.5609999999999999</v>
      </c>
      <c r="L31" s="77">
        <v>1.5860000000000001</v>
      </c>
      <c r="M31" s="77">
        <v>1.6120000000000001</v>
      </c>
      <c r="N31" s="77">
        <v>1.64</v>
      </c>
      <c r="O31" s="77">
        <v>1.669</v>
      </c>
      <c r="P31" s="77">
        <v>1.6990000000000001</v>
      </c>
      <c r="Q31" s="77">
        <v>1.7330000000000001</v>
      </c>
      <c r="R31" s="77">
        <v>1.7689999999999999</v>
      </c>
      <c r="S31" s="77">
        <v>1.8049999999999999</v>
      </c>
      <c r="T31" s="77">
        <v>1.843</v>
      </c>
      <c r="U31" s="77">
        <v>1.883</v>
      </c>
      <c r="V31" s="77">
        <v>1.9259999999999999</v>
      </c>
      <c r="W31" s="77">
        <v>1.9710000000000001</v>
      </c>
      <c r="X31" s="77">
        <v>2.0190000000000001</v>
      </c>
      <c r="Y31" s="77">
        <v>2.0699999999999998</v>
      </c>
      <c r="Z31" s="77">
        <v>2.125</v>
      </c>
      <c r="AA31" s="77">
        <v>2.1840000000000002</v>
      </c>
      <c r="AB31" s="77">
        <v>2.246</v>
      </c>
      <c r="AC31" s="77">
        <v>2.3130000000000002</v>
      </c>
      <c r="AD31" s="77">
        <v>2.3860000000000001</v>
      </c>
      <c r="AE31" s="77">
        <v>2.464</v>
      </c>
      <c r="AF31" s="77">
        <v>2.548</v>
      </c>
      <c r="AG31" s="77">
        <v>2.6389999999999998</v>
      </c>
      <c r="AH31" s="77">
        <v>2.738</v>
      </c>
      <c r="AI31" s="77">
        <v>2.8450000000000002</v>
      </c>
      <c r="AJ31" s="77">
        <v>2.9620000000000002</v>
      </c>
      <c r="AK31" s="77">
        <v>3.09</v>
      </c>
      <c r="AL31" s="77">
        <v>3.23</v>
      </c>
      <c r="AM31" s="77">
        <v>3.3839999999999999</v>
      </c>
      <c r="AN31" s="77">
        <v>3.5529999999999999</v>
      </c>
      <c r="AO31" s="77">
        <v>3.74</v>
      </c>
      <c r="AP31" s="77">
        <v>3.948</v>
      </c>
      <c r="AQ31" s="77">
        <v>4.1769999999999996</v>
      </c>
      <c r="AR31" s="77">
        <v>4.4329999999999998</v>
      </c>
      <c r="AS31" s="77">
        <v>4.7190000000000003</v>
      </c>
      <c r="AT31" s="77">
        <v>5.0380000000000003</v>
      </c>
      <c r="AU31" s="77">
        <v>5.3959999999999999</v>
      </c>
      <c r="AV31" s="77">
        <v>5.798</v>
      </c>
      <c r="AW31" s="77">
        <v>6.2510000000000003</v>
      </c>
      <c r="AX31" s="77">
        <v>6.7610000000000001</v>
      </c>
      <c r="AY31" s="77">
        <v>7.3380000000000001</v>
      </c>
      <c r="AZ31" s="77">
        <v>7.9909999999999997</v>
      </c>
      <c r="BA31" s="77">
        <v>8.7309999999999999</v>
      </c>
      <c r="BB31" s="77">
        <v>9.57</v>
      </c>
      <c r="BC31" s="77">
        <v>10.522</v>
      </c>
      <c r="BD31" s="77">
        <v>11.603999999999999</v>
      </c>
      <c r="BE31" s="77">
        <v>12.831</v>
      </c>
      <c r="BF31" s="77">
        <v>14.225</v>
      </c>
      <c r="BG31" s="77">
        <v>15.808</v>
      </c>
      <c r="BH31" s="77">
        <v>17.603999999999999</v>
      </c>
      <c r="BI31" s="77">
        <v>19.640999999999998</v>
      </c>
      <c r="BJ31" s="77">
        <v>21.949000000000002</v>
      </c>
      <c r="BK31" s="77">
        <v>24.564</v>
      </c>
      <c r="BL31" s="77">
        <v>27.524999999999999</v>
      </c>
      <c r="BM31" s="77">
        <v>30.873999999999999</v>
      </c>
      <c r="BN31" s="77">
        <v>34.664000000000001</v>
      </c>
      <c r="BO31" s="77">
        <v>38.951999999999998</v>
      </c>
      <c r="BP31" s="77">
        <v>43.807000000000002</v>
      </c>
      <c r="BQ31" s="77">
        <v>49.31</v>
      </c>
      <c r="BR31" s="77">
        <v>55.555</v>
      </c>
      <c r="BS31" s="77">
        <v>62.655999999999999</v>
      </c>
      <c r="BT31" s="77">
        <v>70.742999999999995</v>
      </c>
      <c r="BU31" s="77">
        <v>79.968999999999994</v>
      </c>
      <c r="BV31" s="77">
        <v>90.525000000000006</v>
      </c>
      <c r="BW31" s="77">
        <v>102.648</v>
      </c>
      <c r="BX31" s="77">
        <v>116.631</v>
      </c>
      <c r="BY31" s="77">
        <v>132.82400000000001</v>
      </c>
      <c r="BZ31" s="77">
        <v>151.66200000000001</v>
      </c>
      <c r="CA31" s="77">
        <v>173.66800000000001</v>
      </c>
      <c r="CB31" s="77">
        <v>199.45599999999999</v>
      </c>
      <c r="CC31" s="77">
        <v>229.76300000000001</v>
      </c>
      <c r="CD31" s="77">
        <v>265.47000000000003</v>
      </c>
      <c r="CE31" s="77">
        <v>307.61399999999998</v>
      </c>
      <c r="CF31" s="77">
        <v>357.46499999999997</v>
      </c>
      <c r="CG31" s="77">
        <v>416.596</v>
      </c>
      <c r="CH31" s="77">
        <v>486.94499999999999</v>
      </c>
      <c r="CI31" s="77">
        <v>570.80999999999995</v>
      </c>
    </row>
    <row r="32" spans="1:87" x14ac:dyDescent="0.25">
      <c r="A32" s="76">
        <v>55</v>
      </c>
      <c r="B32" s="77">
        <v>1.3160000000000001</v>
      </c>
      <c r="C32" s="77">
        <v>1.331</v>
      </c>
      <c r="D32" s="77">
        <v>1.347</v>
      </c>
      <c r="E32" s="77">
        <v>1.3640000000000001</v>
      </c>
      <c r="F32" s="77">
        <v>1.381</v>
      </c>
      <c r="G32" s="77">
        <v>1.399</v>
      </c>
      <c r="H32" s="77">
        <v>1.4179999999999999</v>
      </c>
      <c r="I32" s="77">
        <v>1.4379999999999999</v>
      </c>
      <c r="J32" s="77">
        <v>1.4590000000000001</v>
      </c>
      <c r="K32" s="77">
        <v>1.4810000000000001</v>
      </c>
      <c r="L32" s="77">
        <v>1.5029999999999999</v>
      </c>
      <c r="M32" s="77">
        <v>1.528</v>
      </c>
      <c r="N32" s="77">
        <v>1.5529999999999999</v>
      </c>
      <c r="O32" s="77">
        <v>1.58</v>
      </c>
      <c r="P32" s="77">
        <v>1.6080000000000001</v>
      </c>
      <c r="Q32" s="77">
        <v>1.639</v>
      </c>
      <c r="R32" s="77">
        <v>1.6719999999999999</v>
      </c>
      <c r="S32" s="77">
        <v>1.704</v>
      </c>
      <c r="T32" s="77">
        <v>1.7390000000000001</v>
      </c>
      <c r="U32" s="77">
        <v>1.776</v>
      </c>
      <c r="V32" s="77">
        <v>1.8140000000000001</v>
      </c>
      <c r="W32" s="77">
        <v>1.8560000000000001</v>
      </c>
      <c r="X32" s="77">
        <v>1.899</v>
      </c>
      <c r="Y32" s="77">
        <v>1.946</v>
      </c>
      <c r="Z32" s="77">
        <v>1.9950000000000001</v>
      </c>
      <c r="AA32" s="77">
        <v>2.048</v>
      </c>
      <c r="AB32" s="77">
        <v>2.1040000000000001</v>
      </c>
      <c r="AC32" s="77">
        <v>2.165</v>
      </c>
      <c r="AD32" s="77">
        <v>2.23</v>
      </c>
      <c r="AE32" s="77">
        <v>2.2999999999999998</v>
      </c>
      <c r="AF32" s="77">
        <v>2.375</v>
      </c>
      <c r="AG32" s="77">
        <v>2.456</v>
      </c>
      <c r="AH32" s="77">
        <v>2.544</v>
      </c>
      <c r="AI32" s="77">
        <v>2.64</v>
      </c>
      <c r="AJ32" s="77">
        <v>2.7429999999999999</v>
      </c>
      <c r="AK32" s="77">
        <v>2.8559999999999999</v>
      </c>
      <c r="AL32" s="77">
        <v>2.98</v>
      </c>
      <c r="AM32" s="77">
        <v>3.1150000000000002</v>
      </c>
      <c r="AN32" s="77">
        <v>3.2639999999999998</v>
      </c>
      <c r="AO32" s="77">
        <v>3.4279999999999999</v>
      </c>
      <c r="AP32" s="77">
        <v>3.609</v>
      </c>
      <c r="AQ32" s="77">
        <v>3.81</v>
      </c>
      <c r="AR32" s="77">
        <v>4.032</v>
      </c>
      <c r="AS32" s="77">
        <v>4.28</v>
      </c>
      <c r="AT32" s="77">
        <v>4.5570000000000004</v>
      </c>
      <c r="AU32" s="77">
        <v>4.8659999999999997</v>
      </c>
      <c r="AV32" s="77">
        <v>5.2130000000000001</v>
      </c>
      <c r="AW32" s="77">
        <v>5.6029999999999998</v>
      </c>
      <c r="AX32" s="77">
        <v>6.0430000000000001</v>
      </c>
      <c r="AY32" s="77">
        <v>6.5389999999999997</v>
      </c>
      <c r="AZ32" s="77">
        <v>7.101</v>
      </c>
      <c r="BA32" s="77">
        <v>7.7359999999999998</v>
      </c>
      <c r="BB32" s="77">
        <v>8.4570000000000007</v>
      </c>
      <c r="BC32" s="77">
        <v>9.2759999999999998</v>
      </c>
      <c r="BD32" s="77">
        <v>10.206</v>
      </c>
      <c r="BE32" s="77">
        <v>11.263999999999999</v>
      </c>
      <c r="BF32" s="77">
        <v>12.467000000000001</v>
      </c>
      <c r="BG32" s="77">
        <v>13.835000000000001</v>
      </c>
      <c r="BH32" s="77">
        <v>15.391</v>
      </c>
      <c r="BI32" s="77">
        <v>17.158999999999999</v>
      </c>
      <c r="BJ32" s="77">
        <v>19.170000000000002</v>
      </c>
      <c r="BK32" s="77">
        <v>21.452999999999999</v>
      </c>
      <c r="BL32" s="77">
        <v>24.045999999999999</v>
      </c>
      <c r="BM32" s="77">
        <v>26.986999999999998</v>
      </c>
      <c r="BN32" s="77">
        <v>30.324999999999999</v>
      </c>
      <c r="BO32" s="77">
        <v>34.110999999999997</v>
      </c>
      <c r="BP32" s="77">
        <v>38.408000000000001</v>
      </c>
      <c r="BQ32" s="77">
        <v>43.287999999999997</v>
      </c>
      <c r="BR32" s="77">
        <v>48.835999999999999</v>
      </c>
      <c r="BS32" s="77">
        <v>55.154000000000003</v>
      </c>
      <c r="BT32" s="77">
        <v>62.356000000000002</v>
      </c>
      <c r="BU32" s="77">
        <v>70.578000000000003</v>
      </c>
      <c r="BV32" s="77">
        <v>79.989000000000004</v>
      </c>
      <c r="BW32" s="77">
        <v>90.798000000000002</v>
      </c>
      <c r="BX32" s="77">
        <v>103.264</v>
      </c>
      <c r="BY32" s="77">
        <v>117.696</v>
      </c>
      <c r="BZ32" s="77">
        <v>134.476</v>
      </c>
      <c r="CA32" s="77">
        <v>154.065</v>
      </c>
      <c r="CB32" s="77">
        <v>177.005</v>
      </c>
      <c r="CC32" s="77">
        <v>203.94300000000001</v>
      </c>
      <c r="CD32" s="77">
        <v>235.65700000000001</v>
      </c>
      <c r="CE32" s="77">
        <v>273.05900000000003</v>
      </c>
      <c r="CF32" s="77">
        <v>317.26900000000001</v>
      </c>
      <c r="CG32" s="77">
        <v>369.67399999999998</v>
      </c>
      <c r="CH32" s="77">
        <v>431.98200000000003</v>
      </c>
      <c r="CI32" s="77">
        <v>506.221</v>
      </c>
    </row>
    <row r="33" spans="1:87" x14ac:dyDescent="0.25">
      <c r="A33" s="76">
        <v>56</v>
      </c>
      <c r="B33" s="77">
        <v>1.252</v>
      </c>
      <c r="C33" s="77">
        <v>1.266</v>
      </c>
      <c r="D33" s="77">
        <v>1.2809999999999999</v>
      </c>
      <c r="E33" s="77">
        <v>1.296</v>
      </c>
      <c r="F33" s="77">
        <v>1.3120000000000001</v>
      </c>
      <c r="G33" s="77">
        <v>1.329</v>
      </c>
      <c r="H33" s="77">
        <v>1.347</v>
      </c>
      <c r="I33" s="77">
        <v>1.365</v>
      </c>
      <c r="J33" s="77">
        <v>1.3839999999999999</v>
      </c>
      <c r="K33" s="77">
        <v>1.4039999999999999</v>
      </c>
      <c r="L33" s="77">
        <v>1.425</v>
      </c>
      <c r="M33" s="77">
        <v>1.4470000000000001</v>
      </c>
      <c r="N33" s="77">
        <v>1.4710000000000001</v>
      </c>
      <c r="O33" s="77">
        <v>1.4950000000000001</v>
      </c>
      <c r="P33" s="77">
        <v>1.5209999999999999</v>
      </c>
      <c r="Q33" s="77">
        <v>1.5489999999999999</v>
      </c>
      <c r="R33" s="77">
        <v>1.579</v>
      </c>
      <c r="S33" s="77">
        <v>1.61</v>
      </c>
      <c r="T33" s="77">
        <v>1.641</v>
      </c>
      <c r="U33" s="77">
        <v>1.675</v>
      </c>
      <c r="V33" s="77">
        <v>1.71</v>
      </c>
      <c r="W33" s="77">
        <v>1.7470000000000001</v>
      </c>
      <c r="X33" s="77">
        <v>1.7869999999999999</v>
      </c>
      <c r="Y33" s="77">
        <v>1.829</v>
      </c>
      <c r="Z33" s="77">
        <v>1.8740000000000001</v>
      </c>
      <c r="AA33" s="77">
        <v>1.921</v>
      </c>
      <c r="AB33" s="77">
        <v>1.972</v>
      </c>
      <c r="AC33" s="77">
        <v>2.0270000000000001</v>
      </c>
      <c r="AD33" s="77">
        <v>2.085</v>
      </c>
      <c r="AE33" s="77">
        <v>2.1480000000000001</v>
      </c>
      <c r="AF33" s="77">
        <v>2.2149999999999999</v>
      </c>
      <c r="AG33" s="77">
        <v>2.2879999999999998</v>
      </c>
      <c r="AH33" s="77">
        <v>2.367</v>
      </c>
      <c r="AI33" s="77">
        <v>2.4510000000000001</v>
      </c>
      <c r="AJ33" s="77">
        <v>2.544</v>
      </c>
      <c r="AK33" s="77">
        <v>2.6440000000000001</v>
      </c>
      <c r="AL33" s="77">
        <v>2.7530000000000001</v>
      </c>
      <c r="AM33" s="77">
        <v>2.8719999999999999</v>
      </c>
      <c r="AN33" s="77">
        <v>3.0030000000000001</v>
      </c>
      <c r="AO33" s="77">
        <v>3.1469999999999998</v>
      </c>
      <c r="AP33" s="77">
        <v>3.306</v>
      </c>
      <c r="AQ33" s="77">
        <v>3.4809999999999999</v>
      </c>
      <c r="AR33" s="77">
        <v>3.6749999999999998</v>
      </c>
      <c r="AS33" s="77">
        <v>3.89</v>
      </c>
      <c r="AT33" s="77">
        <v>4.13</v>
      </c>
      <c r="AU33" s="77">
        <v>4.3979999999999997</v>
      </c>
      <c r="AV33" s="77">
        <v>4.6980000000000004</v>
      </c>
      <c r="AW33" s="77">
        <v>5.0350000000000001</v>
      </c>
      <c r="AX33" s="77">
        <v>5.4139999999999997</v>
      </c>
      <c r="AY33" s="77">
        <v>5.8410000000000002</v>
      </c>
      <c r="AZ33" s="77">
        <v>6.3230000000000004</v>
      </c>
      <c r="BA33" s="77">
        <v>6.8689999999999998</v>
      </c>
      <c r="BB33" s="77">
        <v>7.4880000000000004</v>
      </c>
      <c r="BC33" s="77">
        <v>8.1910000000000007</v>
      </c>
      <c r="BD33" s="77">
        <v>8.99</v>
      </c>
      <c r="BE33" s="77">
        <v>9.8989999999999991</v>
      </c>
      <c r="BF33" s="77">
        <v>10.933999999999999</v>
      </c>
      <c r="BG33" s="77">
        <v>12.114000000000001</v>
      </c>
      <c r="BH33" s="77">
        <v>13.457000000000001</v>
      </c>
      <c r="BI33" s="77">
        <v>14.988</v>
      </c>
      <c r="BJ33" s="77">
        <v>16.731000000000002</v>
      </c>
      <c r="BK33" s="77">
        <v>18.716999999999999</v>
      </c>
      <c r="BL33" s="77">
        <v>20.978000000000002</v>
      </c>
      <c r="BM33" s="77">
        <v>23.552</v>
      </c>
      <c r="BN33" s="77">
        <v>26.478999999999999</v>
      </c>
      <c r="BO33" s="77">
        <v>29.809000000000001</v>
      </c>
      <c r="BP33" s="77">
        <v>33.598999999999997</v>
      </c>
      <c r="BQ33" s="77">
        <v>37.911999999999999</v>
      </c>
      <c r="BR33" s="77">
        <v>42.826999999999998</v>
      </c>
      <c r="BS33" s="77">
        <v>48.432000000000002</v>
      </c>
      <c r="BT33" s="77">
        <v>54.832000000000001</v>
      </c>
      <c r="BU33" s="77">
        <v>62.146999999999998</v>
      </c>
      <c r="BV33" s="77">
        <v>70.525000000000006</v>
      </c>
      <c r="BW33" s="77">
        <v>80.153000000000006</v>
      </c>
      <c r="BX33" s="77">
        <v>91.257999999999996</v>
      </c>
      <c r="BY33" s="77">
        <v>104.113</v>
      </c>
      <c r="BZ33" s="77">
        <v>119.05500000000001</v>
      </c>
      <c r="CA33" s="77">
        <v>136.49100000000001</v>
      </c>
      <c r="CB33" s="77">
        <v>156.89599999999999</v>
      </c>
      <c r="CC33" s="77">
        <v>180.84</v>
      </c>
      <c r="CD33" s="77">
        <v>209.00800000000001</v>
      </c>
      <c r="CE33" s="77">
        <v>242.2</v>
      </c>
      <c r="CF33" s="77">
        <v>281.40100000000001</v>
      </c>
      <c r="CG33" s="77">
        <v>327.83100000000002</v>
      </c>
      <c r="CH33" s="77">
        <v>382.99</v>
      </c>
      <c r="CI33" s="77">
        <v>448.66300000000001</v>
      </c>
    </row>
    <row r="34" spans="1:87" x14ac:dyDescent="0.25">
      <c r="A34" s="76">
        <v>57</v>
      </c>
      <c r="B34" s="77">
        <v>1.1910000000000001</v>
      </c>
      <c r="C34" s="77">
        <v>1.204</v>
      </c>
      <c r="D34" s="77">
        <v>1.218</v>
      </c>
      <c r="E34" s="77">
        <v>1.232</v>
      </c>
      <c r="F34" s="77">
        <v>1.2470000000000001</v>
      </c>
      <c r="G34" s="77">
        <v>1.262</v>
      </c>
      <c r="H34" s="77">
        <v>1.278</v>
      </c>
      <c r="I34" s="77">
        <v>1.2949999999999999</v>
      </c>
      <c r="J34" s="77">
        <v>1.3129999999999999</v>
      </c>
      <c r="K34" s="77">
        <v>1.331</v>
      </c>
      <c r="L34" s="77">
        <v>1.351</v>
      </c>
      <c r="M34" s="77">
        <v>1.371</v>
      </c>
      <c r="N34" s="77">
        <v>1.3919999999999999</v>
      </c>
      <c r="O34" s="77">
        <v>1.415</v>
      </c>
      <c r="P34" s="77">
        <v>1.4379999999999999</v>
      </c>
      <c r="Q34" s="77">
        <v>1.4650000000000001</v>
      </c>
      <c r="R34" s="77">
        <v>1.492</v>
      </c>
      <c r="S34" s="77">
        <v>1.52</v>
      </c>
      <c r="T34" s="77">
        <v>1.5489999999999999</v>
      </c>
      <c r="U34" s="77">
        <v>1.579</v>
      </c>
      <c r="V34" s="77">
        <v>1.611</v>
      </c>
      <c r="W34" s="77">
        <v>1.645</v>
      </c>
      <c r="X34" s="77">
        <v>1.681</v>
      </c>
      <c r="Y34" s="77">
        <v>1.72</v>
      </c>
      <c r="Z34" s="77">
        <v>1.76</v>
      </c>
      <c r="AA34" s="77">
        <v>1.8029999999999999</v>
      </c>
      <c r="AB34" s="77">
        <v>1.849</v>
      </c>
      <c r="AC34" s="77">
        <v>1.899</v>
      </c>
      <c r="AD34" s="77">
        <v>1.9510000000000001</v>
      </c>
      <c r="AE34" s="77">
        <v>2.008</v>
      </c>
      <c r="AF34" s="77">
        <v>2.0680000000000001</v>
      </c>
      <c r="AG34" s="77">
        <v>2.133</v>
      </c>
      <c r="AH34" s="77">
        <v>2.2029999999999998</v>
      </c>
      <c r="AI34" s="77">
        <v>2.2789999999999999</v>
      </c>
      <c r="AJ34" s="77">
        <v>2.3610000000000002</v>
      </c>
      <c r="AK34" s="77">
        <v>2.4500000000000002</v>
      </c>
      <c r="AL34" s="77">
        <v>2.5459999999999998</v>
      </c>
      <c r="AM34" s="77">
        <v>2.6520000000000001</v>
      </c>
      <c r="AN34" s="77">
        <v>2.7669999999999999</v>
      </c>
      <c r="AO34" s="77">
        <v>2.8940000000000001</v>
      </c>
      <c r="AP34" s="77">
        <v>3.0329999999999999</v>
      </c>
      <c r="AQ34" s="77">
        <v>3.1859999999999999</v>
      </c>
      <c r="AR34" s="77">
        <v>3.3559999999999999</v>
      </c>
      <c r="AS34" s="77">
        <v>3.5430000000000001</v>
      </c>
      <c r="AT34" s="77">
        <v>3.7519999999999998</v>
      </c>
      <c r="AU34" s="77">
        <v>3.984</v>
      </c>
      <c r="AV34" s="77">
        <v>4.2439999999999998</v>
      </c>
      <c r="AW34" s="77">
        <v>4.5350000000000001</v>
      </c>
      <c r="AX34" s="77">
        <v>4.8609999999999998</v>
      </c>
      <c r="AY34" s="77">
        <v>5.2290000000000001</v>
      </c>
      <c r="AZ34" s="77">
        <v>5.6429999999999998</v>
      </c>
      <c r="BA34" s="77">
        <v>6.1120000000000001</v>
      </c>
      <c r="BB34" s="77">
        <v>6.6440000000000001</v>
      </c>
      <c r="BC34" s="77">
        <v>7.2469999999999999</v>
      </c>
      <c r="BD34" s="77">
        <v>7.9320000000000004</v>
      </c>
      <c r="BE34" s="77">
        <v>8.7129999999999992</v>
      </c>
      <c r="BF34" s="77">
        <v>9.6020000000000003</v>
      </c>
      <c r="BG34" s="77">
        <v>10.616</v>
      </c>
      <c r="BH34" s="77">
        <v>11.773</v>
      </c>
      <c r="BI34" s="77">
        <v>13.093</v>
      </c>
      <c r="BJ34" s="77">
        <v>14.6</v>
      </c>
      <c r="BK34" s="77">
        <v>16.321000000000002</v>
      </c>
      <c r="BL34" s="77">
        <v>18.286000000000001</v>
      </c>
      <c r="BM34" s="77">
        <v>20.527999999999999</v>
      </c>
      <c r="BN34" s="77">
        <v>23.085000000000001</v>
      </c>
      <c r="BO34" s="77">
        <v>26.003</v>
      </c>
      <c r="BP34" s="77">
        <v>29.332000000000001</v>
      </c>
      <c r="BQ34" s="77">
        <v>33.133000000000003</v>
      </c>
      <c r="BR34" s="77">
        <v>37.472000000000001</v>
      </c>
      <c r="BS34" s="77">
        <v>42.433</v>
      </c>
      <c r="BT34" s="77">
        <v>48.106999999999999</v>
      </c>
      <c r="BU34" s="77">
        <v>54.601999999999997</v>
      </c>
      <c r="BV34" s="77">
        <v>62.05</v>
      </c>
      <c r="BW34" s="77">
        <v>70.617000000000004</v>
      </c>
      <c r="BX34" s="77">
        <v>80.504000000000005</v>
      </c>
      <c r="BY34" s="77">
        <v>91.951999999999998</v>
      </c>
      <c r="BZ34" s="77">
        <v>105.258</v>
      </c>
      <c r="CA34" s="77">
        <v>120.782</v>
      </c>
      <c r="CB34" s="77">
        <v>138.94300000000001</v>
      </c>
      <c r="CC34" s="77">
        <v>160.24299999999999</v>
      </c>
      <c r="CD34" s="77">
        <v>185.28299999999999</v>
      </c>
      <c r="CE34" s="77">
        <v>214.768</v>
      </c>
      <c r="CF34" s="77">
        <v>249.56299999999999</v>
      </c>
      <c r="CG34" s="77">
        <v>290.74</v>
      </c>
      <c r="CH34" s="77">
        <v>339.61900000000003</v>
      </c>
      <c r="CI34" s="77">
        <v>397.76600000000002</v>
      </c>
    </row>
    <row r="35" spans="1:87" x14ac:dyDescent="0.25">
      <c r="A35" s="76">
        <v>58</v>
      </c>
      <c r="B35" s="77">
        <v>1.133</v>
      </c>
      <c r="C35" s="77">
        <v>1.145</v>
      </c>
      <c r="D35" s="77">
        <v>1.157</v>
      </c>
      <c r="E35" s="77">
        <v>1.171</v>
      </c>
      <c r="F35" s="77">
        <v>1.1839999999999999</v>
      </c>
      <c r="G35" s="77">
        <v>1.198</v>
      </c>
      <c r="H35" s="77">
        <v>1.2130000000000001</v>
      </c>
      <c r="I35" s="77">
        <v>1.2290000000000001</v>
      </c>
      <c r="J35" s="77">
        <v>1.2450000000000001</v>
      </c>
      <c r="K35" s="77">
        <v>1.262</v>
      </c>
      <c r="L35" s="77">
        <v>1.28</v>
      </c>
      <c r="M35" s="77">
        <v>1.2989999999999999</v>
      </c>
      <c r="N35" s="77">
        <v>1.3180000000000001</v>
      </c>
      <c r="O35" s="77">
        <v>1.339</v>
      </c>
      <c r="P35" s="77">
        <v>1.36</v>
      </c>
      <c r="Q35" s="77">
        <v>1.3839999999999999</v>
      </c>
      <c r="R35" s="77">
        <v>1.41</v>
      </c>
      <c r="S35" s="77">
        <v>1.4350000000000001</v>
      </c>
      <c r="T35" s="77">
        <v>1.4610000000000001</v>
      </c>
      <c r="U35" s="77">
        <v>1.4890000000000001</v>
      </c>
      <c r="V35" s="77">
        <v>1.5189999999999999</v>
      </c>
      <c r="W35" s="77">
        <v>1.55</v>
      </c>
      <c r="X35" s="77">
        <v>1.5820000000000001</v>
      </c>
      <c r="Y35" s="77">
        <v>1.617</v>
      </c>
      <c r="Z35" s="77">
        <v>1.6539999999999999</v>
      </c>
      <c r="AA35" s="77">
        <v>1.6930000000000001</v>
      </c>
      <c r="AB35" s="77">
        <v>1.7350000000000001</v>
      </c>
      <c r="AC35" s="77">
        <v>1.7789999999999999</v>
      </c>
      <c r="AD35" s="77">
        <v>1.8260000000000001</v>
      </c>
      <c r="AE35" s="77">
        <v>1.877</v>
      </c>
      <c r="AF35" s="77">
        <v>1.931</v>
      </c>
      <c r="AG35" s="77">
        <v>1.99</v>
      </c>
      <c r="AH35" s="77">
        <v>2.052</v>
      </c>
      <c r="AI35" s="77">
        <v>2.12</v>
      </c>
      <c r="AJ35" s="77">
        <v>2.1930000000000001</v>
      </c>
      <c r="AK35" s="77">
        <v>2.2719999999999998</v>
      </c>
      <c r="AL35" s="77">
        <v>2.3580000000000001</v>
      </c>
      <c r="AM35" s="77">
        <v>2.4510000000000001</v>
      </c>
      <c r="AN35" s="77">
        <v>2.5529999999999999</v>
      </c>
      <c r="AO35" s="77">
        <v>2.665</v>
      </c>
      <c r="AP35" s="77">
        <v>2.7869999999999999</v>
      </c>
      <c r="AQ35" s="77">
        <v>2.9209999999999998</v>
      </c>
      <c r="AR35" s="77">
        <v>3.07</v>
      </c>
      <c r="AS35" s="77">
        <v>3.2330000000000001</v>
      </c>
      <c r="AT35" s="77">
        <v>3.415</v>
      </c>
      <c r="AU35" s="77">
        <v>3.617</v>
      </c>
      <c r="AV35" s="77">
        <v>3.8420000000000001</v>
      </c>
      <c r="AW35" s="77">
        <v>4.093</v>
      </c>
      <c r="AX35" s="77">
        <v>4.375</v>
      </c>
      <c r="AY35" s="77">
        <v>4.6920000000000002</v>
      </c>
      <c r="AZ35" s="77">
        <v>5.048</v>
      </c>
      <c r="BA35" s="77">
        <v>5.4509999999999996</v>
      </c>
      <c r="BB35" s="77">
        <v>5.907</v>
      </c>
      <c r="BC35" s="77">
        <v>6.4249999999999998</v>
      </c>
      <c r="BD35" s="77">
        <v>7.0129999999999999</v>
      </c>
      <c r="BE35" s="77">
        <v>7.6820000000000004</v>
      </c>
      <c r="BF35" s="77">
        <v>8.4440000000000008</v>
      </c>
      <c r="BG35" s="77">
        <v>9.3140000000000001</v>
      </c>
      <c r="BH35" s="77">
        <v>10.308</v>
      </c>
      <c r="BI35" s="77">
        <v>11.444000000000001</v>
      </c>
      <c r="BJ35" s="77">
        <v>12.743</v>
      </c>
      <c r="BK35" s="77">
        <v>14.228999999999999</v>
      </c>
      <c r="BL35" s="77">
        <v>15.929</v>
      </c>
      <c r="BM35" s="77">
        <v>17.875</v>
      </c>
      <c r="BN35" s="77">
        <v>20.100000000000001</v>
      </c>
      <c r="BO35" s="77">
        <v>22.646999999999998</v>
      </c>
      <c r="BP35" s="77">
        <v>25.561</v>
      </c>
      <c r="BQ35" s="77">
        <v>28.896000000000001</v>
      </c>
      <c r="BR35" s="77">
        <v>32.713999999999999</v>
      </c>
      <c r="BS35" s="77">
        <v>37.091000000000001</v>
      </c>
      <c r="BT35" s="77">
        <v>42.106999999999999</v>
      </c>
      <c r="BU35" s="77">
        <v>47.860999999999997</v>
      </c>
      <c r="BV35" s="77">
        <v>54.47</v>
      </c>
      <c r="BW35" s="77">
        <v>62.08</v>
      </c>
      <c r="BX35" s="77">
        <v>70.873000000000005</v>
      </c>
      <c r="BY35" s="77">
        <v>81.061999999999998</v>
      </c>
      <c r="BZ35" s="77">
        <v>92.909000000000006</v>
      </c>
      <c r="CA35" s="77">
        <v>106.733</v>
      </c>
      <c r="CB35" s="77">
        <v>122.904</v>
      </c>
      <c r="CC35" s="77">
        <v>141.86500000000001</v>
      </c>
      <c r="CD35" s="77">
        <v>164.14699999999999</v>
      </c>
      <c r="CE35" s="77">
        <v>190.37</v>
      </c>
      <c r="CF35" s="77">
        <v>221.29499999999999</v>
      </c>
      <c r="CG35" s="77">
        <v>257.86599999999999</v>
      </c>
      <c r="CH35" s="77">
        <v>301.24299999999999</v>
      </c>
      <c r="CI35" s="77">
        <v>352.803</v>
      </c>
    </row>
    <row r="36" spans="1:87" x14ac:dyDescent="0.25">
      <c r="A36" s="76">
        <v>59</v>
      </c>
      <c r="B36" s="77">
        <v>1.077</v>
      </c>
      <c r="C36" s="77">
        <v>1.0880000000000001</v>
      </c>
      <c r="D36" s="77">
        <v>1.1000000000000001</v>
      </c>
      <c r="E36" s="77">
        <v>1.1120000000000001</v>
      </c>
      <c r="F36" s="77">
        <v>1.1240000000000001</v>
      </c>
      <c r="G36" s="77">
        <v>1.137</v>
      </c>
      <c r="H36" s="77">
        <v>1.151</v>
      </c>
      <c r="I36" s="77">
        <v>1.165</v>
      </c>
      <c r="J36" s="77">
        <v>1.18</v>
      </c>
      <c r="K36" s="77">
        <v>1.196</v>
      </c>
      <c r="L36" s="77">
        <v>1.212</v>
      </c>
      <c r="M36" s="77">
        <v>1.23</v>
      </c>
      <c r="N36" s="77">
        <v>1.248</v>
      </c>
      <c r="O36" s="77">
        <v>1.266</v>
      </c>
      <c r="P36" s="77">
        <v>1.286</v>
      </c>
      <c r="Q36" s="77">
        <v>1.3080000000000001</v>
      </c>
      <c r="R36" s="77">
        <v>1.3320000000000001</v>
      </c>
      <c r="S36" s="77">
        <v>1.355</v>
      </c>
      <c r="T36" s="77">
        <v>1.379</v>
      </c>
      <c r="U36" s="77">
        <v>1.4039999999999999</v>
      </c>
      <c r="V36" s="77">
        <v>1.431</v>
      </c>
      <c r="W36" s="77">
        <v>1.4590000000000001</v>
      </c>
      <c r="X36" s="77">
        <v>1.4890000000000001</v>
      </c>
      <c r="Y36" s="77">
        <v>1.5209999999999999</v>
      </c>
      <c r="Z36" s="77">
        <v>1.554</v>
      </c>
      <c r="AA36" s="77">
        <v>1.59</v>
      </c>
      <c r="AB36" s="77">
        <v>1.627</v>
      </c>
      <c r="AC36" s="77">
        <v>1.6679999999999999</v>
      </c>
      <c r="AD36" s="77">
        <v>1.71</v>
      </c>
      <c r="AE36" s="77">
        <v>1.756</v>
      </c>
      <c r="AF36" s="77">
        <v>1.8049999999999999</v>
      </c>
      <c r="AG36" s="77">
        <v>1.857</v>
      </c>
      <c r="AH36" s="77">
        <v>1.913</v>
      </c>
      <c r="AI36" s="77">
        <v>1.974</v>
      </c>
      <c r="AJ36" s="77">
        <v>2.0390000000000001</v>
      </c>
      <c r="AK36" s="77">
        <v>2.109</v>
      </c>
      <c r="AL36" s="77">
        <v>2.1859999999999999</v>
      </c>
      <c r="AM36" s="77">
        <v>2.2690000000000001</v>
      </c>
      <c r="AN36" s="77">
        <v>2.359</v>
      </c>
      <c r="AO36" s="77">
        <v>2.4569999999999999</v>
      </c>
      <c r="AP36" s="77">
        <v>2.5649999999999999</v>
      </c>
      <c r="AQ36" s="77">
        <v>2.6829999999999998</v>
      </c>
      <c r="AR36" s="77">
        <v>2.8130000000000002</v>
      </c>
      <c r="AS36" s="77">
        <v>2.956</v>
      </c>
      <c r="AT36" s="77">
        <v>3.1139999999999999</v>
      </c>
      <c r="AU36" s="77">
        <v>3.29</v>
      </c>
      <c r="AV36" s="77">
        <v>3.4849999999999999</v>
      </c>
      <c r="AW36" s="77">
        <v>3.7029999999999998</v>
      </c>
      <c r="AX36" s="77">
        <v>3.9460000000000002</v>
      </c>
      <c r="AY36" s="77">
        <v>4.22</v>
      </c>
      <c r="AZ36" s="77">
        <v>4.5270000000000001</v>
      </c>
      <c r="BA36" s="77">
        <v>4.8730000000000002</v>
      </c>
      <c r="BB36" s="77">
        <v>5.2649999999999997</v>
      </c>
      <c r="BC36" s="77">
        <v>5.7089999999999996</v>
      </c>
      <c r="BD36" s="77">
        <v>6.2130000000000001</v>
      </c>
      <c r="BE36" s="77">
        <v>6.7859999999999996</v>
      </c>
      <c r="BF36" s="77">
        <v>7.4390000000000001</v>
      </c>
      <c r="BG36" s="77">
        <v>8.1850000000000005</v>
      </c>
      <c r="BH36" s="77">
        <v>9.0370000000000008</v>
      </c>
      <c r="BI36" s="77">
        <v>10.012</v>
      </c>
      <c r="BJ36" s="77">
        <v>11.129</v>
      </c>
      <c r="BK36" s="77">
        <v>12.409000000000001</v>
      </c>
      <c r="BL36" s="77">
        <v>13.875999999999999</v>
      </c>
      <c r="BM36" s="77">
        <v>15.558</v>
      </c>
      <c r="BN36" s="77">
        <v>17.488</v>
      </c>
      <c r="BO36" s="77">
        <v>19.702999999999999</v>
      </c>
      <c r="BP36" s="77">
        <v>22.244</v>
      </c>
      <c r="BQ36" s="77">
        <v>25.161000000000001</v>
      </c>
      <c r="BR36" s="77">
        <v>28.51</v>
      </c>
      <c r="BS36" s="77">
        <v>32.359000000000002</v>
      </c>
      <c r="BT36" s="77">
        <v>36.783000000000001</v>
      </c>
      <c r="BU36" s="77">
        <v>41.869</v>
      </c>
      <c r="BV36" s="77">
        <v>47.723999999999997</v>
      </c>
      <c r="BW36" s="77">
        <v>54.478000000000002</v>
      </c>
      <c r="BX36" s="77">
        <v>62.293999999999997</v>
      </c>
      <c r="BY36" s="77">
        <v>71.361000000000004</v>
      </c>
      <c r="BZ36" s="77">
        <v>81.914000000000001</v>
      </c>
      <c r="CA36" s="77">
        <v>94.236999999999995</v>
      </c>
      <c r="CB36" s="77">
        <v>108.65900000000001</v>
      </c>
      <c r="CC36" s="77">
        <v>125.57299999999999</v>
      </c>
      <c r="CD36" s="77">
        <v>145.44999999999999</v>
      </c>
      <c r="CE36" s="77">
        <v>168.84100000000001</v>
      </c>
      <c r="CF36" s="77">
        <v>196.41900000000001</v>
      </c>
      <c r="CG36" s="77">
        <v>229.02</v>
      </c>
      <c r="CH36" s="77">
        <v>267.673</v>
      </c>
      <c r="CI36" s="77">
        <v>313.59500000000003</v>
      </c>
    </row>
    <row r="37" spans="1:87" x14ac:dyDescent="0.25">
      <c r="A37" s="76">
        <v>60</v>
      </c>
      <c r="B37" s="77">
        <v>1.0229999999999999</v>
      </c>
      <c r="C37" s="77">
        <v>1.0329999999999999</v>
      </c>
      <c r="D37" s="77">
        <v>1.044</v>
      </c>
      <c r="E37" s="77">
        <v>1.0549999999999999</v>
      </c>
      <c r="F37" s="77">
        <v>1.0669999999999999</v>
      </c>
      <c r="G37" s="77">
        <v>1.079</v>
      </c>
      <c r="H37" s="77">
        <v>1.0920000000000001</v>
      </c>
      <c r="I37" s="77">
        <v>1.105</v>
      </c>
      <c r="J37" s="77">
        <v>1.119</v>
      </c>
      <c r="K37" s="77">
        <v>1.133</v>
      </c>
      <c r="L37" s="77">
        <v>1.1479999999999999</v>
      </c>
      <c r="M37" s="77">
        <v>1.1639999999999999</v>
      </c>
      <c r="N37" s="77">
        <v>1.18</v>
      </c>
      <c r="O37" s="77">
        <v>1.198</v>
      </c>
      <c r="P37" s="77">
        <v>1.216</v>
      </c>
      <c r="Q37" s="77">
        <v>1.236</v>
      </c>
      <c r="R37" s="77">
        <v>1.258</v>
      </c>
      <c r="S37" s="77">
        <v>1.2789999999999999</v>
      </c>
      <c r="T37" s="77">
        <v>1.3009999999999999</v>
      </c>
      <c r="U37" s="77">
        <v>1.3240000000000001</v>
      </c>
      <c r="V37" s="77">
        <v>1.349</v>
      </c>
      <c r="W37" s="77">
        <v>1.3740000000000001</v>
      </c>
      <c r="X37" s="77">
        <v>1.4019999999999999</v>
      </c>
      <c r="Y37" s="77">
        <v>1.43</v>
      </c>
      <c r="Z37" s="77">
        <v>1.4610000000000001</v>
      </c>
      <c r="AA37" s="77">
        <v>1.4930000000000001</v>
      </c>
      <c r="AB37" s="77">
        <v>1.5269999999999999</v>
      </c>
      <c r="AC37" s="77">
        <v>1.5629999999999999</v>
      </c>
      <c r="AD37" s="77">
        <v>1.6020000000000001</v>
      </c>
      <c r="AE37" s="77">
        <v>1.643</v>
      </c>
      <c r="AF37" s="77">
        <v>1.6870000000000001</v>
      </c>
      <c r="AG37" s="77">
        <v>1.734</v>
      </c>
      <c r="AH37" s="77">
        <v>1.7849999999999999</v>
      </c>
      <c r="AI37" s="77">
        <v>1.839</v>
      </c>
      <c r="AJ37" s="77">
        <v>1.897</v>
      </c>
      <c r="AK37" s="77">
        <v>1.96</v>
      </c>
      <c r="AL37" s="77">
        <v>2.028</v>
      </c>
      <c r="AM37" s="77">
        <v>2.101</v>
      </c>
      <c r="AN37" s="77">
        <v>2.181</v>
      </c>
      <c r="AO37" s="77">
        <v>2.2679999999999998</v>
      </c>
      <c r="AP37" s="77">
        <v>2.363</v>
      </c>
      <c r="AQ37" s="77">
        <v>2.4670000000000001</v>
      </c>
      <c r="AR37" s="77">
        <v>2.581</v>
      </c>
      <c r="AS37" s="77">
        <v>2.706</v>
      </c>
      <c r="AT37" s="77">
        <v>2.8450000000000002</v>
      </c>
      <c r="AU37" s="77">
        <v>2.9980000000000002</v>
      </c>
      <c r="AV37" s="77">
        <v>3.1669999999999998</v>
      </c>
      <c r="AW37" s="77">
        <v>3.3559999999999999</v>
      </c>
      <c r="AX37" s="77">
        <v>3.5670000000000002</v>
      </c>
      <c r="AY37" s="77">
        <v>3.8029999999999999</v>
      </c>
      <c r="AZ37" s="77">
        <v>4.0679999999999996</v>
      </c>
      <c r="BA37" s="77">
        <v>4.3659999999999997</v>
      </c>
      <c r="BB37" s="77">
        <v>4.7030000000000003</v>
      </c>
      <c r="BC37" s="77">
        <v>5.0839999999999996</v>
      </c>
      <c r="BD37" s="77">
        <v>5.516</v>
      </c>
      <c r="BE37" s="77">
        <v>6.0069999999999997</v>
      </c>
      <c r="BF37" s="77">
        <v>6.5659999999999998</v>
      </c>
      <c r="BG37" s="77">
        <v>7.2039999999999997</v>
      </c>
      <c r="BH37" s="77">
        <v>7.9340000000000002</v>
      </c>
      <c r="BI37" s="77">
        <v>8.77</v>
      </c>
      <c r="BJ37" s="77">
        <v>9.7270000000000003</v>
      </c>
      <c r="BK37" s="77">
        <v>10.826000000000001</v>
      </c>
      <c r="BL37" s="77">
        <v>12.087999999999999</v>
      </c>
      <c r="BM37" s="77">
        <v>13.539</v>
      </c>
      <c r="BN37" s="77">
        <v>15.206</v>
      </c>
      <c r="BO37" s="77">
        <v>17.123999999999999</v>
      </c>
      <c r="BP37" s="77">
        <v>19.331</v>
      </c>
      <c r="BQ37" s="77">
        <v>21.872</v>
      </c>
      <c r="BR37" s="77">
        <v>24.798999999999999</v>
      </c>
      <c r="BS37" s="77">
        <v>28.170999999999999</v>
      </c>
      <c r="BT37" s="77">
        <v>32.058999999999997</v>
      </c>
      <c r="BU37" s="77">
        <v>36.54</v>
      </c>
      <c r="BV37" s="77">
        <v>41.712000000000003</v>
      </c>
      <c r="BW37" s="77">
        <v>47.692</v>
      </c>
      <c r="BX37" s="77">
        <v>54.625999999999998</v>
      </c>
      <c r="BY37" s="77">
        <v>62.683999999999997</v>
      </c>
      <c r="BZ37" s="77">
        <v>72.076999999999998</v>
      </c>
      <c r="CA37" s="77">
        <v>83.058999999999997</v>
      </c>
      <c r="CB37" s="77">
        <v>95.923000000000002</v>
      </c>
      <c r="CC37" s="77">
        <v>111.023</v>
      </c>
      <c r="CD37" s="77">
        <v>128.77699999999999</v>
      </c>
      <c r="CE37" s="77">
        <v>149.67699999999999</v>
      </c>
      <c r="CF37" s="77">
        <v>174.32499999999999</v>
      </c>
      <c r="CG37" s="77">
        <v>203.465</v>
      </c>
      <c r="CH37" s="77">
        <v>238.01300000000001</v>
      </c>
      <c r="CI37" s="77">
        <v>279.05500000000001</v>
      </c>
    </row>
    <row r="38" spans="1:87" x14ac:dyDescent="0.25">
      <c r="A38" s="76">
        <v>61</v>
      </c>
      <c r="B38" s="77">
        <v>0.97199999999999998</v>
      </c>
      <c r="C38" s="77">
        <v>0.98099999999999998</v>
      </c>
      <c r="D38" s="77">
        <v>0.99099999999999999</v>
      </c>
      <c r="E38" s="77">
        <v>1.0009999999999999</v>
      </c>
      <c r="F38" s="77">
        <v>1.012</v>
      </c>
      <c r="G38" s="77">
        <v>1.0229999999999999</v>
      </c>
      <c r="H38" s="77">
        <v>1.0349999999999999</v>
      </c>
      <c r="I38" s="77">
        <v>1.0469999999999999</v>
      </c>
      <c r="J38" s="77">
        <v>1.06</v>
      </c>
      <c r="K38" s="77">
        <v>1.073</v>
      </c>
      <c r="L38" s="77">
        <v>1.087</v>
      </c>
      <c r="M38" s="77">
        <v>1.101</v>
      </c>
      <c r="N38" s="77">
        <v>1.1160000000000001</v>
      </c>
      <c r="O38" s="77">
        <v>1.1319999999999999</v>
      </c>
      <c r="P38" s="77">
        <v>1.149</v>
      </c>
      <c r="Q38" s="77">
        <v>1.1679999999999999</v>
      </c>
      <c r="R38" s="77">
        <v>1.1870000000000001</v>
      </c>
      <c r="S38" s="77">
        <v>1.2070000000000001</v>
      </c>
      <c r="T38" s="77">
        <v>1.2270000000000001</v>
      </c>
      <c r="U38" s="77">
        <v>1.248</v>
      </c>
      <c r="V38" s="77">
        <v>1.2709999999999999</v>
      </c>
      <c r="W38" s="77">
        <v>1.294</v>
      </c>
      <c r="X38" s="77">
        <v>1.319</v>
      </c>
      <c r="Y38" s="77">
        <v>1.345</v>
      </c>
      <c r="Z38" s="77">
        <v>1.373</v>
      </c>
      <c r="AA38" s="77">
        <v>1.4019999999999999</v>
      </c>
      <c r="AB38" s="77">
        <v>1.4330000000000001</v>
      </c>
      <c r="AC38" s="77">
        <v>1.466</v>
      </c>
      <c r="AD38" s="77">
        <v>1.5009999999999999</v>
      </c>
      <c r="AE38" s="77">
        <v>1.538</v>
      </c>
      <c r="AF38" s="77">
        <v>1.577</v>
      </c>
      <c r="AG38" s="77">
        <v>1.62</v>
      </c>
      <c r="AH38" s="77">
        <v>1.665</v>
      </c>
      <c r="AI38" s="77">
        <v>1.714</v>
      </c>
      <c r="AJ38" s="77">
        <v>1.766</v>
      </c>
      <c r="AK38" s="77">
        <v>1.8220000000000001</v>
      </c>
      <c r="AL38" s="77">
        <v>1.8819999999999999</v>
      </c>
      <c r="AM38" s="77">
        <v>1.948</v>
      </c>
      <c r="AN38" s="77">
        <v>2.0190000000000001</v>
      </c>
      <c r="AO38" s="77">
        <v>2.0960000000000001</v>
      </c>
      <c r="AP38" s="77">
        <v>2.1800000000000002</v>
      </c>
      <c r="AQ38" s="77">
        <v>2.2709999999999999</v>
      </c>
      <c r="AR38" s="77">
        <v>2.371</v>
      </c>
      <c r="AS38" s="77">
        <v>2.4809999999999999</v>
      </c>
      <c r="AT38" s="77">
        <v>2.6019999999999999</v>
      </c>
      <c r="AU38" s="77">
        <v>2.7360000000000002</v>
      </c>
      <c r="AV38" s="77">
        <v>2.8839999999999999</v>
      </c>
      <c r="AW38" s="77">
        <v>3.048</v>
      </c>
      <c r="AX38" s="77">
        <v>3.2309999999999999</v>
      </c>
      <c r="AY38" s="77">
        <v>3.4350000000000001</v>
      </c>
      <c r="AZ38" s="77">
        <v>3.6640000000000001</v>
      </c>
      <c r="BA38" s="77">
        <v>3.9209999999999998</v>
      </c>
      <c r="BB38" s="77">
        <v>4.21</v>
      </c>
      <c r="BC38" s="77">
        <v>4.5369999999999999</v>
      </c>
      <c r="BD38" s="77">
        <v>4.907</v>
      </c>
      <c r="BE38" s="77">
        <v>5.3280000000000003</v>
      </c>
      <c r="BF38" s="77">
        <v>5.806</v>
      </c>
      <c r="BG38" s="77">
        <v>6.3520000000000003</v>
      </c>
      <c r="BH38" s="77">
        <v>6.976</v>
      </c>
      <c r="BI38" s="77">
        <v>7.69</v>
      </c>
      <c r="BJ38" s="77">
        <v>8.51</v>
      </c>
      <c r="BK38" s="77">
        <v>9.4510000000000005</v>
      </c>
      <c r="BL38" s="77">
        <v>10.532999999999999</v>
      </c>
      <c r="BM38" s="77">
        <v>11.778</v>
      </c>
      <c r="BN38" s="77">
        <v>13.212999999999999</v>
      </c>
      <c r="BO38" s="77">
        <v>14.867000000000001</v>
      </c>
      <c r="BP38" s="77">
        <v>16.774999999999999</v>
      </c>
      <c r="BQ38" s="77">
        <v>18.978000000000002</v>
      </c>
      <c r="BR38" s="77">
        <v>21.521999999999998</v>
      </c>
      <c r="BS38" s="77">
        <v>24.463000000000001</v>
      </c>
      <c r="BT38" s="77">
        <v>27.863</v>
      </c>
      <c r="BU38" s="77">
        <v>31.792999999999999</v>
      </c>
      <c r="BV38" s="77">
        <v>36.341000000000001</v>
      </c>
      <c r="BW38" s="77">
        <v>41.613</v>
      </c>
      <c r="BX38" s="77">
        <v>47.741</v>
      </c>
      <c r="BY38" s="77">
        <v>54.878</v>
      </c>
      <c r="BZ38" s="77">
        <v>63.213000000000001</v>
      </c>
      <c r="CA38" s="77">
        <v>72.974000000000004</v>
      </c>
      <c r="CB38" s="77">
        <v>84.424999999999997</v>
      </c>
      <c r="CC38" s="77">
        <v>97.881</v>
      </c>
      <c r="CD38" s="77">
        <v>113.71899999999999</v>
      </c>
      <c r="CE38" s="77">
        <v>132.37799999999999</v>
      </c>
      <c r="CF38" s="77">
        <v>154.39599999999999</v>
      </c>
      <c r="CG38" s="77">
        <v>180.43799999999999</v>
      </c>
      <c r="CH38" s="77">
        <v>211.32499999999999</v>
      </c>
      <c r="CI38" s="77">
        <v>248.02600000000001</v>
      </c>
    </row>
    <row r="39" spans="1:87" x14ac:dyDescent="0.25">
      <c r="A39" s="76">
        <v>62</v>
      </c>
      <c r="B39" s="77">
        <v>0.92200000000000004</v>
      </c>
      <c r="C39" s="77">
        <v>0.93100000000000005</v>
      </c>
      <c r="D39" s="77">
        <v>0.94</v>
      </c>
      <c r="E39" s="77">
        <v>0.94899999999999995</v>
      </c>
      <c r="F39" s="77">
        <v>0.95899999999999996</v>
      </c>
      <c r="G39" s="77">
        <v>0.96899999999999997</v>
      </c>
      <c r="H39" s="77">
        <v>0.98</v>
      </c>
      <c r="I39" s="77">
        <v>0.99099999999999999</v>
      </c>
      <c r="J39" s="77">
        <v>1.0029999999999999</v>
      </c>
      <c r="K39" s="77">
        <v>1.0149999999999999</v>
      </c>
      <c r="L39" s="77">
        <v>1.028</v>
      </c>
      <c r="M39" s="77">
        <v>1.0409999999999999</v>
      </c>
      <c r="N39" s="77">
        <v>1.0549999999999999</v>
      </c>
      <c r="O39" s="77">
        <v>1.07</v>
      </c>
      <c r="P39" s="77">
        <v>1.085</v>
      </c>
      <c r="Q39" s="77">
        <v>1.1020000000000001</v>
      </c>
      <c r="R39" s="77">
        <v>1.121</v>
      </c>
      <c r="S39" s="77">
        <v>1.1379999999999999</v>
      </c>
      <c r="T39" s="77">
        <v>1.157</v>
      </c>
      <c r="U39" s="77">
        <v>1.1759999999999999</v>
      </c>
      <c r="V39" s="77">
        <v>1.1970000000000001</v>
      </c>
      <c r="W39" s="77">
        <v>1.218</v>
      </c>
      <c r="X39" s="77">
        <v>1.2410000000000001</v>
      </c>
      <c r="Y39" s="77">
        <v>1.264</v>
      </c>
      <c r="Z39" s="77">
        <v>1.2889999999999999</v>
      </c>
      <c r="AA39" s="77">
        <v>1.3160000000000001</v>
      </c>
      <c r="AB39" s="77">
        <v>1.3440000000000001</v>
      </c>
      <c r="AC39" s="77">
        <v>1.3740000000000001</v>
      </c>
      <c r="AD39" s="77">
        <v>1.4059999999999999</v>
      </c>
      <c r="AE39" s="77">
        <v>1.4390000000000001</v>
      </c>
      <c r="AF39" s="77">
        <v>1.4750000000000001</v>
      </c>
      <c r="AG39" s="77">
        <v>1.5129999999999999</v>
      </c>
      <c r="AH39" s="77">
        <v>1.554</v>
      </c>
      <c r="AI39" s="77">
        <v>1.597</v>
      </c>
      <c r="AJ39" s="77">
        <v>1.6439999999999999</v>
      </c>
      <c r="AK39" s="77">
        <v>1.694</v>
      </c>
      <c r="AL39" s="77">
        <v>1.748</v>
      </c>
      <c r="AM39" s="77">
        <v>1.806</v>
      </c>
      <c r="AN39" s="77">
        <v>1.869</v>
      </c>
      <c r="AO39" s="77">
        <v>1.9379999999999999</v>
      </c>
      <c r="AP39" s="77">
        <v>2.012</v>
      </c>
      <c r="AQ39" s="77">
        <v>2.093</v>
      </c>
      <c r="AR39" s="77">
        <v>2.181</v>
      </c>
      <c r="AS39" s="77">
        <v>2.278</v>
      </c>
      <c r="AT39" s="77">
        <v>2.3839999999999999</v>
      </c>
      <c r="AU39" s="77">
        <v>2.5009999999999999</v>
      </c>
      <c r="AV39" s="77">
        <v>2.63</v>
      </c>
      <c r="AW39" s="77">
        <v>2.7719999999999998</v>
      </c>
      <c r="AX39" s="77">
        <v>2.931</v>
      </c>
      <c r="AY39" s="77">
        <v>3.1080000000000001</v>
      </c>
      <c r="AZ39" s="77">
        <v>3.3050000000000002</v>
      </c>
      <c r="BA39" s="77">
        <v>3.5270000000000001</v>
      </c>
      <c r="BB39" s="77">
        <v>3.7759999999999998</v>
      </c>
      <c r="BC39" s="77">
        <v>4.056</v>
      </c>
      <c r="BD39" s="77">
        <v>4.3739999999999997</v>
      </c>
      <c r="BE39" s="77">
        <v>4.734</v>
      </c>
      <c r="BF39" s="77">
        <v>5.1429999999999998</v>
      </c>
      <c r="BG39" s="77">
        <v>5.609</v>
      </c>
      <c r="BH39" s="77">
        <v>6.1420000000000003</v>
      </c>
      <c r="BI39" s="77">
        <v>6.7519999999999998</v>
      </c>
      <c r="BJ39" s="77">
        <v>7.4509999999999996</v>
      </c>
      <c r="BK39" s="77">
        <v>8.2550000000000008</v>
      </c>
      <c r="BL39" s="77">
        <v>9.1790000000000003</v>
      </c>
      <c r="BM39" s="77">
        <v>10.244999999999999</v>
      </c>
      <c r="BN39" s="77">
        <v>11.474</v>
      </c>
      <c r="BO39" s="77">
        <v>12.894</v>
      </c>
      <c r="BP39" s="77">
        <v>14.535</v>
      </c>
      <c r="BQ39" s="77">
        <v>16.434000000000001</v>
      </c>
      <c r="BR39" s="77">
        <v>18.632999999999999</v>
      </c>
      <c r="BS39" s="77">
        <v>21.183</v>
      </c>
      <c r="BT39" s="77">
        <v>24.137</v>
      </c>
      <c r="BU39" s="77">
        <v>27.562999999999999</v>
      </c>
      <c r="BV39" s="77">
        <v>31.539000000000001</v>
      </c>
      <c r="BW39" s="77">
        <v>36.159999999999997</v>
      </c>
      <c r="BX39" s="77">
        <v>41.545000000000002</v>
      </c>
      <c r="BY39" s="77">
        <v>47.831000000000003</v>
      </c>
      <c r="BZ39" s="77">
        <v>55.189</v>
      </c>
      <c r="CA39" s="77">
        <v>63.820999999999998</v>
      </c>
      <c r="CB39" s="77">
        <v>73.965999999999994</v>
      </c>
      <c r="CC39" s="77">
        <v>85.906000000000006</v>
      </c>
      <c r="CD39" s="77">
        <v>99.975999999999999</v>
      </c>
      <c r="CE39" s="77">
        <v>116.57</v>
      </c>
      <c r="CF39" s="77">
        <v>136.16900000000001</v>
      </c>
      <c r="CG39" s="77">
        <v>159.36600000000001</v>
      </c>
      <c r="CH39" s="77">
        <v>186.893</v>
      </c>
      <c r="CI39" s="77">
        <v>219.61500000000001</v>
      </c>
    </row>
    <row r="40" spans="1:87" x14ac:dyDescent="0.25">
      <c r="A40" s="76">
        <v>63</v>
      </c>
      <c r="B40" s="77">
        <v>0.875</v>
      </c>
      <c r="C40" s="77">
        <v>0.88300000000000001</v>
      </c>
      <c r="D40" s="77">
        <v>0.89100000000000001</v>
      </c>
      <c r="E40" s="77">
        <v>0.89900000000000002</v>
      </c>
      <c r="F40" s="77">
        <v>0.90900000000000003</v>
      </c>
      <c r="G40" s="77">
        <v>0.91800000000000004</v>
      </c>
      <c r="H40" s="77">
        <v>0.92800000000000005</v>
      </c>
      <c r="I40" s="77">
        <v>0.93799999999999994</v>
      </c>
      <c r="J40" s="77">
        <v>0.94899999999999995</v>
      </c>
      <c r="K40" s="77">
        <v>0.96</v>
      </c>
      <c r="L40" s="77">
        <v>0.97199999999999998</v>
      </c>
      <c r="M40" s="77">
        <v>0.98399999999999999</v>
      </c>
      <c r="N40" s="77">
        <v>0.997</v>
      </c>
      <c r="O40" s="77">
        <v>1.01</v>
      </c>
      <c r="P40" s="77">
        <v>1.024</v>
      </c>
      <c r="Q40" s="77">
        <v>1.04</v>
      </c>
      <c r="R40" s="77">
        <v>1.0569999999999999</v>
      </c>
      <c r="S40" s="77">
        <v>1.073</v>
      </c>
      <c r="T40" s="77">
        <v>1.0900000000000001</v>
      </c>
      <c r="U40" s="77">
        <v>1.1080000000000001</v>
      </c>
      <c r="V40" s="77">
        <v>1.1259999999999999</v>
      </c>
      <c r="W40" s="77">
        <v>1.1459999999999999</v>
      </c>
      <c r="X40" s="77">
        <v>1.1659999999999999</v>
      </c>
      <c r="Y40" s="77">
        <v>1.1879999999999999</v>
      </c>
      <c r="Z40" s="77">
        <v>1.2110000000000001</v>
      </c>
      <c r="AA40" s="77">
        <v>1.2350000000000001</v>
      </c>
      <c r="AB40" s="77">
        <v>1.2609999999999999</v>
      </c>
      <c r="AC40" s="77">
        <v>1.288</v>
      </c>
      <c r="AD40" s="77">
        <v>1.3160000000000001</v>
      </c>
      <c r="AE40" s="77">
        <v>1.347</v>
      </c>
      <c r="AF40" s="77">
        <v>1.379</v>
      </c>
      <c r="AG40" s="77">
        <v>1.413</v>
      </c>
      <c r="AH40" s="77">
        <v>1.45</v>
      </c>
      <c r="AI40" s="77">
        <v>1.4890000000000001</v>
      </c>
      <c r="AJ40" s="77">
        <v>1.5309999999999999</v>
      </c>
      <c r="AK40" s="77">
        <v>1.5760000000000001</v>
      </c>
      <c r="AL40" s="77">
        <v>1.6240000000000001</v>
      </c>
      <c r="AM40" s="77">
        <v>1.6759999999999999</v>
      </c>
      <c r="AN40" s="77">
        <v>1.732</v>
      </c>
      <c r="AO40" s="77">
        <v>1.7929999999999999</v>
      </c>
      <c r="AP40" s="77">
        <v>1.8580000000000001</v>
      </c>
      <c r="AQ40" s="77">
        <v>1.93</v>
      </c>
      <c r="AR40" s="77">
        <v>2.008</v>
      </c>
      <c r="AS40" s="77">
        <v>2.093</v>
      </c>
      <c r="AT40" s="77">
        <v>2.1859999999999999</v>
      </c>
      <c r="AU40" s="77">
        <v>2.2879999999999998</v>
      </c>
      <c r="AV40" s="77">
        <v>2.4009999999999998</v>
      </c>
      <c r="AW40" s="77">
        <v>2.5249999999999999</v>
      </c>
      <c r="AX40" s="77">
        <v>2.6629999999999998</v>
      </c>
      <c r="AY40" s="77">
        <v>2.8159999999999998</v>
      </c>
      <c r="AZ40" s="77">
        <v>2.9870000000000001</v>
      </c>
      <c r="BA40" s="77">
        <v>3.1779999999999999</v>
      </c>
      <c r="BB40" s="77">
        <v>3.3919999999999999</v>
      </c>
      <c r="BC40" s="77">
        <v>3.6339999999999999</v>
      </c>
      <c r="BD40" s="77">
        <v>3.9060000000000001</v>
      </c>
      <c r="BE40" s="77">
        <v>4.2140000000000004</v>
      </c>
      <c r="BF40" s="77">
        <v>4.5640000000000001</v>
      </c>
      <c r="BG40" s="77">
        <v>4.9619999999999997</v>
      </c>
      <c r="BH40" s="77">
        <v>5.4160000000000004</v>
      </c>
      <c r="BI40" s="77">
        <v>5.9359999999999999</v>
      </c>
      <c r="BJ40" s="77">
        <v>6.532</v>
      </c>
      <c r="BK40" s="77">
        <v>7.2160000000000002</v>
      </c>
      <c r="BL40" s="77">
        <v>8.0039999999999996</v>
      </c>
      <c r="BM40" s="77">
        <v>8.9120000000000008</v>
      </c>
      <c r="BN40" s="77">
        <v>9.9619999999999997</v>
      </c>
      <c r="BO40" s="77">
        <v>11.175000000000001</v>
      </c>
      <c r="BP40" s="77">
        <v>12.58</v>
      </c>
      <c r="BQ40" s="77">
        <v>14.208</v>
      </c>
      <c r="BR40" s="77">
        <v>16.099</v>
      </c>
      <c r="BS40" s="77">
        <v>18.295000000000002</v>
      </c>
      <c r="BT40" s="77">
        <v>20.847999999999999</v>
      </c>
      <c r="BU40" s="77">
        <v>23.815000000000001</v>
      </c>
      <c r="BV40" s="77">
        <v>27.268000000000001</v>
      </c>
      <c r="BW40" s="77">
        <v>31.292999999999999</v>
      </c>
      <c r="BX40" s="77">
        <v>35.994999999999997</v>
      </c>
      <c r="BY40" s="77">
        <v>41.497999999999998</v>
      </c>
      <c r="BZ40" s="77">
        <v>47.954000000000001</v>
      </c>
      <c r="CA40" s="77">
        <v>55.545000000000002</v>
      </c>
      <c r="CB40" s="77">
        <v>64.483000000000004</v>
      </c>
      <c r="CC40" s="77">
        <v>75.02</v>
      </c>
      <c r="CD40" s="77">
        <v>87.456999999999994</v>
      </c>
      <c r="CE40" s="77">
        <v>102.14400000000001</v>
      </c>
      <c r="CF40" s="77">
        <v>119.511</v>
      </c>
      <c r="CG40" s="77">
        <v>140.08500000000001</v>
      </c>
      <c r="CH40" s="77">
        <v>164.517</v>
      </c>
      <c r="CI40" s="77">
        <v>193.577</v>
      </c>
    </row>
    <row r="41" spans="1:87" x14ac:dyDescent="0.25">
      <c r="A41" s="76">
        <v>64</v>
      </c>
      <c r="B41" s="77">
        <v>0.82899999999999996</v>
      </c>
      <c r="C41" s="77">
        <v>0.83599999999999997</v>
      </c>
      <c r="D41" s="77">
        <v>0.84399999999999997</v>
      </c>
      <c r="E41" s="77">
        <v>0.85199999999999998</v>
      </c>
      <c r="F41" s="77">
        <v>0.86</v>
      </c>
      <c r="G41" s="77">
        <v>0.86899999999999999</v>
      </c>
      <c r="H41" s="77">
        <v>0.878</v>
      </c>
      <c r="I41" s="77">
        <v>0.88700000000000001</v>
      </c>
      <c r="J41" s="77">
        <v>0.89700000000000002</v>
      </c>
      <c r="K41" s="77">
        <v>0.90700000000000003</v>
      </c>
      <c r="L41" s="77">
        <v>0.91800000000000004</v>
      </c>
      <c r="M41" s="77">
        <v>0.92900000000000005</v>
      </c>
      <c r="N41" s="77">
        <v>0.94099999999999995</v>
      </c>
      <c r="O41" s="77">
        <v>0.95299999999999996</v>
      </c>
      <c r="P41" s="77">
        <v>0.96599999999999997</v>
      </c>
      <c r="Q41" s="77">
        <v>0.98099999999999998</v>
      </c>
      <c r="R41" s="77">
        <v>0.996</v>
      </c>
      <c r="S41" s="77">
        <v>1.0109999999999999</v>
      </c>
      <c r="T41" s="77">
        <v>1.026</v>
      </c>
      <c r="U41" s="77">
        <v>1.0429999999999999</v>
      </c>
      <c r="V41" s="77">
        <v>1.06</v>
      </c>
      <c r="W41" s="77">
        <v>1.0780000000000001</v>
      </c>
      <c r="X41" s="77">
        <v>1.0960000000000001</v>
      </c>
      <c r="Y41" s="77">
        <v>1.1160000000000001</v>
      </c>
      <c r="Z41" s="77">
        <v>1.137</v>
      </c>
      <c r="AA41" s="77">
        <v>1.159</v>
      </c>
      <c r="AB41" s="77">
        <v>1.1819999999999999</v>
      </c>
      <c r="AC41" s="77">
        <v>1.206</v>
      </c>
      <c r="AD41" s="77">
        <v>1.232</v>
      </c>
      <c r="AE41" s="77">
        <v>1.26</v>
      </c>
      <c r="AF41" s="77">
        <v>1.2889999999999999</v>
      </c>
      <c r="AG41" s="77">
        <v>1.32</v>
      </c>
      <c r="AH41" s="77">
        <v>1.353</v>
      </c>
      <c r="AI41" s="77">
        <v>1.3879999999999999</v>
      </c>
      <c r="AJ41" s="77">
        <v>1.425</v>
      </c>
      <c r="AK41" s="77">
        <v>1.466</v>
      </c>
      <c r="AL41" s="77">
        <v>1.5089999999999999</v>
      </c>
      <c r="AM41" s="77">
        <v>1.5549999999999999</v>
      </c>
      <c r="AN41" s="77">
        <v>1.605</v>
      </c>
      <c r="AO41" s="77">
        <v>1.659</v>
      </c>
      <c r="AP41" s="77">
        <v>1.7170000000000001</v>
      </c>
      <c r="AQ41" s="77">
        <v>1.7809999999999999</v>
      </c>
      <c r="AR41" s="77">
        <v>1.849</v>
      </c>
      <c r="AS41" s="77">
        <v>1.9239999999999999</v>
      </c>
      <c r="AT41" s="77">
        <v>2.0059999999999998</v>
      </c>
      <c r="AU41" s="77">
        <v>2.0960000000000001</v>
      </c>
      <c r="AV41" s="77">
        <v>2.194</v>
      </c>
      <c r="AW41" s="77">
        <v>2.3029999999999999</v>
      </c>
      <c r="AX41" s="77">
        <v>2.423</v>
      </c>
      <c r="AY41" s="77">
        <v>2.556</v>
      </c>
      <c r="AZ41" s="77">
        <v>2.7040000000000002</v>
      </c>
      <c r="BA41" s="77">
        <v>2.8690000000000002</v>
      </c>
      <c r="BB41" s="77">
        <v>3.0529999999999999</v>
      </c>
      <c r="BC41" s="77">
        <v>3.2610000000000001</v>
      </c>
      <c r="BD41" s="77">
        <v>3.4940000000000002</v>
      </c>
      <c r="BE41" s="77">
        <v>3.758</v>
      </c>
      <c r="BF41" s="77">
        <v>4.0570000000000004</v>
      </c>
      <c r="BG41" s="77">
        <v>4.3970000000000002</v>
      </c>
      <c r="BH41" s="77">
        <v>4.7839999999999998</v>
      </c>
      <c r="BI41" s="77">
        <v>5.2270000000000003</v>
      </c>
      <c r="BJ41" s="77">
        <v>5.7329999999999997</v>
      </c>
      <c r="BK41" s="77">
        <v>6.3159999999999998</v>
      </c>
      <c r="BL41" s="77">
        <v>6.9850000000000003</v>
      </c>
      <c r="BM41" s="77">
        <v>7.758</v>
      </c>
      <c r="BN41" s="77">
        <v>8.65</v>
      </c>
      <c r="BO41" s="77">
        <v>9.6829999999999998</v>
      </c>
      <c r="BP41" s="77">
        <v>10.881</v>
      </c>
      <c r="BQ41" s="77">
        <v>12.271000000000001</v>
      </c>
      <c r="BR41" s="77">
        <v>13.888</v>
      </c>
      <c r="BS41" s="77">
        <v>15.77</v>
      </c>
      <c r="BT41" s="77">
        <v>17.963000000000001</v>
      </c>
      <c r="BU41" s="77">
        <v>20.518000000000001</v>
      </c>
      <c r="BV41" s="77">
        <v>23.498999999999999</v>
      </c>
      <c r="BW41" s="77">
        <v>26.983000000000001</v>
      </c>
      <c r="BX41" s="77">
        <v>31.062999999999999</v>
      </c>
      <c r="BY41" s="77">
        <v>35.850999999999999</v>
      </c>
      <c r="BZ41" s="77">
        <v>41.481000000000002</v>
      </c>
      <c r="CA41" s="77">
        <v>48.116999999999997</v>
      </c>
      <c r="CB41" s="77">
        <v>55.948</v>
      </c>
      <c r="CC41" s="77">
        <v>65.197999999999993</v>
      </c>
      <c r="CD41" s="77">
        <v>76.135999999999996</v>
      </c>
      <c r="CE41" s="77">
        <v>89.073999999999998</v>
      </c>
      <c r="CF41" s="77">
        <v>104.393</v>
      </c>
      <c r="CG41" s="77">
        <v>122.56399999999999</v>
      </c>
      <c r="CH41" s="77">
        <v>144.16399999999999</v>
      </c>
      <c r="CI41" s="77">
        <v>169.87899999999999</v>
      </c>
    </row>
    <row r="42" spans="1:87" x14ac:dyDescent="0.25">
      <c r="A42" s="76">
        <v>65</v>
      </c>
      <c r="B42" s="77">
        <v>0.78500000000000003</v>
      </c>
      <c r="C42" s="77">
        <v>0.79200000000000004</v>
      </c>
      <c r="D42" s="77">
        <v>0.79900000000000004</v>
      </c>
      <c r="E42" s="77">
        <v>0.80600000000000005</v>
      </c>
      <c r="F42" s="77">
        <v>0.81299999999999994</v>
      </c>
      <c r="G42" s="77">
        <v>0.82099999999999995</v>
      </c>
      <c r="H42" s="77">
        <v>0.83</v>
      </c>
      <c r="I42" s="77">
        <v>0.83799999999999997</v>
      </c>
      <c r="J42" s="77">
        <v>0.84699999999999998</v>
      </c>
      <c r="K42" s="77">
        <v>0.85699999999999998</v>
      </c>
      <c r="L42" s="77">
        <v>0.86699999999999999</v>
      </c>
      <c r="M42" s="77">
        <v>0.877</v>
      </c>
      <c r="N42" s="77">
        <v>0.88800000000000001</v>
      </c>
      <c r="O42" s="77">
        <v>0.89900000000000002</v>
      </c>
      <c r="P42" s="77">
        <v>0.91100000000000003</v>
      </c>
      <c r="Q42" s="77">
        <v>0.92400000000000004</v>
      </c>
      <c r="R42" s="77">
        <v>0.93799999999999994</v>
      </c>
      <c r="S42" s="77">
        <v>0.95199999999999996</v>
      </c>
      <c r="T42" s="77">
        <v>0.96599999999999997</v>
      </c>
      <c r="U42" s="77">
        <v>0.98099999999999998</v>
      </c>
      <c r="V42" s="77">
        <v>0.996</v>
      </c>
      <c r="W42" s="77">
        <v>1.0129999999999999</v>
      </c>
      <c r="X42" s="77">
        <v>1.03</v>
      </c>
      <c r="Y42" s="77">
        <v>1.048</v>
      </c>
      <c r="Z42" s="77">
        <v>1.0669999999999999</v>
      </c>
      <c r="AA42" s="77">
        <v>1.087</v>
      </c>
      <c r="AB42" s="77">
        <v>1.1080000000000001</v>
      </c>
      <c r="AC42" s="77">
        <v>1.1299999999999999</v>
      </c>
      <c r="AD42" s="77">
        <v>1.153</v>
      </c>
      <c r="AE42" s="77">
        <v>1.1779999999999999</v>
      </c>
      <c r="AF42" s="77">
        <v>1.204</v>
      </c>
      <c r="AG42" s="77">
        <v>1.232</v>
      </c>
      <c r="AH42" s="77">
        <v>1.262</v>
      </c>
      <c r="AI42" s="77">
        <v>1.294</v>
      </c>
      <c r="AJ42" s="77">
        <v>1.327</v>
      </c>
      <c r="AK42" s="77">
        <v>1.363</v>
      </c>
      <c r="AL42" s="77">
        <v>1.4019999999999999</v>
      </c>
      <c r="AM42" s="77">
        <v>1.4430000000000001</v>
      </c>
      <c r="AN42" s="77">
        <v>1.488</v>
      </c>
      <c r="AO42" s="77">
        <v>1.536</v>
      </c>
      <c r="AP42" s="77">
        <v>1.5880000000000001</v>
      </c>
      <c r="AQ42" s="77">
        <v>1.6439999999999999</v>
      </c>
      <c r="AR42" s="77">
        <v>1.704</v>
      </c>
      <c r="AS42" s="77">
        <v>1.77</v>
      </c>
      <c r="AT42" s="77">
        <v>1.8420000000000001</v>
      </c>
      <c r="AU42" s="77">
        <v>1.921</v>
      </c>
      <c r="AV42" s="77">
        <v>2.0070000000000001</v>
      </c>
      <c r="AW42" s="77">
        <v>2.1019999999999999</v>
      </c>
      <c r="AX42" s="77">
        <v>2.2069999999999999</v>
      </c>
      <c r="AY42" s="77">
        <v>2.3220000000000001</v>
      </c>
      <c r="AZ42" s="77">
        <v>2.4510000000000001</v>
      </c>
      <c r="BA42" s="77">
        <v>2.593</v>
      </c>
      <c r="BB42" s="77">
        <v>2.7530000000000001</v>
      </c>
      <c r="BC42" s="77">
        <v>2.931</v>
      </c>
      <c r="BD42" s="77">
        <v>3.1320000000000001</v>
      </c>
      <c r="BE42" s="77">
        <v>3.3580000000000001</v>
      </c>
      <c r="BF42" s="77">
        <v>3.6139999999999999</v>
      </c>
      <c r="BG42" s="77">
        <v>3.9039999999999999</v>
      </c>
      <c r="BH42" s="77">
        <v>4.234</v>
      </c>
      <c r="BI42" s="77">
        <v>4.6100000000000003</v>
      </c>
      <c r="BJ42" s="77">
        <v>5.0410000000000004</v>
      </c>
      <c r="BK42" s="77">
        <v>5.5350000000000001</v>
      </c>
      <c r="BL42" s="77">
        <v>6.1040000000000001</v>
      </c>
      <c r="BM42" s="77">
        <v>6.7590000000000003</v>
      </c>
      <c r="BN42" s="77">
        <v>7.5170000000000003</v>
      </c>
      <c r="BO42" s="77">
        <v>8.3930000000000007</v>
      </c>
      <c r="BP42" s="77">
        <v>9.41</v>
      </c>
      <c r="BQ42" s="77">
        <v>10.593</v>
      </c>
      <c r="BR42" s="77">
        <v>11.968999999999999</v>
      </c>
      <c r="BS42" s="77">
        <v>13.574999999999999</v>
      </c>
      <c r="BT42" s="77">
        <v>15.449</v>
      </c>
      <c r="BU42" s="77">
        <v>17.637</v>
      </c>
      <c r="BV42" s="77">
        <v>20.196000000000002</v>
      </c>
      <c r="BW42" s="77">
        <v>23.193000000000001</v>
      </c>
      <c r="BX42" s="77">
        <v>26.713000000000001</v>
      </c>
      <c r="BY42" s="77">
        <v>30.853999999999999</v>
      </c>
      <c r="BZ42" s="77">
        <v>35.737000000000002</v>
      </c>
      <c r="CA42" s="77">
        <v>41.505000000000003</v>
      </c>
      <c r="CB42" s="77">
        <v>48.328000000000003</v>
      </c>
      <c r="CC42" s="77">
        <v>56.405999999999999</v>
      </c>
      <c r="CD42" s="77">
        <v>65.977999999999994</v>
      </c>
      <c r="CE42" s="77">
        <v>77.320999999999998</v>
      </c>
      <c r="CF42" s="77">
        <v>90.777000000000001</v>
      </c>
      <c r="CG42" s="77">
        <v>106.76300000000001</v>
      </c>
      <c r="CH42" s="77">
        <v>125.794</v>
      </c>
      <c r="CI42" s="77">
        <v>148.47800000000001</v>
      </c>
    </row>
    <row r="43" spans="1:87" x14ac:dyDescent="0.25">
      <c r="A43" s="76">
        <v>66</v>
      </c>
      <c r="B43" s="77">
        <v>0.74299999999999999</v>
      </c>
      <c r="C43" s="77">
        <v>0.749</v>
      </c>
      <c r="D43" s="77">
        <v>0.755</v>
      </c>
      <c r="E43" s="77">
        <v>0.76200000000000001</v>
      </c>
      <c r="F43" s="77">
        <v>0.76900000000000002</v>
      </c>
      <c r="G43" s="77">
        <v>0.77600000000000002</v>
      </c>
      <c r="H43" s="77">
        <v>0.78300000000000003</v>
      </c>
      <c r="I43" s="77">
        <v>0.79100000000000004</v>
      </c>
      <c r="J43" s="77">
        <v>0.8</v>
      </c>
      <c r="K43" s="77">
        <v>0.80800000000000005</v>
      </c>
      <c r="L43" s="77">
        <v>0.81699999999999995</v>
      </c>
      <c r="M43" s="77">
        <v>0.82699999999999996</v>
      </c>
      <c r="N43" s="77">
        <v>0.83699999999999997</v>
      </c>
      <c r="O43" s="77">
        <v>0.84699999999999998</v>
      </c>
      <c r="P43" s="77">
        <v>0.85799999999999998</v>
      </c>
      <c r="Q43" s="77">
        <v>0.87</v>
      </c>
      <c r="R43" s="77">
        <v>0.88300000000000001</v>
      </c>
      <c r="S43" s="77">
        <v>0.89500000000000002</v>
      </c>
      <c r="T43" s="77">
        <v>0.90800000000000003</v>
      </c>
      <c r="U43" s="77">
        <v>0.92200000000000004</v>
      </c>
      <c r="V43" s="77">
        <v>0.93600000000000005</v>
      </c>
      <c r="W43" s="77">
        <v>0.95099999999999996</v>
      </c>
      <c r="X43" s="77">
        <v>0.96699999999999997</v>
      </c>
      <c r="Y43" s="77">
        <v>0.98299999999999998</v>
      </c>
      <c r="Z43" s="77">
        <v>1</v>
      </c>
      <c r="AA43" s="77">
        <v>1.018</v>
      </c>
      <c r="AB43" s="77">
        <v>1.0369999999999999</v>
      </c>
      <c r="AC43" s="77">
        <v>1.0569999999999999</v>
      </c>
      <c r="AD43" s="77">
        <v>1.079</v>
      </c>
      <c r="AE43" s="77">
        <v>1.101</v>
      </c>
      <c r="AF43" s="77">
        <v>1.125</v>
      </c>
      <c r="AG43" s="77">
        <v>1.1499999999999999</v>
      </c>
      <c r="AH43" s="77">
        <v>1.177</v>
      </c>
      <c r="AI43" s="77">
        <v>1.2050000000000001</v>
      </c>
      <c r="AJ43" s="77">
        <v>1.236</v>
      </c>
      <c r="AK43" s="77">
        <v>1.268</v>
      </c>
      <c r="AL43" s="77">
        <v>1.3029999999999999</v>
      </c>
      <c r="AM43" s="77">
        <v>1.34</v>
      </c>
      <c r="AN43" s="77">
        <v>1.379</v>
      </c>
      <c r="AO43" s="77">
        <v>1.4219999999999999</v>
      </c>
      <c r="AP43" s="77">
        <v>1.468</v>
      </c>
      <c r="AQ43" s="77">
        <v>1.518</v>
      </c>
      <c r="AR43" s="77">
        <v>1.571</v>
      </c>
      <c r="AS43" s="77">
        <v>1.63</v>
      </c>
      <c r="AT43" s="77">
        <v>1.6930000000000001</v>
      </c>
      <c r="AU43" s="77">
        <v>1.762</v>
      </c>
      <c r="AV43" s="77">
        <v>1.8380000000000001</v>
      </c>
      <c r="AW43" s="77">
        <v>1.921</v>
      </c>
      <c r="AX43" s="77">
        <v>2.012</v>
      </c>
      <c r="AY43" s="77">
        <v>2.113</v>
      </c>
      <c r="AZ43" s="77">
        <v>2.2240000000000002</v>
      </c>
      <c r="BA43" s="77">
        <v>2.3479999999999999</v>
      </c>
      <c r="BB43" s="77">
        <v>2.4849999999999999</v>
      </c>
      <c r="BC43" s="77">
        <v>2.6389999999999998</v>
      </c>
      <c r="BD43" s="77">
        <v>2.8119999999999998</v>
      </c>
      <c r="BE43" s="77">
        <v>3.0059999999999998</v>
      </c>
      <c r="BF43" s="77">
        <v>3.2240000000000002</v>
      </c>
      <c r="BG43" s="77">
        <v>3.472</v>
      </c>
      <c r="BH43" s="77">
        <v>3.7530000000000001</v>
      </c>
      <c r="BI43" s="77">
        <v>4.0739999999999998</v>
      </c>
      <c r="BJ43" s="77">
        <v>4.4400000000000004</v>
      </c>
      <c r="BK43" s="77">
        <v>4.859</v>
      </c>
      <c r="BL43" s="77">
        <v>5.3410000000000002</v>
      </c>
      <c r="BM43" s="77">
        <v>5.8959999999999999</v>
      </c>
      <c r="BN43" s="77">
        <v>6.5369999999999999</v>
      </c>
      <c r="BO43" s="77">
        <v>7.2789999999999999</v>
      </c>
      <c r="BP43" s="77">
        <v>8.14</v>
      </c>
      <c r="BQ43" s="77">
        <v>9.141</v>
      </c>
      <c r="BR43" s="77">
        <v>10.308</v>
      </c>
      <c r="BS43" s="77">
        <v>11.670999999999999</v>
      </c>
      <c r="BT43" s="77">
        <v>13.263999999999999</v>
      </c>
      <c r="BU43" s="77">
        <v>15.127000000000001</v>
      </c>
      <c r="BV43" s="77">
        <v>17.309999999999999</v>
      </c>
      <c r="BW43" s="77">
        <v>19.873999999999999</v>
      </c>
      <c r="BX43" s="77">
        <v>22.89</v>
      </c>
      <c r="BY43" s="77">
        <v>26.448</v>
      </c>
      <c r="BZ43" s="77">
        <v>30.652999999999999</v>
      </c>
      <c r="CA43" s="77">
        <v>35.633000000000003</v>
      </c>
      <c r="CB43" s="77">
        <v>41.536999999999999</v>
      </c>
      <c r="CC43" s="77">
        <v>48.542999999999999</v>
      </c>
      <c r="CD43" s="77">
        <v>56.863</v>
      </c>
      <c r="CE43" s="77">
        <v>66.745000000000005</v>
      </c>
      <c r="CF43" s="77">
        <v>78.489000000000004</v>
      </c>
      <c r="CG43" s="77">
        <v>92.468000000000004</v>
      </c>
      <c r="CH43" s="77">
        <v>109.13800000000001</v>
      </c>
      <c r="CI43" s="77">
        <v>129.03800000000001</v>
      </c>
    </row>
    <row r="44" spans="1:87" x14ac:dyDescent="0.25">
      <c r="A44" s="76">
        <v>67</v>
      </c>
      <c r="B44" s="77">
        <v>0.70299999999999996</v>
      </c>
      <c r="C44" s="77">
        <v>0.70799999999999996</v>
      </c>
      <c r="D44" s="77">
        <v>0.71299999999999997</v>
      </c>
      <c r="E44" s="77">
        <v>0.71899999999999997</v>
      </c>
      <c r="F44" s="77">
        <v>0.72599999999999998</v>
      </c>
      <c r="G44" s="77">
        <v>0.73199999999999998</v>
      </c>
      <c r="H44" s="77">
        <v>0.73899999999999999</v>
      </c>
      <c r="I44" s="77">
        <v>0.746</v>
      </c>
      <c r="J44" s="77">
        <v>0.754</v>
      </c>
      <c r="K44" s="77">
        <v>0.76200000000000001</v>
      </c>
      <c r="L44" s="77">
        <v>0.77</v>
      </c>
      <c r="M44" s="77">
        <v>0.77900000000000003</v>
      </c>
      <c r="N44" s="77">
        <v>0.78800000000000003</v>
      </c>
      <c r="O44" s="77">
        <v>0.79700000000000004</v>
      </c>
      <c r="P44" s="77">
        <v>0.80700000000000005</v>
      </c>
      <c r="Q44" s="77">
        <v>0.81799999999999995</v>
      </c>
      <c r="R44" s="77">
        <v>0.83</v>
      </c>
      <c r="S44" s="77">
        <v>0.84199999999999997</v>
      </c>
      <c r="T44" s="77">
        <v>0.85399999999999998</v>
      </c>
      <c r="U44" s="77">
        <v>0.86599999999999999</v>
      </c>
      <c r="V44" s="77">
        <v>0.879</v>
      </c>
      <c r="W44" s="77">
        <v>0.89200000000000002</v>
      </c>
      <c r="X44" s="77">
        <v>0.90700000000000003</v>
      </c>
      <c r="Y44" s="77">
        <v>0.92100000000000004</v>
      </c>
      <c r="Z44" s="77">
        <v>0.93700000000000006</v>
      </c>
      <c r="AA44" s="77">
        <v>0.95399999999999996</v>
      </c>
      <c r="AB44" s="77">
        <v>0.97099999999999997</v>
      </c>
      <c r="AC44" s="77">
        <v>0.98899999999999999</v>
      </c>
      <c r="AD44" s="77">
        <v>1.008</v>
      </c>
      <c r="AE44" s="77">
        <v>1.0289999999999999</v>
      </c>
      <c r="AF44" s="77">
        <v>1.05</v>
      </c>
      <c r="AG44" s="77">
        <v>1.073</v>
      </c>
      <c r="AH44" s="77">
        <v>1.097</v>
      </c>
      <c r="AI44" s="77">
        <v>1.123</v>
      </c>
      <c r="AJ44" s="77">
        <v>1.1499999999999999</v>
      </c>
      <c r="AK44" s="77">
        <v>1.179</v>
      </c>
      <c r="AL44" s="77">
        <v>1.21</v>
      </c>
      <c r="AM44" s="77">
        <v>1.2430000000000001</v>
      </c>
      <c r="AN44" s="77">
        <v>1.278</v>
      </c>
      <c r="AO44" s="77">
        <v>1.3160000000000001</v>
      </c>
      <c r="AP44" s="77">
        <v>1.357</v>
      </c>
      <c r="AQ44" s="77">
        <v>1.401</v>
      </c>
      <c r="AR44" s="77">
        <v>1.4490000000000001</v>
      </c>
      <c r="AS44" s="77">
        <v>1.5009999999999999</v>
      </c>
      <c r="AT44" s="77">
        <v>1.5569999999999999</v>
      </c>
      <c r="AU44" s="77">
        <v>1.617</v>
      </c>
      <c r="AV44" s="77">
        <v>1.6839999999999999</v>
      </c>
      <c r="AW44" s="77">
        <v>1.756</v>
      </c>
      <c r="AX44" s="77">
        <v>1.8360000000000001</v>
      </c>
      <c r="AY44" s="77">
        <v>1.9239999999999999</v>
      </c>
      <c r="AZ44" s="77">
        <v>2.0209999999999999</v>
      </c>
      <c r="BA44" s="77">
        <v>2.1280000000000001</v>
      </c>
      <c r="BB44" s="77">
        <v>2.2469999999999999</v>
      </c>
      <c r="BC44" s="77">
        <v>2.379</v>
      </c>
      <c r="BD44" s="77">
        <v>2.528</v>
      </c>
      <c r="BE44" s="77">
        <v>2.694</v>
      </c>
      <c r="BF44" s="77">
        <v>2.8820000000000001</v>
      </c>
      <c r="BG44" s="77">
        <v>3.093</v>
      </c>
      <c r="BH44" s="77">
        <v>3.3330000000000002</v>
      </c>
      <c r="BI44" s="77">
        <v>3.605</v>
      </c>
      <c r="BJ44" s="77">
        <v>3.9159999999999999</v>
      </c>
      <c r="BK44" s="77">
        <v>4.2720000000000002</v>
      </c>
      <c r="BL44" s="77">
        <v>4.68</v>
      </c>
      <c r="BM44" s="77">
        <v>5.149</v>
      </c>
      <c r="BN44" s="77">
        <v>5.69</v>
      </c>
      <c r="BO44" s="77">
        <v>6.3170000000000002</v>
      </c>
      <c r="BP44" s="77">
        <v>7.0439999999999996</v>
      </c>
      <c r="BQ44" s="77">
        <v>7.8890000000000002</v>
      </c>
      <c r="BR44" s="77">
        <v>8.875</v>
      </c>
      <c r="BS44" s="77">
        <v>10.026</v>
      </c>
      <c r="BT44" s="77">
        <v>11.372999999999999</v>
      </c>
      <c r="BU44" s="77">
        <v>12.951000000000001</v>
      </c>
      <c r="BV44" s="77">
        <v>14.803000000000001</v>
      </c>
      <c r="BW44" s="77">
        <v>16.98</v>
      </c>
      <c r="BX44" s="77">
        <v>19.548999999999999</v>
      </c>
      <c r="BY44" s="77">
        <v>22.582999999999998</v>
      </c>
      <c r="BZ44" s="77">
        <v>26.178000000000001</v>
      </c>
      <c r="CA44" s="77">
        <v>30.445</v>
      </c>
      <c r="CB44" s="77">
        <v>35.515000000000001</v>
      </c>
      <c r="CC44" s="77">
        <v>41.545000000000002</v>
      </c>
      <c r="CD44" s="77">
        <v>48.722000000000001</v>
      </c>
      <c r="CE44" s="77">
        <v>57.262999999999998</v>
      </c>
      <c r="CF44" s="77">
        <v>67.433999999999997</v>
      </c>
      <c r="CG44" s="77">
        <v>79.563999999999993</v>
      </c>
      <c r="CH44" s="77">
        <v>94.055000000000007</v>
      </c>
      <c r="CI44" s="77">
        <v>111.383</v>
      </c>
    </row>
    <row r="45" spans="1:87" x14ac:dyDescent="0.25">
      <c r="A45" s="76">
        <v>68</v>
      </c>
      <c r="B45" s="77">
        <v>0.66400000000000003</v>
      </c>
      <c r="C45" s="77">
        <v>0.66800000000000004</v>
      </c>
      <c r="D45" s="77">
        <v>0.67300000000000004</v>
      </c>
      <c r="E45" s="77">
        <v>0.67900000000000005</v>
      </c>
      <c r="F45" s="77">
        <v>0.68400000000000005</v>
      </c>
      <c r="G45" s="77">
        <v>0.69</v>
      </c>
      <c r="H45" s="77">
        <v>0.69699999999999995</v>
      </c>
      <c r="I45" s="77">
        <v>0.70299999999999996</v>
      </c>
      <c r="J45" s="77">
        <v>0.71</v>
      </c>
      <c r="K45" s="77">
        <v>0.71699999999999997</v>
      </c>
      <c r="L45" s="77">
        <v>0.72499999999999998</v>
      </c>
      <c r="M45" s="77">
        <v>0.73299999999999998</v>
      </c>
      <c r="N45" s="77">
        <v>0.74099999999999999</v>
      </c>
      <c r="O45" s="77">
        <v>0.75</v>
      </c>
      <c r="P45" s="77">
        <v>0.75900000000000001</v>
      </c>
      <c r="Q45" s="77">
        <v>0.76900000000000002</v>
      </c>
      <c r="R45" s="77">
        <v>0.78</v>
      </c>
      <c r="S45" s="77">
        <v>0.79</v>
      </c>
      <c r="T45" s="77">
        <v>0.80100000000000005</v>
      </c>
      <c r="U45" s="77">
        <v>0.81299999999999994</v>
      </c>
      <c r="V45" s="77">
        <v>0.82399999999999995</v>
      </c>
      <c r="W45" s="77">
        <v>0.83699999999999997</v>
      </c>
      <c r="X45" s="77">
        <v>0.85</v>
      </c>
      <c r="Y45" s="77">
        <v>0.86299999999999999</v>
      </c>
      <c r="Z45" s="77">
        <v>0.877</v>
      </c>
      <c r="AA45" s="77">
        <v>0.89200000000000002</v>
      </c>
      <c r="AB45" s="77">
        <v>0.90800000000000003</v>
      </c>
      <c r="AC45" s="77">
        <v>0.92500000000000004</v>
      </c>
      <c r="AD45" s="77">
        <v>0.94199999999999995</v>
      </c>
      <c r="AE45" s="77">
        <v>0.96099999999999997</v>
      </c>
      <c r="AF45" s="77">
        <v>0.98</v>
      </c>
      <c r="AG45" s="77">
        <v>1</v>
      </c>
      <c r="AH45" s="77">
        <v>1.022</v>
      </c>
      <c r="AI45" s="77">
        <v>1.0449999999999999</v>
      </c>
      <c r="AJ45" s="77">
        <v>1.07</v>
      </c>
      <c r="AK45" s="77">
        <v>1.0960000000000001</v>
      </c>
      <c r="AL45" s="77">
        <v>1.123</v>
      </c>
      <c r="AM45" s="77">
        <v>1.153</v>
      </c>
      <c r="AN45" s="77">
        <v>1.1850000000000001</v>
      </c>
      <c r="AO45" s="77">
        <v>1.2190000000000001</v>
      </c>
      <c r="AP45" s="77">
        <v>1.2549999999999999</v>
      </c>
      <c r="AQ45" s="77">
        <v>1.294</v>
      </c>
      <c r="AR45" s="77">
        <v>1.3360000000000001</v>
      </c>
      <c r="AS45" s="77">
        <v>1.3819999999999999</v>
      </c>
      <c r="AT45" s="77">
        <v>1.431</v>
      </c>
      <c r="AU45" s="77">
        <v>1.4850000000000001</v>
      </c>
      <c r="AV45" s="77">
        <v>1.5429999999999999</v>
      </c>
      <c r="AW45" s="77">
        <v>1.607</v>
      </c>
      <c r="AX45" s="77">
        <v>1.677</v>
      </c>
      <c r="AY45" s="77">
        <v>1.7529999999999999</v>
      </c>
      <c r="AZ45" s="77">
        <v>1.837</v>
      </c>
      <c r="BA45" s="77">
        <v>1.93</v>
      </c>
      <c r="BB45" s="77">
        <v>2.0329999999999999</v>
      </c>
      <c r="BC45" s="77">
        <v>2.1480000000000001</v>
      </c>
      <c r="BD45" s="77">
        <v>2.2759999999999998</v>
      </c>
      <c r="BE45" s="77">
        <v>2.419</v>
      </c>
      <c r="BF45" s="77">
        <v>2.5790000000000002</v>
      </c>
      <c r="BG45" s="77">
        <v>2.76</v>
      </c>
      <c r="BH45" s="77">
        <v>2.9649999999999999</v>
      </c>
      <c r="BI45" s="77">
        <v>3.1970000000000001</v>
      </c>
      <c r="BJ45" s="77">
        <v>3.4609999999999999</v>
      </c>
      <c r="BK45" s="77">
        <v>3.762</v>
      </c>
      <c r="BL45" s="77">
        <v>4.1070000000000002</v>
      </c>
      <c r="BM45" s="77">
        <v>4.5039999999999996</v>
      </c>
      <c r="BN45" s="77">
        <v>4.9610000000000003</v>
      </c>
      <c r="BO45" s="77">
        <v>5.4889999999999999</v>
      </c>
      <c r="BP45" s="77">
        <v>6.101</v>
      </c>
      <c r="BQ45" s="77">
        <v>6.8129999999999997</v>
      </c>
      <c r="BR45" s="77">
        <v>7.6420000000000003</v>
      </c>
      <c r="BS45" s="77">
        <v>8.6120000000000001</v>
      </c>
      <c r="BT45" s="77">
        <v>9.7469999999999999</v>
      </c>
      <c r="BU45" s="77">
        <v>11.077</v>
      </c>
      <c r="BV45" s="77">
        <v>12.64</v>
      </c>
      <c r="BW45" s="77">
        <v>14.48</v>
      </c>
      <c r="BX45" s="77">
        <v>16.654</v>
      </c>
      <c r="BY45" s="77">
        <v>19.227</v>
      </c>
      <c r="BZ45" s="77">
        <v>22.28</v>
      </c>
      <c r="CA45" s="77">
        <v>25.911999999999999</v>
      </c>
      <c r="CB45" s="77">
        <v>30.236000000000001</v>
      </c>
      <c r="CC45" s="77">
        <v>35.39</v>
      </c>
      <c r="CD45" s="77">
        <v>41.536000000000001</v>
      </c>
      <c r="CE45" s="77">
        <v>48.866</v>
      </c>
      <c r="CF45" s="77">
        <v>57.612000000000002</v>
      </c>
      <c r="CG45" s="77">
        <v>68.063000000000002</v>
      </c>
      <c r="CH45" s="77">
        <v>80.570999999999998</v>
      </c>
      <c r="CI45" s="77">
        <v>95.555000000000007</v>
      </c>
    </row>
    <row r="46" spans="1:87" x14ac:dyDescent="0.25">
      <c r="A46" s="76">
        <v>69</v>
      </c>
      <c r="B46" s="77">
        <v>0.626</v>
      </c>
      <c r="C46" s="77">
        <v>0.63100000000000001</v>
      </c>
      <c r="D46" s="77">
        <v>0.63500000000000001</v>
      </c>
      <c r="E46" s="77">
        <v>0.64</v>
      </c>
      <c r="F46" s="77">
        <v>0.64500000000000002</v>
      </c>
      <c r="G46" s="77">
        <v>0.65</v>
      </c>
      <c r="H46" s="77">
        <v>0.65600000000000003</v>
      </c>
      <c r="I46" s="77">
        <v>0.66200000000000003</v>
      </c>
      <c r="J46" s="77">
        <v>0.66800000000000004</v>
      </c>
      <c r="K46" s="77">
        <v>0.67500000000000004</v>
      </c>
      <c r="L46" s="77">
        <v>0.68100000000000005</v>
      </c>
      <c r="M46" s="77">
        <v>0.68899999999999995</v>
      </c>
      <c r="N46" s="77">
        <v>0.69599999999999995</v>
      </c>
      <c r="O46" s="77">
        <v>0.70399999999999996</v>
      </c>
      <c r="P46" s="77">
        <v>0.71199999999999997</v>
      </c>
      <c r="Q46" s="77">
        <v>0.72199999999999998</v>
      </c>
      <c r="R46" s="77">
        <v>0.73199999999999998</v>
      </c>
      <c r="S46" s="77">
        <v>0.74199999999999999</v>
      </c>
      <c r="T46" s="77">
        <v>0.751</v>
      </c>
      <c r="U46" s="77">
        <v>0.76200000000000001</v>
      </c>
      <c r="V46" s="77">
        <v>0.77300000000000002</v>
      </c>
      <c r="W46" s="77">
        <v>0.78400000000000003</v>
      </c>
      <c r="X46" s="77">
        <v>0.79600000000000004</v>
      </c>
      <c r="Y46" s="77">
        <v>0.80800000000000005</v>
      </c>
      <c r="Z46" s="77">
        <v>0.82099999999999995</v>
      </c>
      <c r="AA46" s="77">
        <v>0.83399999999999996</v>
      </c>
      <c r="AB46" s="77">
        <v>0.84899999999999998</v>
      </c>
      <c r="AC46" s="77">
        <v>0.86399999999999999</v>
      </c>
      <c r="AD46" s="77">
        <v>0.879</v>
      </c>
      <c r="AE46" s="77">
        <v>0.89600000000000002</v>
      </c>
      <c r="AF46" s="77">
        <v>0.91400000000000003</v>
      </c>
      <c r="AG46" s="77">
        <v>0.93200000000000005</v>
      </c>
      <c r="AH46" s="77">
        <v>0.95199999999999996</v>
      </c>
      <c r="AI46" s="77">
        <v>0.97299999999999998</v>
      </c>
      <c r="AJ46" s="77">
        <v>0.995</v>
      </c>
      <c r="AK46" s="77">
        <v>1.018</v>
      </c>
      <c r="AL46" s="77">
        <v>1.0429999999999999</v>
      </c>
      <c r="AM46" s="77">
        <v>1.069</v>
      </c>
      <c r="AN46" s="77">
        <v>1.0980000000000001</v>
      </c>
      <c r="AO46" s="77">
        <v>1.1279999999999999</v>
      </c>
      <c r="AP46" s="77">
        <v>1.1599999999999999</v>
      </c>
      <c r="AQ46" s="77">
        <v>1.1950000000000001</v>
      </c>
      <c r="AR46" s="77">
        <v>1.232</v>
      </c>
      <c r="AS46" s="77">
        <v>1.2729999999999999</v>
      </c>
      <c r="AT46" s="77">
        <v>1.3160000000000001</v>
      </c>
      <c r="AU46" s="77">
        <v>1.3640000000000001</v>
      </c>
      <c r="AV46" s="77">
        <v>1.415</v>
      </c>
      <c r="AW46" s="77">
        <v>1.4710000000000001</v>
      </c>
      <c r="AX46" s="77">
        <v>1.532</v>
      </c>
      <c r="AY46" s="77">
        <v>1.599</v>
      </c>
      <c r="AZ46" s="77">
        <v>1.6719999999999999</v>
      </c>
      <c r="BA46" s="77">
        <v>1.7529999999999999</v>
      </c>
      <c r="BB46" s="77">
        <v>1.8420000000000001</v>
      </c>
      <c r="BC46" s="77">
        <v>1.9410000000000001</v>
      </c>
      <c r="BD46" s="77">
        <v>2.0510000000000002</v>
      </c>
      <c r="BE46" s="77">
        <v>2.1739999999999999</v>
      </c>
      <c r="BF46" s="77">
        <v>2.3119999999999998</v>
      </c>
      <c r="BG46" s="77">
        <v>2.4670000000000001</v>
      </c>
      <c r="BH46" s="77">
        <v>2.641</v>
      </c>
      <c r="BI46" s="77">
        <v>2.839</v>
      </c>
      <c r="BJ46" s="77">
        <v>3.0630000000000002</v>
      </c>
      <c r="BK46" s="77">
        <v>3.319</v>
      </c>
      <c r="BL46" s="77">
        <v>3.6110000000000002</v>
      </c>
      <c r="BM46" s="77">
        <v>3.9460000000000002</v>
      </c>
      <c r="BN46" s="77">
        <v>4.3310000000000004</v>
      </c>
      <c r="BO46" s="77">
        <v>4.7750000000000004</v>
      </c>
      <c r="BP46" s="77">
        <v>5.29</v>
      </c>
      <c r="BQ46" s="77">
        <v>5.8879999999999999</v>
      </c>
      <c r="BR46" s="77">
        <v>6.585</v>
      </c>
      <c r="BS46" s="77">
        <v>7.3979999999999997</v>
      </c>
      <c r="BT46" s="77">
        <v>8.3510000000000009</v>
      </c>
      <c r="BU46" s="77">
        <v>9.468</v>
      </c>
      <c r="BV46" s="77">
        <v>10.78</v>
      </c>
      <c r="BW46" s="77">
        <v>12.327</v>
      </c>
      <c r="BX46" s="77">
        <v>14.156000000000001</v>
      </c>
      <c r="BY46" s="77">
        <v>16.324000000000002</v>
      </c>
      <c r="BZ46" s="77">
        <v>18.901</v>
      </c>
      <c r="CA46" s="77">
        <v>21.97</v>
      </c>
      <c r="CB46" s="77">
        <v>25.632000000000001</v>
      </c>
      <c r="CC46" s="77">
        <v>30.003</v>
      </c>
      <c r="CD46" s="77">
        <v>35.225999999999999</v>
      </c>
      <c r="CE46" s="77">
        <v>41.466000000000001</v>
      </c>
      <c r="CF46" s="77">
        <v>48.924999999999997</v>
      </c>
      <c r="CG46" s="77">
        <v>57.853999999999999</v>
      </c>
      <c r="CH46" s="77">
        <v>68.56</v>
      </c>
      <c r="CI46" s="77">
        <v>81.406999999999996</v>
      </c>
    </row>
    <row r="47" spans="1:87" x14ac:dyDescent="0.25">
      <c r="A47" s="76">
        <v>70</v>
      </c>
      <c r="B47" s="77">
        <v>0.59099999999999997</v>
      </c>
      <c r="C47" s="77">
        <v>0.59399999999999997</v>
      </c>
      <c r="D47" s="77">
        <v>0.59799999999999998</v>
      </c>
      <c r="E47" s="77">
        <v>0.60199999999999998</v>
      </c>
      <c r="F47" s="77">
        <v>0.60699999999999998</v>
      </c>
      <c r="G47" s="77">
        <v>0.61199999999999999</v>
      </c>
      <c r="H47" s="77">
        <v>0.61699999999999999</v>
      </c>
      <c r="I47" s="77">
        <v>0.622</v>
      </c>
      <c r="J47" s="77">
        <v>0.628</v>
      </c>
      <c r="K47" s="77">
        <v>0.63400000000000001</v>
      </c>
      <c r="L47" s="77">
        <v>0.64</v>
      </c>
      <c r="M47" s="77">
        <v>0.64700000000000002</v>
      </c>
      <c r="N47" s="77">
        <v>0.65300000000000002</v>
      </c>
      <c r="O47" s="77">
        <v>0.66100000000000003</v>
      </c>
      <c r="P47" s="77">
        <v>0.66800000000000004</v>
      </c>
      <c r="Q47" s="77">
        <v>0.67700000000000005</v>
      </c>
      <c r="R47" s="77">
        <v>0.68600000000000005</v>
      </c>
      <c r="S47" s="77">
        <v>0.69499999999999995</v>
      </c>
      <c r="T47" s="77">
        <v>0.70399999999999996</v>
      </c>
      <c r="U47" s="77">
        <v>0.71299999999999997</v>
      </c>
      <c r="V47" s="77">
        <v>0.72299999999999998</v>
      </c>
      <c r="W47" s="77">
        <v>0.73299999999999998</v>
      </c>
      <c r="X47" s="77">
        <v>0.74399999999999999</v>
      </c>
      <c r="Y47" s="77">
        <v>0.755</v>
      </c>
      <c r="Z47" s="77">
        <v>0.76700000000000002</v>
      </c>
      <c r="AA47" s="77">
        <v>0.77900000000000003</v>
      </c>
      <c r="AB47" s="77">
        <v>0.79200000000000004</v>
      </c>
      <c r="AC47" s="77">
        <v>0.80600000000000005</v>
      </c>
      <c r="AD47" s="77">
        <v>0.82</v>
      </c>
      <c r="AE47" s="77">
        <v>0.83499999999999996</v>
      </c>
      <c r="AF47" s="77">
        <v>0.85099999999999998</v>
      </c>
      <c r="AG47" s="77">
        <v>0.86799999999999999</v>
      </c>
      <c r="AH47" s="77">
        <v>0.88600000000000001</v>
      </c>
      <c r="AI47" s="77">
        <v>0.90400000000000003</v>
      </c>
      <c r="AJ47" s="77">
        <v>0.92400000000000004</v>
      </c>
      <c r="AK47" s="77">
        <v>0.94499999999999995</v>
      </c>
      <c r="AL47" s="77">
        <v>0.96699999999999997</v>
      </c>
      <c r="AM47" s="77">
        <v>0.99099999999999999</v>
      </c>
      <c r="AN47" s="77">
        <v>1.016</v>
      </c>
      <c r="AO47" s="77">
        <v>1.0429999999999999</v>
      </c>
      <c r="AP47" s="77">
        <v>1.0720000000000001</v>
      </c>
      <c r="AQ47" s="77">
        <v>1.103</v>
      </c>
      <c r="AR47" s="77">
        <v>1.1359999999999999</v>
      </c>
      <c r="AS47" s="77">
        <v>1.1719999999999999</v>
      </c>
      <c r="AT47" s="77">
        <v>1.2110000000000001</v>
      </c>
      <c r="AU47" s="77">
        <v>1.252</v>
      </c>
      <c r="AV47" s="77">
        <v>1.298</v>
      </c>
      <c r="AW47" s="77">
        <v>1.347</v>
      </c>
      <c r="AX47" s="77">
        <v>1.4</v>
      </c>
      <c r="AY47" s="77">
        <v>1.4590000000000001</v>
      </c>
      <c r="AZ47" s="77">
        <v>1.522</v>
      </c>
      <c r="BA47" s="77">
        <v>1.593</v>
      </c>
      <c r="BB47" s="77">
        <v>1.67</v>
      </c>
      <c r="BC47" s="77">
        <v>1.756</v>
      </c>
      <c r="BD47" s="77">
        <v>1.851</v>
      </c>
      <c r="BE47" s="77">
        <v>1.9570000000000001</v>
      </c>
      <c r="BF47" s="77">
        <v>2.0750000000000002</v>
      </c>
      <c r="BG47" s="77">
        <v>2.2080000000000002</v>
      </c>
      <c r="BH47" s="77">
        <v>2.3570000000000002</v>
      </c>
      <c r="BI47" s="77">
        <v>2.5249999999999999</v>
      </c>
      <c r="BJ47" s="77">
        <v>2.7160000000000002</v>
      </c>
      <c r="BK47" s="77">
        <v>2.9319999999999999</v>
      </c>
      <c r="BL47" s="77">
        <v>3.18</v>
      </c>
      <c r="BM47" s="77">
        <v>3.4620000000000002</v>
      </c>
      <c r="BN47" s="77">
        <v>3.7869999999999999</v>
      </c>
      <c r="BO47" s="77">
        <v>4.1609999999999996</v>
      </c>
      <c r="BP47" s="77">
        <v>4.593</v>
      </c>
      <c r="BQ47" s="77">
        <v>5.0949999999999998</v>
      </c>
      <c r="BR47" s="77">
        <v>5.6779999999999999</v>
      </c>
      <c r="BS47" s="77">
        <v>6.359</v>
      </c>
      <c r="BT47" s="77">
        <v>7.1559999999999997</v>
      </c>
      <c r="BU47" s="77">
        <v>8.09</v>
      </c>
      <c r="BV47" s="77">
        <v>9.1880000000000006</v>
      </c>
      <c r="BW47" s="77">
        <v>10.483000000000001</v>
      </c>
      <c r="BX47" s="77">
        <v>12.013999999999999</v>
      </c>
      <c r="BY47" s="77">
        <v>13.83</v>
      </c>
      <c r="BZ47" s="77">
        <v>15.991</v>
      </c>
      <c r="CA47" s="77">
        <v>18.568999999999999</v>
      </c>
      <c r="CB47" s="77">
        <v>21.648</v>
      </c>
      <c r="CC47" s="77">
        <v>25.329000000000001</v>
      </c>
      <c r="CD47" s="77">
        <v>29.733000000000001</v>
      </c>
      <c r="CE47" s="77">
        <v>35.003999999999998</v>
      </c>
      <c r="CF47" s="77">
        <v>41.316000000000003</v>
      </c>
      <c r="CG47" s="77">
        <v>48.881999999999998</v>
      </c>
      <c r="CH47" s="77">
        <v>57.968000000000004</v>
      </c>
      <c r="CI47" s="77">
        <v>68.888000000000005</v>
      </c>
    </row>
    <row r="48" spans="1:87" x14ac:dyDescent="0.25">
      <c r="A48" s="76">
        <v>71</v>
      </c>
      <c r="B48" s="77">
        <v>0.55600000000000005</v>
      </c>
      <c r="C48" s="77">
        <v>0.55900000000000005</v>
      </c>
      <c r="D48" s="77">
        <v>0.56299999999999994</v>
      </c>
      <c r="E48" s="77">
        <v>0.56699999999999995</v>
      </c>
      <c r="F48" s="77">
        <v>0.57099999999999995</v>
      </c>
      <c r="G48" s="77">
        <v>0.57499999999999996</v>
      </c>
      <c r="H48" s="77">
        <v>0.57899999999999996</v>
      </c>
      <c r="I48" s="77">
        <v>0.58399999999999996</v>
      </c>
      <c r="J48" s="77">
        <v>0.58899999999999997</v>
      </c>
      <c r="K48" s="77">
        <v>0.59499999999999997</v>
      </c>
      <c r="L48" s="77">
        <v>0.6</v>
      </c>
      <c r="M48" s="77">
        <v>0.60599999999999998</v>
      </c>
      <c r="N48" s="77">
        <v>0.61199999999999999</v>
      </c>
      <c r="O48" s="77">
        <v>0.61899999999999999</v>
      </c>
      <c r="P48" s="77">
        <v>0.626</v>
      </c>
      <c r="Q48" s="77">
        <v>0.63400000000000001</v>
      </c>
      <c r="R48" s="77">
        <v>0.64200000000000002</v>
      </c>
      <c r="S48" s="77">
        <v>0.65</v>
      </c>
      <c r="T48" s="77">
        <v>0.65900000000000003</v>
      </c>
      <c r="U48" s="77">
        <v>0.66700000000000004</v>
      </c>
      <c r="V48" s="77">
        <v>0.67600000000000005</v>
      </c>
      <c r="W48" s="77">
        <v>0.68500000000000005</v>
      </c>
      <c r="X48" s="77">
        <v>0.69499999999999995</v>
      </c>
      <c r="Y48" s="77">
        <v>0.70499999999999996</v>
      </c>
      <c r="Z48" s="77">
        <v>0.71599999999999997</v>
      </c>
      <c r="AA48" s="77">
        <v>0.72699999999999998</v>
      </c>
      <c r="AB48" s="77">
        <v>0.73899999999999999</v>
      </c>
      <c r="AC48" s="77">
        <v>0.751</v>
      </c>
      <c r="AD48" s="77">
        <v>0.76400000000000001</v>
      </c>
      <c r="AE48" s="77">
        <v>0.77800000000000002</v>
      </c>
      <c r="AF48" s="77">
        <v>0.79200000000000004</v>
      </c>
      <c r="AG48" s="77">
        <v>0.80700000000000005</v>
      </c>
      <c r="AH48" s="77">
        <v>0.82299999999999995</v>
      </c>
      <c r="AI48" s="77">
        <v>0.84</v>
      </c>
      <c r="AJ48" s="77">
        <v>0.85799999999999998</v>
      </c>
      <c r="AK48" s="77">
        <v>0.877</v>
      </c>
      <c r="AL48" s="77">
        <v>0.89600000000000002</v>
      </c>
      <c r="AM48" s="77">
        <v>0.91800000000000004</v>
      </c>
      <c r="AN48" s="77">
        <v>0.94</v>
      </c>
      <c r="AO48" s="77">
        <v>0.96399999999999997</v>
      </c>
      <c r="AP48" s="77">
        <v>0.99</v>
      </c>
      <c r="AQ48" s="77">
        <v>1.018</v>
      </c>
      <c r="AR48" s="77">
        <v>1.0469999999999999</v>
      </c>
      <c r="AS48" s="77">
        <v>1.079</v>
      </c>
      <c r="AT48" s="77">
        <v>1.113</v>
      </c>
      <c r="AU48" s="77">
        <v>1.1499999999999999</v>
      </c>
      <c r="AV48" s="77">
        <v>1.19</v>
      </c>
      <c r="AW48" s="77">
        <v>1.2330000000000001</v>
      </c>
      <c r="AX48" s="77">
        <v>1.28</v>
      </c>
      <c r="AY48" s="77">
        <v>1.331</v>
      </c>
      <c r="AZ48" s="77">
        <v>1.387</v>
      </c>
      <c r="BA48" s="77">
        <v>1.448</v>
      </c>
      <c r="BB48" s="77">
        <v>1.5149999999999999</v>
      </c>
      <c r="BC48" s="77">
        <v>1.589</v>
      </c>
      <c r="BD48" s="77">
        <v>1.671</v>
      </c>
      <c r="BE48" s="77">
        <v>1.7629999999999999</v>
      </c>
      <c r="BF48" s="77">
        <v>1.8640000000000001</v>
      </c>
      <c r="BG48" s="77">
        <v>1.978</v>
      </c>
      <c r="BH48" s="77">
        <v>2.105</v>
      </c>
      <c r="BI48" s="77">
        <v>2.2490000000000001</v>
      </c>
      <c r="BJ48" s="77">
        <v>2.411</v>
      </c>
      <c r="BK48" s="77">
        <v>2.5939999999999999</v>
      </c>
      <c r="BL48" s="77">
        <v>2.8029999999999999</v>
      </c>
      <c r="BM48" s="77">
        <v>3.0419999999999998</v>
      </c>
      <c r="BN48" s="77">
        <v>3.3149999999999999</v>
      </c>
      <c r="BO48" s="77">
        <v>3.629</v>
      </c>
      <c r="BP48" s="77">
        <v>3.992</v>
      </c>
      <c r="BQ48" s="77">
        <v>4.4109999999999996</v>
      </c>
      <c r="BR48" s="77">
        <v>4.899</v>
      </c>
      <c r="BS48" s="77">
        <v>5.4669999999999996</v>
      </c>
      <c r="BT48" s="77">
        <v>6.1310000000000002</v>
      </c>
      <c r="BU48" s="77">
        <v>6.9089999999999998</v>
      </c>
      <c r="BV48" s="77">
        <v>7.8230000000000004</v>
      </c>
      <c r="BW48" s="77">
        <v>8.8989999999999991</v>
      </c>
      <c r="BX48" s="77">
        <v>10.173</v>
      </c>
      <c r="BY48" s="77">
        <v>11.683999999999999</v>
      </c>
      <c r="BZ48" s="77">
        <v>13.481999999999999</v>
      </c>
      <c r="CA48" s="77">
        <v>15.627000000000001</v>
      </c>
      <c r="CB48" s="77">
        <v>18.190999999999999</v>
      </c>
      <c r="CC48" s="77">
        <v>21.259</v>
      </c>
      <c r="CD48" s="77">
        <v>24.933</v>
      </c>
      <c r="CE48" s="77">
        <v>29.332000000000001</v>
      </c>
      <c r="CF48" s="77">
        <v>34.603999999999999</v>
      </c>
      <c r="CG48" s="77">
        <v>40.93</v>
      </c>
      <c r="CH48" s="77">
        <v>48.530999999999999</v>
      </c>
      <c r="CI48" s="77">
        <v>57.673000000000002</v>
      </c>
    </row>
    <row r="49" spans="1:87" x14ac:dyDescent="0.25">
      <c r="A49" s="76">
        <v>72</v>
      </c>
      <c r="B49" s="77">
        <v>0.52400000000000002</v>
      </c>
      <c r="C49" s="77">
        <v>0.52600000000000002</v>
      </c>
      <c r="D49" s="77">
        <v>0.52900000000000003</v>
      </c>
      <c r="E49" s="77">
        <v>0.53200000000000003</v>
      </c>
      <c r="F49" s="77">
        <v>0.53600000000000003</v>
      </c>
      <c r="G49" s="77">
        <v>0.54</v>
      </c>
      <c r="H49" s="77">
        <v>0.54400000000000004</v>
      </c>
      <c r="I49" s="77">
        <v>0.54800000000000004</v>
      </c>
      <c r="J49" s="77">
        <v>0.55300000000000005</v>
      </c>
      <c r="K49" s="77">
        <v>0.55700000000000005</v>
      </c>
      <c r="L49" s="77">
        <v>0.56200000000000006</v>
      </c>
      <c r="M49" s="77">
        <v>0.56799999999999995</v>
      </c>
      <c r="N49" s="77">
        <v>0.57299999999999995</v>
      </c>
      <c r="O49" s="77">
        <v>0.57899999999999996</v>
      </c>
      <c r="P49" s="77">
        <v>0.58599999999999997</v>
      </c>
      <c r="Q49" s="77">
        <v>0.59299999999999997</v>
      </c>
      <c r="R49" s="77">
        <v>0.60099999999999998</v>
      </c>
      <c r="S49" s="77">
        <v>0.60799999999999998</v>
      </c>
      <c r="T49" s="77">
        <v>0.61599999999999999</v>
      </c>
      <c r="U49" s="77">
        <v>0.623</v>
      </c>
      <c r="V49" s="77">
        <v>0.63200000000000001</v>
      </c>
      <c r="W49" s="77">
        <v>0.64</v>
      </c>
      <c r="X49" s="77">
        <v>0.64900000000000002</v>
      </c>
      <c r="Y49" s="77">
        <v>0.65800000000000003</v>
      </c>
      <c r="Z49" s="77">
        <v>0.66800000000000004</v>
      </c>
      <c r="AA49" s="77">
        <v>0.67800000000000005</v>
      </c>
      <c r="AB49" s="77">
        <v>0.68899999999999995</v>
      </c>
      <c r="AC49" s="77">
        <v>0.7</v>
      </c>
      <c r="AD49" s="77">
        <v>0.71199999999999997</v>
      </c>
      <c r="AE49" s="77">
        <v>0.72399999999999998</v>
      </c>
      <c r="AF49" s="77">
        <v>0.73699999999999999</v>
      </c>
      <c r="AG49" s="77">
        <v>0.75</v>
      </c>
      <c r="AH49" s="77">
        <v>0.76500000000000001</v>
      </c>
      <c r="AI49" s="77">
        <v>0.78</v>
      </c>
      <c r="AJ49" s="77">
        <v>0.79600000000000004</v>
      </c>
      <c r="AK49" s="77">
        <v>0.81299999999999994</v>
      </c>
      <c r="AL49" s="77">
        <v>0.83099999999999996</v>
      </c>
      <c r="AM49" s="77">
        <v>0.85</v>
      </c>
      <c r="AN49" s="77">
        <v>0.87</v>
      </c>
      <c r="AO49" s="77">
        <v>0.89100000000000001</v>
      </c>
      <c r="AP49" s="77">
        <v>0.91400000000000003</v>
      </c>
      <c r="AQ49" s="77">
        <v>0.93899999999999995</v>
      </c>
      <c r="AR49" s="77">
        <v>0.96499999999999997</v>
      </c>
      <c r="AS49" s="77">
        <v>0.99299999999999999</v>
      </c>
      <c r="AT49" s="77">
        <v>1.0229999999999999</v>
      </c>
      <c r="AU49" s="77">
        <v>1.056</v>
      </c>
      <c r="AV49" s="77">
        <v>1.091</v>
      </c>
      <c r="AW49" s="77">
        <v>1.129</v>
      </c>
      <c r="AX49" s="77">
        <v>1.17</v>
      </c>
      <c r="AY49" s="77">
        <v>1.2150000000000001</v>
      </c>
      <c r="AZ49" s="77">
        <v>1.264</v>
      </c>
      <c r="BA49" s="77">
        <v>1.3169999999999999</v>
      </c>
      <c r="BB49" s="77">
        <v>1.3759999999999999</v>
      </c>
      <c r="BC49" s="77">
        <v>1.44</v>
      </c>
      <c r="BD49" s="77">
        <v>1.5109999999999999</v>
      </c>
      <c r="BE49" s="77">
        <v>1.59</v>
      </c>
      <c r="BF49" s="77">
        <v>1.6779999999999999</v>
      </c>
      <c r="BG49" s="77">
        <v>1.7749999999999999</v>
      </c>
      <c r="BH49" s="77">
        <v>1.8839999999999999</v>
      </c>
      <c r="BI49" s="77">
        <v>2.0070000000000001</v>
      </c>
      <c r="BJ49" s="77">
        <v>2.145</v>
      </c>
      <c r="BK49" s="77">
        <v>2.3010000000000002</v>
      </c>
      <c r="BL49" s="77">
        <v>2.4780000000000002</v>
      </c>
      <c r="BM49" s="77">
        <v>2.68</v>
      </c>
      <c r="BN49" s="77">
        <v>2.91</v>
      </c>
      <c r="BO49" s="77">
        <v>3.1739999999999999</v>
      </c>
      <c r="BP49" s="77">
        <v>3.4790000000000001</v>
      </c>
      <c r="BQ49" s="77">
        <v>3.83</v>
      </c>
      <c r="BR49" s="77">
        <v>4.2380000000000004</v>
      </c>
      <c r="BS49" s="77">
        <v>4.7130000000000001</v>
      </c>
      <c r="BT49" s="77">
        <v>5.266</v>
      </c>
      <c r="BU49" s="77">
        <v>5.9139999999999997</v>
      </c>
      <c r="BV49" s="77">
        <v>6.6740000000000004</v>
      </c>
      <c r="BW49" s="77">
        <v>7.57</v>
      </c>
      <c r="BX49" s="77">
        <v>8.6280000000000001</v>
      </c>
      <c r="BY49" s="77">
        <v>9.8840000000000003</v>
      </c>
      <c r="BZ49" s="77">
        <v>11.378</v>
      </c>
      <c r="CA49" s="77">
        <v>13.162000000000001</v>
      </c>
      <c r="CB49" s="77">
        <v>15.294</v>
      </c>
      <c r="CC49" s="77">
        <v>17.847000000000001</v>
      </c>
      <c r="CD49" s="77">
        <v>20.907</v>
      </c>
      <c r="CE49" s="77">
        <v>24.574000000000002</v>
      </c>
      <c r="CF49" s="77">
        <v>28.972999999999999</v>
      </c>
      <c r="CG49" s="77">
        <v>34.255000000000003</v>
      </c>
      <c r="CH49" s="77">
        <v>40.61</v>
      </c>
      <c r="CI49" s="77">
        <v>48.259</v>
      </c>
    </row>
    <row r="50" spans="1:87" x14ac:dyDescent="0.25">
      <c r="A50" s="76">
        <v>73</v>
      </c>
      <c r="B50" s="77">
        <v>0.49199999999999999</v>
      </c>
      <c r="C50" s="77">
        <v>0.495</v>
      </c>
      <c r="D50" s="77">
        <v>0.497</v>
      </c>
      <c r="E50" s="77">
        <v>0.5</v>
      </c>
      <c r="F50" s="77">
        <v>0.503</v>
      </c>
      <c r="G50" s="77">
        <v>0.50600000000000001</v>
      </c>
      <c r="H50" s="77">
        <v>0.51</v>
      </c>
      <c r="I50" s="77">
        <v>0.51300000000000001</v>
      </c>
      <c r="J50" s="77">
        <v>0.51800000000000002</v>
      </c>
      <c r="K50" s="77">
        <v>0.52200000000000002</v>
      </c>
      <c r="L50" s="77">
        <v>0.52600000000000002</v>
      </c>
      <c r="M50" s="77">
        <v>0.53100000000000003</v>
      </c>
      <c r="N50" s="77">
        <v>0.53600000000000003</v>
      </c>
      <c r="O50" s="77">
        <v>0.54200000000000004</v>
      </c>
      <c r="P50" s="77">
        <v>0.54700000000000004</v>
      </c>
      <c r="Q50" s="77">
        <v>0.55400000000000005</v>
      </c>
      <c r="R50" s="77">
        <v>0.56100000000000005</v>
      </c>
      <c r="S50" s="77">
        <v>0.56799999999999995</v>
      </c>
      <c r="T50" s="77">
        <v>0.57499999999999996</v>
      </c>
      <c r="U50" s="77">
        <v>0.58199999999999996</v>
      </c>
      <c r="V50" s="77">
        <v>0.58899999999999997</v>
      </c>
      <c r="W50" s="77">
        <v>0.59699999999999998</v>
      </c>
      <c r="X50" s="77">
        <v>0.60499999999999998</v>
      </c>
      <c r="Y50" s="77">
        <v>0.61299999999999999</v>
      </c>
      <c r="Z50" s="77">
        <v>0.622</v>
      </c>
      <c r="AA50" s="77">
        <v>0.63100000000000001</v>
      </c>
      <c r="AB50" s="77">
        <v>0.64100000000000001</v>
      </c>
      <c r="AC50" s="77">
        <v>0.65100000000000002</v>
      </c>
      <c r="AD50" s="77">
        <v>0.66200000000000003</v>
      </c>
      <c r="AE50" s="77">
        <v>0.67300000000000004</v>
      </c>
      <c r="AF50" s="77">
        <v>0.68500000000000005</v>
      </c>
      <c r="AG50" s="77">
        <v>0.69699999999999995</v>
      </c>
      <c r="AH50" s="77">
        <v>0.71</v>
      </c>
      <c r="AI50" s="77">
        <v>0.72299999999999998</v>
      </c>
      <c r="AJ50" s="77">
        <v>0.73799999999999999</v>
      </c>
      <c r="AK50" s="77">
        <v>0.753</v>
      </c>
      <c r="AL50" s="77">
        <v>0.76900000000000002</v>
      </c>
      <c r="AM50" s="77">
        <v>0.78600000000000003</v>
      </c>
      <c r="AN50" s="77">
        <v>0.80400000000000005</v>
      </c>
      <c r="AO50" s="77">
        <v>0.82299999999999995</v>
      </c>
      <c r="AP50" s="77">
        <v>0.84399999999999997</v>
      </c>
      <c r="AQ50" s="77">
        <v>0.86599999999999999</v>
      </c>
      <c r="AR50" s="77">
        <v>0.88900000000000001</v>
      </c>
      <c r="AS50" s="77">
        <v>0.91400000000000003</v>
      </c>
      <c r="AT50" s="77">
        <v>0.94099999999999995</v>
      </c>
      <c r="AU50" s="77">
        <v>0.97</v>
      </c>
      <c r="AV50" s="77">
        <v>1</v>
      </c>
      <c r="AW50" s="77">
        <v>1.034</v>
      </c>
      <c r="AX50" s="77">
        <v>1.07</v>
      </c>
      <c r="AY50" s="77">
        <v>1.109</v>
      </c>
      <c r="AZ50" s="77">
        <v>1.1519999999999999</v>
      </c>
      <c r="BA50" s="77">
        <v>1.1990000000000001</v>
      </c>
      <c r="BB50" s="77">
        <v>1.25</v>
      </c>
      <c r="BC50" s="77">
        <v>1.306</v>
      </c>
      <c r="BD50" s="77">
        <v>1.3680000000000001</v>
      </c>
      <c r="BE50" s="77">
        <v>1.4359999999999999</v>
      </c>
      <c r="BF50" s="77">
        <v>1.5109999999999999</v>
      </c>
      <c r="BG50" s="77">
        <v>1.595</v>
      </c>
      <c r="BH50" s="77">
        <v>1.6890000000000001</v>
      </c>
      <c r="BI50" s="77">
        <v>1.7929999999999999</v>
      </c>
      <c r="BJ50" s="77">
        <v>1.911</v>
      </c>
      <c r="BK50" s="77">
        <v>2.044</v>
      </c>
      <c r="BL50" s="77">
        <v>2.194</v>
      </c>
      <c r="BM50" s="77">
        <v>2.3650000000000002</v>
      </c>
      <c r="BN50" s="77">
        <v>2.5590000000000002</v>
      </c>
      <c r="BO50" s="77">
        <v>2.782</v>
      </c>
      <c r="BP50" s="77">
        <v>3.0369999999999999</v>
      </c>
      <c r="BQ50" s="77">
        <v>3.3319999999999999</v>
      </c>
      <c r="BR50" s="77">
        <v>3.673</v>
      </c>
      <c r="BS50" s="77">
        <v>4.069</v>
      </c>
      <c r="BT50" s="77">
        <v>4.53</v>
      </c>
      <c r="BU50" s="77">
        <v>5.069</v>
      </c>
      <c r="BV50" s="77">
        <v>5.7009999999999996</v>
      </c>
      <c r="BW50" s="77">
        <v>6.4429999999999996</v>
      </c>
      <c r="BX50" s="77">
        <v>7.3209999999999997</v>
      </c>
      <c r="BY50" s="77">
        <v>8.3610000000000007</v>
      </c>
      <c r="BZ50" s="77">
        <v>9.5980000000000008</v>
      </c>
      <c r="CA50" s="77">
        <v>11.074999999999999</v>
      </c>
      <c r="CB50" s="77">
        <v>12.840999999999999</v>
      </c>
      <c r="CC50" s="77">
        <v>14.955</v>
      </c>
      <c r="CD50" s="77">
        <v>17.489000000000001</v>
      </c>
      <c r="CE50" s="77">
        <v>20.529</v>
      </c>
      <c r="CF50" s="77">
        <v>24.175999999999998</v>
      </c>
      <c r="CG50" s="77">
        <v>28.559000000000001</v>
      </c>
      <c r="CH50" s="77">
        <v>33.835999999999999</v>
      </c>
      <c r="CI50" s="77">
        <v>40.192</v>
      </c>
    </row>
    <row r="51" spans="1:87" x14ac:dyDescent="0.25">
      <c r="A51" s="76">
        <v>74</v>
      </c>
      <c r="B51" s="77">
        <v>0.46200000000000002</v>
      </c>
      <c r="C51" s="77">
        <v>0.46400000000000002</v>
      </c>
      <c r="D51" s="77">
        <v>0.46600000000000003</v>
      </c>
      <c r="E51" s="77">
        <v>0.46899999999999997</v>
      </c>
      <c r="F51" s="77">
        <v>0.47099999999999997</v>
      </c>
      <c r="G51" s="77">
        <v>0.47399999999999998</v>
      </c>
      <c r="H51" s="77">
        <v>0.47699999999999998</v>
      </c>
      <c r="I51" s="77">
        <v>0.48099999999999998</v>
      </c>
      <c r="J51" s="77">
        <v>0.48399999999999999</v>
      </c>
      <c r="K51" s="77">
        <v>0.48799999999999999</v>
      </c>
      <c r="L51" s="77">
        <v>0.49199999999999999</v>
      </c>
      <c r="M51" s="77">
        <v>0.496</v>
      </c>
      <c r="N51" s="77">
        <v>0.501</v>
      </c>
      <c r="O51" s="77">
        <v>0.50600000000000001</v>
      </c>
      <c r="P51" s="77">
        <v>0.51100000000000001</v>
      </c>
      <c r="Q51" s="77">
        <v>0.51700000000000002</v>
      </c>
      <c r="R51" s="77">
        <v>0.52400000000000002</v>
      </c>
      <c r="S51" s="77">
        <v>0.53</v>
      </c>
      <c r="T51" s="77">
        <v>0.53600000000000003</v>
      </c>
      <c r="U51" s="77">
        <v>0.54200000000000004</v>
      </c>
      <c r="V51" s="77">
        <v>0.54900000000000004</v>
      </c>
      <c r="W51" s="77">
        <v>0.55600000000000005</v>
      </c>
      <c r="X51" s="77">
        <v>0.56299999999999994</v>
      </c>
      <c r="Y51" s="77">
        <v>0.57099999999999995</v>
      </c>
      <c r="Z51" s="77">
        <v>0.57899999999999996</v>
      </c>
      <c r="AA51" s="77">
        <v>0.58699999999999997</v>
      </c>
      <c r="AB51" s="77">
        <v>0.59599999999999997</v>
      </c>
      <c r="AC51" s="77">
        <v>0.60499999999999998</v>
      </c>
      <c r="AD51" s="77">
        <v>0.61499999999999999</v>
      </c>
      <c r="AE51" s="77">
        <v>0.625</v>
      </c>
      <c r="AF51" s="77">
        <v>0.63500000000000001</v>
      </c>
      <c r="AG51" s="77">
        <v>0.64700000000000002</v>
      </c>
      <c r="AH51" s="77">
        <v>0.65800000000000003</v>
      </c>
      <c r="AI51" s="77">
        <v>0.67</v>
      </c>
      <c r="AJ51" s="77">
        <v>0.68300000000000005</v>
      </c>
      <c r="AK51" s="77">
        <v>0.69699999999999995</v>
      </c>
      <c r="AL51" s="77">
        <v>0.71099999999999997</v>
      </c>
      <c r="AM51" s="77">
        <v>0.72699999999999998</v>
      </c>
      <c r="AN51" s="77">
        <v>0.74299999999999999</v>
      </c>
      <c r="AO51" s="77">
        <v>0.76</v>
      </c>
      <c r="AP51" s="77">
        <v>0.77800000000000002</v>
      </c>
      <c r="AQ51" s="77">
        <v>0.79800000000000004</v>
      </c>
      <c r="AR51" s="77">
        <v>0.81899999999999995</v>
      </c>
      <c r="AS51" s="77">
        <v>0.84099999999999997</v>
      </c>
      <c r="AT51" s="77">
        <v>0.86399999999999999</v>
      </c>
      <c r="AU51" s="77">
        <v>0.89</v>
      </c>
      <c r="AV51" s="77">
        <v>0.91700000000000004</v>
      </c>
      <c r="AW51" s="77">
        <v>0.94699999999999995</v>
      </c>
      <c r="AX51" s="77">
        <v>0.97899999999999998</v>
      </c>
      <c r="AY51" s="77">
        <v>1.0129999999999999</v>
      </c>
      <c r="AZ51" s="77">
        <v>1.0509999999999999</v>
      </c>
      <c r="BA51" s="77">
        <v>1.091</v>
      </c>
      <c r="BB51" s="77">
        <v>1.1359999999999999</v>
      </c>
      <c r="BC51" s="77">
        <v>1.1850000000000001</v>
      </c>
      <c r="BD51" s="77">
        <v>1.238</v>
      </c>
      <c r="BE51" s="77">
        <v>1.2969999999999999</v>
      </c>
      <c r="BF51" s="77">
        <v>1.3620000000000001</v>
      </c>
      <c r="BG51" s="77">
        <v>1.4350000000000001</v>
      </c>
      <c r="BH51" s="77">
        <v>1.5149999999999999</v>
      </c>
      <c r="BI51" s="77">
        <v>1.605</v>
      </c>
      <c r="BJ51" s="77">
        <v>1.7050000000000001</v>
      </c>
      <c r="BK51" s="77">
        <v>1.8180000000000001</v>
      </c>
      <c r="BL51" s="77">
        <v>1.946</v>
      </c>
      <c r="BM51" s="77">
        <v>2.0910000000000002</v>
      </c>
      <c r="BN51" s="77">
        <v>2.2549999999999999</v>
      </c>
      <c r="BO51" s="77">
        <v>2.4420000000000002</v>
      </c>
      <c r="BP51" s="77">
        <v>2.657</v>
      </c>
      <c r="BQ51" s="77">
        <v>2.9039999999999999</v>
      </c>
      <c r="BR51" s="77">
        <v>3.1890000000000001</v>
      </c>
      <c r="BS51" s="77">
        <v>3.52</v>
      </c>
      <c r="BT51" s="77">
        <v>3.9039999999999999</v>
      </c>
      <c r="BU51" s="77">
        <v>4.3520000000000003</v>
      </c>
      <c r="BV51" s="77">
        <v>4.8760000000000003</v>
      </c>
      <c r="BW51" s="77">
        <v>5.4909999999999997</v>
      </c>
      <c r="BX51" s="77">
        <v>6.2169999999999996</v>
      </c>
      <c r="BY51" s="77">
        <v>7.077</v>
      </c>
      <c r="BZ51" s="77">
        <v>8.0990000000000002</v>
      </c>
      <c r="CA51" s="77">
        <v>9.3179999999999996</v>
      </c>
      <c r="CB51" s="77">
        <v>10.773999999999999</v>
      </c>
      <c r="CC51" s="77">
        <v>12.518000000000001</v>
      </c>
      <c r="CD51" s="77">
        <v>14.608000000000001</v>
      </c>
      <c r="CE51" s="77">
        <v>17.114999999999998</v>
      </c>
      <c r="CF51" s="77">
        <v>20.123999999999999</v>
      </c>
      <c r="CG51" s="77">
        <v>23.741</v>
      </c>
      <c r="CH51" s="77">
        <v>28.097000000000001</v>
      </c>
      <c r="CI51" s="77">
        <v>33.347000000000001</v>
      </c>
    </row>
    <row r="52" spans="1:87" x14ac:dyDescent="0.25">
      <c r="A52" s="76">
        <v>75</v>
      </c>
      <c r="B52" s="77">
        <v>0.434</v>
      </c>
      <c r="C52" s="77">
        <v>0.435</v>
      </c>
      <c r="D52" s="77">
        <v>0.437</v>
      </c>
      <c r="E52" s="77">
        <v>0.439</v>
      </c>
      <c r="F52" s="77">
        <v>0.441</v>
      </c>
      <c r="G52" s="77">
        <v>0.44400000000000001</v>
      </c>
      <c r="H52" s="77">
        <v>0.44600000000000001</v>
      </c>
      <c r="I52" s="77">
        <v>0.44900000000000001</v>
      </c>
      <c r="J52" s="77">
        <v>0.45200000000000001</v>
      </c>
      <c r="K52" s="77">
        <v>0.45600000000000002</v>
      </c>
      <c r="L52" s="77">
        <v>0.45900000000000002</v>
      </c>
      <c r="M52" s="77">
        <v>0.46300000000000002</v>
      </c>
      <c r="N52" s="77">
        <v>0.46700000000000003</v>
      </c>
      <c r="O52" s="77">
        <v>0.47199999999999998</v>
      </c>
      <c r="P52" s="77">
        <v>0.47599999999999998</v>
      </c>
      <c r="Q52" s="77">
        <v>0.48199999999999998</v>
      </c>
      <c r="R52" s="77">
        <v>0.48799999999999999</v>
      </c>
      <c r="S52" s="77">
        <v>0.49299999999999999</v>
      </c>
      <c r="T52" s="77">
        <v>0.499</v>
      </c>
      <c r="U52" s="77">
        <v>0.505</v>
      </c>
      <c r="V52" s="77">
        <v>0.51100000000000001</v>
      </c>
      <c r="W52" s="77">
        <v>0.51700000000000002</v>
      </c>
      <c r="X52" s="77">
        <v>0.52400000000000002</v>
      </c>
      <c r="Y52" s="77">
        <v>0.53100000000000003</v>
      </c>
      <c r="Z52" s="77">
        <v>0.53800000000000003</v>
      </c>
      <c r="AA52" s="77">
        <v>0.54600000000000004</v>
      </c>
      <c r="AB52" s="77">
        <v>0.55400000000000005</v>
      </c>
      <c r="AC52" s="77">
        <v>0.56200000000000006</v>
      </c>
      <c r="AD52" s="77">
        <v>0.57099999999999995</v>
      </c>
      <c r="AE52" s="77">
        <v>0.57999999999999996</v>
      </c>
      <c r="AF52" s="77">
        <v>0.58899999999999997</v>
      </c>
      <c r="AG52" s="77">
        <v>0.59899999999999998</v>
      </c>
      <c r="AH52" s="77">
        <v>0.61</v>
      </c>
      <c r="AI52" s="77">
        <v>0.621</v>
      </c>
      <c r="AJ52" s="77">
        <v>0.63200000000000001</v>
      </c>
      <c r="AK52" s="77">
        <v>0.64500000000000002</v>
      </c>
      <c r="AL52" s="77">
        <v>0.65800000000000003</v>
      </c>
      <c r="AM52" s="77">
        <v>0.67100000000000004</v>
      </c>
      <c r="AN52" s="77">
        <v>0.68600000000000005</v>
      </c>
      <c r="AO52" s="77">
        <v>0.70099999999999996</v>
      </c>
      <c r="AP52" s="77">
        <v>0.71699999999999997</v>
      </c>
      <c r="AQ52" s="77">
        <v>0.73499999999999999</v>
      </c>
      <c r="AR52" s="77">
        <v>0.753</v>
      </c>
      <c r="AS52" s="77">
        <v>0.77300000000000002</v>
      </c>
      <c r="AT52" s="77">
        <v>0.79400000000000004</v>
      </c>
      <c r="AU52" s="77">
        <v>0.81599999999999995</v>
      </c>
      <c r="AV52" s="77">
        <v>0.84099999999999997</v>
      </c>
      <c r="AW52" s="77">
        <v>0.86699999999999999</v>
      </c>
      <c r="AX52" s="77">
        <v>0.89500000000000002</v>
      </c>
      <c r="AY52" s="77">
        <v>0.92500000000000004</v>
      </c>
      <c r="AZ52" s="77">
        <v>0.95799999999999996</v>
      </c>
      <c r="BA52" s="77">
        <v>0.99399999999999999</v>
      </c>
      <c r="BB52" s="77">
        <v>1.032</v>
      </c>
      <c r="BC52" s="77">
        <v>1.075</v>
      </c>
      <c r="BD52" s="77">
        <v>1.121</v>
      </c>
      <c r="BE52" s="77">
        <v>1.173</v>
      </c>
      <c r="BF52" s="77">
        <v>1.2290000000000001</v>
      </c>
      <c r="BG52" s="77">
        <v>1.2909999999999999</v>
      </c>
      <c r="BH52" s="77">
        <v>1.36</v>
      </c>
      <c r="BI52" s="77">
        <v>1.4370000000000001</v>
      </c>
      <c r="BJ52" s="77">
        <v>1.5229999999999999</v>
      </c>
      <c r="BK52" s="77">
        <v>1.62</v>
      </c>
      <c r="BL52" s="77">
        <v>1.728</v>
      </c>
      <c r="BM52" s="77">
        <v>1.851</v>
      </c>
      <c r="BN52" s="77">
        <v>1.99</v>
      </c>
      <c r="BO52" s="77">
        <v>2.1480000000000001</v>
      </c>
      <c r="BP52" s="77">
        <v>2.3290000000000002</v>
      </c>
      <c r="BQ52" s="77">
        <v>2.536</v>
      </c>
      <c r="BR52" s="77">
        <v>2.7749999999999999</v>
      </c>
      <c r="BS52" s="77">
        <v>3.0510000000000002</v>
      </c>
      <c r="BT52" s="77">
        <v>3.371</v>
      </c>
      <c r="BU52" s="77">
        <v>3.7429999999999999</v>
      </c>
      <c r="BV52" s="77">
        <v>4.1769999999999996</v>
      </c>
      <c r="BW52" s="77">
        <v>4.6870000000000003</v>
      </c>
      <c r="BX52" s="77">
        <v>5.2869999999999999</v>
      </c>
      <c r="BY52" s="77">
        <v>5.9960000000000004</v>
      </c>
      <c r="BZ52" s="77">
        <v>6.8380000000000001</v>
      </c>
      <c r="CA52" s="77">
        <v>7.8419999999999996</v>
      </c>
      <c r="CB52" s="77">
        <v>9.0399999999999991</v>
      </c>
      <c r="CC52" s="77">
        <v>10.473000000000001</v>
      </c>
      <c r="CD52" s="77">
        <v>12.19</v>
      </c>
      <c r="CE52" s="77">
        <v>14.249000000000001</v>
      </c>
      <c r="CF52" s="77">
        <v>16.72</v>
      </c>
      <c r="CG52" s="77">
        <v>19.690000000000001</v>
      </c>
      <c r="CH52" s="77">
        <v>23.266999999999999</v>
      </c>
      <c r="CI52" s="77">
        <v>27.577999999999999</v>
      </c>
    </row>
  </sheetData>
  <sheetProtection algorithmName="SHA-512" hashValue="EH3GcQef0wxAjpGn9zKjZ/vUZlJT1kB1N9Nalscuymwl7LMdaH6qumyWyspd/r/+2Y84F4EmZzFb85+/8KZ5kg==" saltValue="FYmhKhu54hSs8PQkph9TaA==" spinCount="100000" sheet="1" objects="1" scenarios="1"/>
  <conditionalFormatting sqref="A26:A27 A30 A33 A36 A39 A42 A45 A48 A51">
    <cfRule type="expression" dxfId="169" priority="17" stopIfTrue="1">
      <formula>MOD(ROW(),2)=0</formula>
    </cfRule>
    <cfRule type="expression" dxfId="168" priority="18" stopIfTrue="1">
      <formula>MOD(ROW(),2)&lt;&gt;0</formula>
    </cfRule>
  </conditionalFormatting>
  <conditionalFormatting sqref="B26:CI27">
    <cfRule type="expression" dxfId="167" priority="19" stopIfTrue="1">
      <formula>MOD(ROW(),2)=0</formula>
    </cfRule>
    <cfRule type="expression" dxfId="166" priority="20" stopIfTrue="1">
      <formula>MOD(ROW(),2)&lt;&gt;0</formula>
    </cfRule>
  </conditionalFormatting>
  <conditionalFormatting sqref="A6:A16 A18:A20">
    <cfRule type="expression" dxfId="165" priority="21" stopIfTrue="1">
      <formula>MOD(ROW(),2)=0</formula>
    </cfRule>
    <cfRule type="expression" dxfId="164" priority="22" stopIfTrue="1">
      <formula>MOD(ROW(),2)&lt;&gt;0</formula>
    </cfRule>
  </conditionalFormatting>
  <conditionalFormatting sqref="B6:CI21">
    <cfRule type="expression" dxfId="163" priority="23" stopIfTrue="1">
      <formula>MOD(ROW(),2)=0</formula>
    </cfRule>
    <cfRule type="expression" dxfId="162" priority="24" stopIfTrue="1">
      <formula>MOD(ROW(),2)&lt;&gt;0</formula>
    </cfRule>
  </conditionalFormatting>
  <conditionalFormatting sqref="A28:A29 A31:A32 A34:A35 A37:A38 A40:A41 A43:A44 A46:A47 A49:A50 A52">
    <cfRule type="expression" dxfId="161" priority="13" stopIfTrue="1">
      <formula>MOD(ROW(),2)=0</formula>
    </cfRule>
    <cfRule type="expression" dxfId="160" priority="14" stopIfTrue="1">
      <formula>MOD(ROW(),2)&lt;&gt;0</formula>
    </cfRule>
  </conditionalFormatting>
  <conditionalFormatting sqref="B28:CI51">
    <cfRule type="expression" dxfId="159" priority="15" stopIfTrue="1">
      <formula>MOD(ROW(),2)=0</formula>
    </cfRule>
    <cfRule type="expression" dxfId="158" priority="16" stopIfTrue="1">
      <formula>MOD(ROW(),2)&lt;&gt;0</formula>
    </cfRule>
  </conditionalFormatting>
  <conditionalFormatting sqref="B52:CI52">
    <cfRule type="expression" dxfId="157" priority="11" stopIfTrue="1">
      <formula>MOD(ROW(),2)=0</formula>
    </cfRule>
    <cfRule type="expression" dxfId="156" priority="12" stopIfTrue="1">
      <formula>MOD(ROW(),2)&lt;&gt;0</formula>
    </cfRule>
  </conditionalFormatting>
  <conditionalFormatting sqref="B18:B21">
    <cfRule type="expression" dxfId="155" priority="9" stopIfTrue="1">
      <formula>MOD(ROW(),2)=0</formula>
    </cfRule>
    <cfRule type="expression" dxfId="154" priority="10" stopIfTrue="1">
      <formula>MOD(ROW(),2)&lt;&gt;0</formula>
    </cfRule>
  </conditionalFormatting>
  <conditionalFormatting sqref="A17">
    <cfRule type="expression" dxfId="153" priority="5" stopIfTrue="1">
      <formula>MOD(ROW(),2)=0</formula>
    </cfRule>
    <cfRule type="expression" dxfId="152" priority="6" stopIfTrue="1">
      <formula>MOD(ROW(),2)&lt;&gt;0</formula>
    </cfRule>
  </conditionalFormatting>
  <conditionalFormatting sqref="B17">
    <cfRule type="expression" dxfId="151" priority="7" stopIfTrue="1">
      <formula>MOD(ROW(),2)=0</formula>
    </cfRule>
    <cfRule type="expression" dxfId="150" priority="8" stopIfTrue="1">
      <formula>MOD(ROW(),2)&lt;&gt;0</formula>
    </cfRule>
  </conditionalFormatting>
  <conditionalFormatting sqref="A21">
    <cfRule type="expression" dxfId="149" priority="1" stopIfTrue="1">
      <formula>MOD(ROW(),2)=0</formula>
    </cfRule>
    <cfRule type="expression" dxfId="148" priority="2" stopIfTrue="1">
      <formula>MOD(ROW(),2)&lt;&gt;0</formula>
    </cfRule>
  </conditionalFormatting>
  <conditionalFormatting sqref="C21">
    <cfRule type="expression" dxfId="147" priority="3" stopIfTrue="1">
      <formula>MOD(ROW(),2)=0</formula>
    </cfRule>
    <cfRule type="expression" dxfId="146"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80"/>
  <dimension ref="A1:CI52"/>
  <sheetViews>
    <sheetView showGridLines="0" zoomScale="85" zoomScaleNormal="85" workbookViewId="0">
      <selection activeCell="A4" sqref="A4"/>
    </sheetView>
  </sheetViews>
  <sheetFormatPr defaultColWidth="10" defaultRowHeight="12.5" x14ac:dyDescent="0.25"/>
  <cols>
    <col min="1" max="1" width="31.54296875" style="27" customWidth="1"/>
    <col min="2" max="87" width="22.54296875" style="27" customWidth="1"/>
    <col min="88" max="16384" width="10" style="27"/>
  </cols>
  <sheetData>
    <row r="1" spans="1:87" ht="20" x14ac:dyDescent="0.4">
      <c r="A1" s="39" t="s">
        <v>0</v>
      </c>
      <c r="B1" s="40"/>
      <c r="C1" s="40"/>
      <c r="D1" s="40"/>
      <c r="E1" s="40"/>
      <c r="F1" s="40"/>
      <c r="G1" s="40"/>
      <c r="H1" s="40"/>
      <c r="I1" s="40"/>
    </row>
    <row r="2" spans="1:87" ht="15.5" x14ac:dyDescent="0.35">
      <c r="A2" s="41" t="str">
        <f>IF(title="&gt; Enter workbook title here","Enter workbook title in Cover sheet",title)</f>
        <v>JPS - Consolidated Factor Spreadsheet</v>
      </c>
      <c r="B2" s="42"/>
      <c r="C2" s="42"/>
      <c r="D2" s="42"/>
      <c r="E2" s="42"/>
      <c r="F2" s="42"/>
      <c r="G2" s="42"/>
      <c r="H2" s="42"/>
      <c r="I2" s="42"/>
    </row>
    <row r="3" spans="1:87" ht="15.5" x14ac:dyDescent="0.35">
      <c r="A3" s="43" t="str">
        <f>TABLE_FACTOR_TYPE_1&amp;" - x-"&amp;TABLE_SERIES_NUMBER_1</f>
        <v>Allocation - x-720</v>
      </c>
      <c r="B3" s="42"/>
      <c r="C3" s="42"/>
      <c r="D3" s="42"/>
      <c r="E3" s="42"/>
      <c r="F3" s="42"/>
      <c r="G3" s="42"/>
      <c r="H3" s="42"/>
      <c r="I3" s="42"/>
    </row>
    <row r="4" spans="1:87" x14ac:dyDescent="0.25">
      <c r="A4" s="44"/>
    </row>
    <row r="6" spans="1:87" ht="13" x14ac:dyDescent="0.3">
      <c r="A6" s="73" t="s">
        <v>577</v>
      </c>
      <c r="B6" s="112" t="s">
        <v>578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row>
    <row r="7" spans="1:87" x14ac:dyDescent="0.25">
      <c r="A7" s="74" t="s">
        <v>278</v>
      </c>
      <c r="B7" s="112" t="s">
        <v>77</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row>
    <row r="8" spans="1:87" x14ac:dyDescent="0.25">
      <c r="A8" s="74" t="s">
        <v>279</v>
      </c>
      <c r="B8" s="112" t="s">
        <v>76</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row>
    <row r="9" spans="1:87" x14ac:dyDescent="0.25">
      <c r="A9" s="74" t="s">
        <v>280</v>
      </c>
      <c r="B9" s="112" t="s">
        <v>553</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row>
    <row r="10" spans="1:87" x14ac:dyDescent="0.25">
      <c r="A10" s="74" t="s">
        <v>6</v>
      </c>
      <c r="B10" s="112" t="s">
        <v>554</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row>
    <row r="11" spans="1:87" x14ac:dyDescent="0.25">
      <c r="A11" s="74" t="s">
        <v>281</v>
      </c>
      <c r="B11" s="112" t="s">
        <v>562</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row>
    <row r="12" spans="1:87" x14ac:dyDescent="0.25">
      <c r="A12" s="74" t="s">
        <v>282</v>
      </c>
      <c r="B12" s="112" t="s">
        <v>556</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row>
    <row r="13" spans="1:87" x14ac:dyDescent="0.25">
      <c r="A13" s="74" t="s">
        <v>585</v>
      </c>
      <c r="B13" s="112">
        <v>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row>
    <row r="14" spans="1:87" x14ac:dyDescent="0.25">
      <c r="A14" s="74" t="s">
        <v>284</v>
      </c>
      <c r="B14" s="112">
        <v>720</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row>
    <row r="15" spans="1:87" x14ac:dyDescent="0.25">
      <c r="A15" s="74" t="s">
        <v>588</v>
      </c>
      <c r="B15" s="112" t="s">
        <v>563</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row>
    <row r="16" spans="1:87" x14ac:dyDescent="0.25">
      <c r="A16" s="74" t="s">
        <v>286</v>
      </c>
      <c r="B16" s="112" t="s">
        <v>564</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row>
    <row r="17" spans="1:87" x14ac:dyDescent="0.25">
      <c r="A17" s="74" t="s">
        <v>687</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row>
    <row r="18" spans="1:87" x14ac:dyDescent="0.25">
      <c r="A18" s="74" t="s">
        <v>288</v>
      </c>
      <c r="B18" s="140">
        <v>45190</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row>
    <row r="19" spans="1:87" x14ac:dyDescent="0.25">
      <c r="A19" s="74" t="s">
        <v>289</v>
      </c>
      <c r="B19" s="140">
        <v>45231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row>
    <row r="20" spans="1:87" x14ac:dyDescent="0.25">
      <c r="A20" s="74" t="s">
        <v>290</v>
      </c>
      <c r="B20" s="112" t="s">
        <v>299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row>
    <row r="21" spans="1:87" x14ac:dyDescent="0.25">
      <c r="A21" s="74" t="s">
        <v>291</v>
      </c>
      <c r="B21" s="112" t="s">
        <v>300</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row>
    <row r="23" spans="1:87" x14ac:dyDescent="0.25">
      <c r="B23" s="83" t="str">
        <f>HYPERLINK("#'Factor List'!A1","Back to Factor List")</f>
        <v>Back to Factor List</v>
      </c>
    </row>
    <row r="24" spans="1:87" x14ac:dyDescent="0.25">
      <c r="B24" s="83" t="str">
        <f>HYPERLINK("#'Assumptions'!A1","Assumptions")</f>
        <v>Assumptions</v>
      </c>
    </row>
    <row r="26" spans="1:87" ht="13" x14ac:dyDescent="0.25">
      <c r="A26" s="75" t="s">
        <v>314</v>
      </c>
      <c r="B26" s="75">
        <v>0</v>
      </c>
      <c r="C26" s="75">
        <v>1</v>
      </c>
      <c r="D26" s="75">
        <v>2</v>
      </c>
      <c r="E26" s="75">
        <v>3</v>
      </c>
      <c r="F26" s="75">
        <v>4</v>
      </c>
      <c r="G26" s="75">
        <v>5</v>
      </c>
      <c r="H26" s="75">
        <v>6</v>
      </c>
      <c r="I26" s="75">
        <v>7</v>
      </c>
      <c r="J26" s="75">
        <v>8</v>
      </c>
      <c r="K26" s="75">
        <v>9</v>
      </c>
      <c r="L26" s="75">
        <v>10</v>
      </c>
      <c r="M26" s="75">
        <v>11</v>
      </c>
      <c r="N26" s="75">
        <v>12</v>
      </c>
      <c r="O26" s="75">
        <v>13</v>
      </c>
      <c r="P26" s="75">
        <v>14</v>
      </c>
      <c r="Q26" s="75">
        <v>15</v>
      </c>
      <c r="R26" s="75">
        <v>16</v>
      </c>
      <c r="S26" s="75">
        <v>17</v>
      </c>
      <c r="T26" s="75">
        <v>18</v>
      </c>
      <c r="U26" s="75">
        <v>19</v>
      </c>
      <c r="V26" s="75">
        <v>20</v>
      </c>
      <c r="W26" s="75">
        <v>21</v>
      </c>
      <c r="X26" s="75">
        <v>22</v>
      </c>
      <c r="Y26" s="75">
        <v>23</v>
      </c>
      <c r="Z26" s="75">
        <v>24</v>
      </c>
      <c r="AA26" s="75">
        <v>25</v>
      </c>
      <c r="AB26" s="75">
        <v>26</v>
      </c>
      <c r="AC26" s="75">
        <v>27</v>
      </c>
      <c r="AD26" s="75">
        <v>28</v>
      </c>
      <c r="AE26" s="75">
        <v>29</v>
      </c>
      <c r="AF26" s="75">
        <v>30</v>
      </c>
      <c r="AG26" s="75">
        <v>31</v>
      </c>
      <c r="AH26" s="75">
        <v>32</v>
      </c>
      <c r="AI26" s="75">
        <v>33</v>
      </c>
      <c r="AJ26" s="75">
        <v>34</v>
      </c>
      <c r="AK26" s="75">
        <v>35</v>
      </c>
      <c r="AL26" s="75">
        <v>36</v>
      </c>
      <c r="AM26" s="75">
        <v>37</v>
      </c>
      <c r="AN26" s="75">
        <v>38</v>
      </c>
      <c r="AO26" s="75">
        <v>39</v>
      </c>
      <c r="AP26" s="75">
        <v>40</v>
      </c>
      <c r="AQ26" s="75">
        <v>41</v>
      </c>
      <c r="AR26" s="75">
        <v>42</v>
      </c>
      <c r="AS26" s="75">
        <v>43</v>
      </c>
      <c r="AT26" s="75">
        <v>44</v>
      </c>
      <c r="AU26" s="75">
        <v>45</v>
      </c>
      <c r="AV26" s="75">
        <v>46</v>
      </c>
      <c r="AW26" s="75">
        <v>47</v>
      </c>
      <c r="AX26" s="75">
        <v>48</v>
      </c>
      <c r="AY26" s="75">
        <v>49</v>
      </c>
      <c r="AZ26" s="75">
        <v>50</v>
      </c>
      <c r="BA26" s="75">
        <v>51</v>
      </c>
      <c r="BB26" s="75">
        <v>52</v>
      </c>
      <c r="BC26" s="75">
        <v>53</v>
      </c>
      <c r="BD26" s="75">
        <v>54</v>
      </c>
      <c r="BE26" s="75">
        <v>55</v>
      </c>
      <c r="BF26" s="75">
        <v>56</v>
      </c>
      <c r="BG26" s="75">
        <v>57</v>
      </c>
      <c r="BH26" s="75">
        <v>58</v>
      </c>
      <c r="BI26" s="75">
        <v>59</v>
      </c>
      <c r="BJ26" s="75">
        <v>60</v>
      </c>
      <c r="BK26" s="75">
        <v>61</v>
      </c>
      <c r="BL26" s="75">
        <v>62</v>
      </c>
      <c r="BM26" s="75">
        <v>63</v>
      </c>
      <c r="BN26" s="75">
        <v>64</v>
      </c>
      <c r="BO26" s="75">
        <v>65</v>
      </c>
      <c r="BP26" s="75">
        <v>66</v>
      </c>
      <c r="BQ26" s="75">
        <v>67</v>
      </c>
      <c r="BR26" s="75">
        <v>68</v>
      </c>
      <c r="BS26" s="75">
        <v>69</v>
      </c>
      <c r="BT26" s="75">
        <v>70</v>
      </c>
      <c r="BU26" s="75">
        <v>71</v>
      </c>
      <c r="BV26" s="75">
        <v>72</v>
      </c>
      <c r="BW26" s="75">
        <v>73</v>
      </c>
      <c r="BX26" s="75">
        <v>74</v>
      </c>
      <c r="BY26" s="75">
        <v>75</v>
      </c>
      <c r="BZ26" s="75">
        <v>76</v>
      </c>
      <c r="CA26" s="75">
        <v>77</v>
      </c>
      <c r="CB26" s="75">
        <v>78</v>
      </c>
      <c r="CC26" s="75">
        <v>79</v>
      </c>
      <c r="CD26" s="75">
        <v>80</v>
      </c>
      <c r="CE26" s="75">
        <v>81</v>
      </c>
      <c r="CF26" s="75">
        <v>82</v>
      </c>
      <c r="CG26" s="75">
        <v>83</v>
      </c>
      <c r="CH26" s="75">
        <v>84</v>
      </c>
      <c r="CI26" s="75">
        <v>85</v>
      </c>
    </row>
    <row r="27" spans="1:87" x14ac:dyDescent="0.25">
      <c r="A27" s="76">
        <v>50</v>
      </c>
      <c r="B27" s="77">
        <v>1.534</v>
      </c>
      <c r="C27" s="77">
        <v>1.5529999999999999</v>
      </c>
      <c r="D27" s="77">
        <v>1.5740000000000001</v>
      </c>
      <c r="E27" s="77">
        <v>1.595</v>
      </c>
      <c r="F27" s="77">
        <v>1.6180000000000001</v>
      </c>
      <c r="G27" s="77">
        <v>1.641</v>
      </c>
      <c r="H27" s="77">
        <v>1.665</v>
      </c>
      <c r="I27" s="77">
        <v>1.6910000000000001</v>
      </c>
      <c r="J27" s="77">
        <v>1.718</v>
      </c>
      <c r="K27" s="77">
        <v>1.746</v>
      </c>
      <c r="L27" s="77">
        <v>1.776</v>
      </c>
      <c r="M27" s="77">
        <v>1.8069999999999999</v>
      </c>
      <c r="N27" s="77">
        <v>1.84</v>
      </c>
      <c r="O27" s="77">
        <v>1.8740000000000001</v>
      </c>
      <c r="P27" s="77">
        <v>1.911</v>
      </c>
      <c r="Q27" s="77">
        <v>1.952</v>
      </c>
      <c r="R27" s="77">
        <v>1.996</v>
      </c>
      <c r="S27" s="77">
        <v>2.04</v>
      </c>
      <c r="T27" s="77">
        <v>2.0859999999999999</v>
      </c>
      <c r="U27" s="77">
        <v>2.1349999999999998</v>
      </c>
      <c r="V27" s="77">
        <v>2.1869999999999998</v>
      </c>
      <c r="W27" s="77">
        <v>2.242</v>
      </c>
      <c r="X27" s="77">
        <v>2.302</v>
      </c>
      <c r="Y27" s="77">
        <v>2.3650000000000002</v>
      </c>
      <c r="Z27" s="77">
        <v>2.4329999999999998</v>
      </c>
      <c r="AA27" s="77">
        <v>2.5059999999999998</v>
      </c>
      <c r="AB27" s="77">
        <v>2.5840000000000001</v>
      </c>
      <c r="AC27" s="77">
        <v>2.6680000000000001</v>
      </c>
      <c r="AD27" s="77">
        <v>2.7589999999999999</v>
      </c>
      <c r="AE27" s="77">
        <v>2.8580000000000001</v>
      </c>
      <c r="AF27" s="77">
        <v>2.964</v>
      </c>
      <c r="AG27" s="77">
        <v>3.08</v>
      </c>
      <c r="AH27" s="77">
        <v>3.206</v>
      </c>
      <c r="AI27" s="77">
        <v>3.3439999999999999</v>
      </c>
      <c r="AJ27" s="77">
        <v>3.4940000000000002</v>
      </c>
      <c r="AK27" s="77">
        <v>3.6589999999999998</v>
      </c>
      <c r="AL27" s="77">
        <v>3.8410000000000002</v>
      </c>
      <c r="AM27" s="77">
        <v>4.0410000000000004</v>
      </c>
      <c r="AN27" s="77">
        <v>4.2610000000000001</v>
      </c>
      <c r="AO27" s="77">
        <v>4.5060000000000002</v>
      </c>
      <c r="AP27" s="77">
        <v>4.7770000000000001</v>
      </c>
      <c r="AQ27" s="77">
        <v>5.0780000000000003</v>
      </c>
      <c r="AR27" s="77">
        <v>5.4130000000000003</v>
      </c>
      <c r="AS27" s="77">
        <v>5.7869999999999999</v>
      </c>
      <c r="AT27" s="77">
        <v>6.2039999999999997</v>
      </c>
      <c r="AU27" s="77">
        <v>6.6710000000000003</v>
      </c>
      <c r="AV27" s="77">
        <v>7.194</v>
      </c>
      <c r="AW27" s="77">
        <v>7.78</v>
      </c>
      <c r="AX27" s="77">
        <v>8.4380000000000006</v>
      </c>
      <c r="AY27" s="77">
        <v>9.1760000000000002</v>
      </c>
      <c r="AZ27" s="77">
        <v>10.004</v>
      </c>
      <c r="BA27" s="77">
        <v>10.933999999999999</v>
      </c>
      <c r="BB27" s="77">
        <v>11.977</v>
      </c>
      <c r="BC27" s="77">
        <v>13.148</v>
      </c>
      <c r="BD27" s="77">
        <v>14.461</v>
      </c>
      <c r="BE27" s="77">
        <v>15.933</v>
      </c>
      <c r="BF27" s="77">
        <v>17.582999999999998</v>
      </c>
      <c r="BG27" s="77">
        <v>19.43</v>
      </c>
      <c r="BH27" s="77">
        <v>21.497</v>
      </c>
      <c r="BI27" s="77">
        <v>23.81</v>
      </c>
      <c r="BJ27" s="77">
        <v>26.396999999999998</v>
      </c>
      <c r="BK27" s="77">
        <v>29.29</v>
      </c>
      <c r="BL27" s="77">
        <v>32.526000000000003</v>
      </c>
      <c r="BM27" s="77">
        <v>36.146000000000001</v>
      </c>
      <c r="BN27" s="77">
        <v>40.197000000000003</v>
      </c>
      <c r="BO27" s="77">
        <v>44.735999999999997</v>
      </c>
      <c r="BP27" s="77">
        <v>49.828000000000003</v>
      </c>
      <c r="BQ27" s="77">
        <v>55.551000000000002</v>
      </c>
      <c r="BR27" s="77">
        <v>61.991999999999997</v>
      </c>
      <c r="BS27" s="77">
        <v>69.262</v>
      </c>
      <c r="BT27" s="77">
        <v>77.48</v>
      </c>
      <c r="BU27" s="77">
        <v>86.789000000000001</v>
      </c>
      <c r="BV27" s="77">
        <v>97.364000000000004</v>
      </c>
      <c r="BW27" s="77">
        <v>109.423</v>
      </c>
      <c r="BX27" s="77">
        <v>123.232</v>
      </c>
      <c r="BY27" s="77">
        <v>139.10400000000001</v>
      </c>
      <c r="BZ27" s="77">
        <v>157.42500000000001</v>
      </c>
      <c r="CA27" s="77">
        <v>178.65600000000001</v>
      </c>
      <c r="CB27" s="77">
        <v>203.32900000000001</v>
      </c>
      <c r="CC27" s="77">
        <v>232.07400000000001</v>
      </c>
      <c r="CD27" s="77">
        <v>265.64299999999997</v>
      </c>
      <c r="CE27" s="77">
        <v>304.90699999999998</v>
      </c>
      <c r="CF27" s="77">
        <v>350.93200000000002</v>
      </c>
      <c r="CG27" s="77">
        <v>405.03199999999998</v>
      </c>
      <c r="CH27" s="77">
        <v>468.82299999999998</v>
      </c>
      <c r="CI27" s="77">
        <v>544.20699999999999</v>
      </c>
    </row>
    <row r="28" spans="1:87" x14ac:dyDescent="0.25">
      <c r="A28" s="76">
        <v>51</v>
      </c>
      <c r="B28" s="77">
        <v>1.4630000000000001</v>
      </c>
      <c r="C28" s="77">
        <v>1.4810000000000001</v>
      </c>
      <c r="D28" s="77">
        <v>1.5</v>
      </c>
      <c r="E28" s="77">
        <v>1.5189999999999999</v>
      </c>
      <c r="F28" s="77">
        <v>1.54</v>
      </c>
      <c r="G28" s="77">
        <v>1.5620000000000001</v>
      </c>
      <c r="H28" s="77">
        <v>1.5840000000000001</v>
      </c>
      <c r="I28" s="77">
        <v>1.6080000000000001</v>
      </c>
      <c r="J28" s="77">
        <v>1.633</v>
      </c>
      <c r="K28" s="77">
        <v>1.659</v>
      </c>
      <c r="L28" s="77">
        <v>1.6859999999999999</v>
      </c>
      <c r="M28" s="77">
        <v>1.7150000000000001</v>
      </c>
      <c r="N28" s="77">
        <v>1.7450000000000001</v>
      </c>
      <c r="O28" s="77">
        <v>1.7769999999999999</v>
      </c>
      <c r="P28" s="77">
        <v>1.81</v>
      </c>
      <c r="Q28" s="77">
        <v>1.8480000000000001</v>
      </c>
      <c r="R28" s="77">
        <v>1.8879999999999999</v>
      </c>
      <c r="S28" s="77">
        <v>1.9279999999999999</v>
      </c>
      <c r="T28" s="77">
        <v>1.97</v>
      </c>
      <c r="U28" s="77">
        <v>2.0150000000000001</v>
      </c>
      <c r="V28" s="77">
        <v>2.0630000000000002</v>
      </c>
      <c r="W28" s="77">
        <v>2.113</v>
      </c>
      <c r="X28" s="77">
        <v>2.1669999999999998</v>
      </c>
      <c r="Y28" s="77">
        <v>2.2240000000000002</v>
      </c>
      <c r="Z28" s="77">
        <v>2.286</v>
      </c>
      <c r="AA28" s="77">
        <v>2.351</v>
      </c>
      <c r="AB28" s="77">
        <v>2.4220000000000002</v>
      </c>
      <c r="AC28" s="77">
        <v>2.4980000000000002</v>
      </c>
      <c r="AD28" s="77">
        <v>2.58</v>
      </c>
      <c r="AE28" s="77">
        <v>2.6680000000000001</v>
      </c>
      <c r="AF28" s="77">
        <v>2.7629999999999999</v>
      </c>
      <c r="AG28" s="77">
        <v>2.867</v>
      </c>
      <c r="AH28" s="77">
        <v>2.9790000000000001</v>
      </c>
      <c r="AI28" s="77">
        <v>3.101</v>
      </c>
      <c r="AJ28" s="77">
        <v>3.2349999999999999</v>
      </c>
      <c r="AK28" s="77">
        <v>3.3809999999999998</v>
      </c>
      <c r="AL28" s="77">
        <v>3.5409999999999999</v>
      </c>
      <c r="AM28" s="77">
        <v>3.718</v>
      </c>
      <c r="AN28" s="77">
        <v>3.9119999999999999</v>
      </c>
      <c r="AO28" s="77">
        <v>4.1269999999999998</v>
      </c>
      <c r="AP28" s="77">
        <v>4.3650000000000002</v>
      </c>
      <c r="AQ28" s="77">
        <v>4.6280000000000001</v>
      </c>
      <c r="AR28" s="77">
        <v>4.9219999999999997</v>
      </c>
      <c r="AS28" s="77">
        <v>5.2480000000000002</v>
      </c>
      <c r="AT28" s="77">
        <v>5.6130000000000004</v>
      </c>
      <c r="AU28" s="77">
        <v>6.0209999999999999</v>
      </c>
      <c r="AV28" s="77">
        <v>6.4770000000000003</v>
      </c>
      <c r="AW28" s="77">
        <v>6.9889999999999999</v>
      </c>
      <c r="AX28" s="77">
        <v>7.5629999999999997</v>
      </c>
      <c r="AY28" s="77">
        <v>8.2080000000000002</v>
      </c>
      <c r="AZ28" s="77">
        <v>8.9320000000000004</v>
      </c>
      <c r="BA28" s="77">
        <v>9.7469999999999999</v>
      </c>
      <c r="BB28" s="77">
        <v>10.663</v>
      </c>
      <c r="BC28" s="77">
        <v>11.693</v>
      </c>
      <c r="BD28" s="77">
        <v>12.851000000000001</v>
      </c>
      <c r="BE28" s="77">
        <v>14.151999999999999</v>
      </c>
      <c r="BF28" s="77">
        <v>15.615</v>
      </c>
      <c r="BG28" s="77">
        <v>17.257999999999999</v>
      </c>
      <c r="BH28" s="77">
        <v>19.103000000000002</v>
      </c>
      <c r="BI28" s="77">
        <v>21.172999999999998</v>
      </c>
      <c r="BJ28" s="77">
        <v>23.497</v>
      </c>
      <c r="BK28" s="77">
        <v>26.105</v>
      </c>
      <c r="BL28" s="77">
        <v>29.03</v>
      </c>
      <c r="BM28" s="77">
        <v>32.314</v>
      </c>
      <c r="BN28" s="77">
        <v>36</v>
      </c>
      <c r="BO28" s="77">
        <v>40.142000000000003</v>
      </c>
      <c r="BP28" s="77">
        <v>44.802</v>
      </c>
      <c r="BQ28" s="77">
        <v>50.051000000000002</v>
      </c>
      <c r="BR28" s="77">
        <v>55.973999999999997</v>
      </c>
      <c r="BS28" s="77">
        <v>62.670999999999999</v>
      </c>
      <c r="BT28" s="77">
        <v>70.257000000000005</v>
      </c>
      <c r="BU28" s="77">
        <v>78.864999999999995</v>
      </c>
      <c r="BV28" s="77">
        <v>88.656999999999996</v>
      </c>
      <c r="BW28" s="77">
        <v>99.837999999999994</v>
      </c>
      <c r="BX28" s="77">
        <v>112.657</v>
      </c>
      <c r="BY28" s="77">
        <v>127.407</v>
      </c>
      <c r="BZ28" s="77">
        <v>144.44800000000001</v>
      </c>
      <c r="CA28" s="77">
        <v>164.21299999999999</v>
      </c>
      <c r="CB28" s="77">
        <v>187.19900000000001</v>
      </c>
      <c r="CC28" s="77">
        <v>213.99799999999999</v>
      </c>
      <c r="CD28" s="77">
        <v>245.31299999999999</v>
      </c>
      <c r="CE28" s="77">
        <v>281.95999999999998</v>
      </c>
      <c r="CF28" s="77">
        <v>324.93599999999998</v>
      </c>
      <c r="CG28" s="77">
        <v>375.47</v>
      </c>
      <c r="CH28" s="77">
        <v>435.07400000000001</v>
      </c>
      <c r="CI28" s="77">
        <v>505.52600000000001</v>
      </c>
    </row>
    <row r="29" spans="1:87" x14ac:dyDescent="0.25">
      <c r="A29" s="76">
        <v>52</v>
      </c>
      <c r="B29" s="77">
        <v>1.3939999999999999</v>
      </c>
      <c r="C29" s="77">
        <v>1.411</v>
      </c>
      <c r="D29" s="77">
        <v>1.429</v>
      </c>
      <c r="E29" s="77">
        <v>1.4470000000000001</v>
      </c>
      <c r="F29" s="77">
        <v>1.466</v>
      </c>
      <c r="G29" s="77">
        <v>1.486</v>
      </c>
      <c r="H29" s="77">
        <v>1.5069999999999999</v>
      </c>
      <c r="I29" s="77">
        <v>1.5289999999999999</v>
      </c>
      <c r="J29" s="77">
        <v>1.552</v>
      </c>
      <c r="K29" s="77">
        <v>1.5760000000000001</v>
      </c>
      <c r="L29" s="77">
        <v>1.601</v>
      </c>
      <c r="M29" s="77">
        <v>1.627</v>
      </c>
      <c r="N29" s="77">
        <v>1.655</v>
      </c>
      <c r="O29" s="77">
        <v>1.6839999999999999</v>
      </c>
      <c r="P29" s="77">
        <v>1.7150000000000001</v>
      </c>
      <c r="Q29" s="77">
        <v>1.75</v>
      </c>
      <c r="R29" s="77">
        <v>1.786</v>
      </c>
      <c r="S29" s="77">
        <v>1.823</v>
      </c>
      <c r="T29" s="77">
        <v>1.8620000000000001</v>
      </c>
      <c r="U29" s="77">
        <v>1.9019999999999999</v>
      </c>
      <c r="V29" s="77">
        <v>1.946</v>
      </c>
      <c r="W29" s="77">
        <v>1.992</v>
      </c>
      <c r="X29" s="77">
        <v>2.04</v>
      </c>
      <c r="Y29" s="77">
        <v>2.0920000000000001</v>
      </c>
      <c r="Z29" s="77">
        <v>2.1480000000000001</v>
      </c>
      <c r="AA29" s="77">
        <v>2.2069999999999999</v>
      </c>
      <c r="AB29" s="77">
        <v>2.2709999999999999</v>
      </c>
      <c r="AC29" s="77">
        <v>2.34</v>
      </c>
      <c r="AD29" s="77">
        <v>2.4129999999999998</v>
      </c>
      <c r="AE29" s="77">
        <v>2.492</v>
      </c>
      <c r="AF29" s="77">
        <v>2.5779999999999998</v>
      </c>
      <c r="AG29" s="77">
        <v>2.67</v>
      </c>
      <c r="AH29" s="77">
        <v>2.77</v>
      </c>
      <c r="AI29" s="77">
        <v>2.879</v>
      </c>
      <c r="AJ29" s="77">
        <v>2.9980000000000002</v>
      </c>
      <c r="AK29" s="77">
        <v>3.1280000000000001</v>
      </c>
      <c r="AL29" s="77">
        <v>3.27</v>
      </c>
      <c r="AM29" s="77">
        <v>3.4249999999999998</v>
      </c>
      <c r="AN29" s="77">
        <v>3.597</v>
      </c>
      <c r="AO29" s="77">
        <v>3.7850000000000001</v>
      </c>
      <c r="AP29" s="77">
        <v>3.9940000000000002</v>
      </c>
      <c r="AQ29" s="77">
        <v>4.2249999999999996</v>
      </c>
      <c r="AR29" s="77">
        <v>4.4820000000000002</v>
      </c>
      <c r="AS29" s="77">
        <v>4.7679999999999998</v>
      </c>
      <c r="AT29" s="77">
        <v>5.0860000000000003</v>
      </c>
      <c r="AU29" s="77">
        <v>5.4409999999999998</v>
      </c>
      <c r="AV29" s="77">
        <v>5.8390000000000004</v>
      </c>
      <c r="AW29" s="77">
        <v>6.2850000000000001</v>
      </c>
      <c r="AX29" s="77">
        <v>6.7850000000000001</v>
      </c>
      <c r="AY29" s="77">
        <v>7.3470000000000004</v>
      </c>
      <c r="AZ29" s="77">
        <v>7.98</v>
      </c>
      <c r="BA29" s="77">
        <v>8.6910000000000007</v>
      </c>
      <c r="BB29" s="77">
        <v>9.4920000000000009</v>
      </c>
      <c r="BC29" s="77">
        <v>10.394</v>
      </c>
      <c r="BD29" s="77">
        <v>11.41</v>
      </c>
      <c r="BE29" s="77">
        <v>12.555999999999999</v>
      </c>
      <c r="BF29" s="77">
        <v>13.846</v>
      </c>
      <c r="BG29" s="77">
        <v>15.298999999999999</v>
      </c>
      <c r="BH29" s="77">
        <v>16.934999999999999</v>
      </c>
      <c r="BI29" s="77">
        <v>18.777000000000001</v>
      </c>
      <c r="BJ29" s="77">
        <v>20.850999999999999</v>
      </c>
      <c r="BK29" s="77">
        <v>23.186</v>
      </c>
      <c r="BL29" s="77">
        <v>25.815000000000001</v>
      </c>
      <c r="BM29" s="77">
        <v>28.773</v>
      </c>
      <c r="BN29" s="77">
        <v>32.106000000000002</v>
      </c>
      <c r="BO29" s="77">
        <v>35.860999999999997</v>
      </c>
      <c r="BP29" s="77">
        <v>40.097999999999999</v>
      </c>
      <c r="BQ29" s="77">
        <v>44.884</v>
      </c>
      <c r="BR29" s="77">
        <v>50.296999999999997</v>
      </c>
      <c r="BS29" s="77">
        <v>56.432000000000002</v>
      </c>
      <c r="BT29" s="77">
        <v>63.396000000000001</v>
      </c>
      <c r="BU29" s="77">
        <v>71.313000000000002</v>
      </c>
      <c r="BV29" s="77">
        <v>80.334999999999994</v>
      </c>
      <c r="BW29" s="77">
        <v>90.652000000000001</v>
      </c>
      <c r="BX29" s="77">
        <v>102.496</v>
      </c>
      <c r="BY29" s="77">
        <v>116.142</v>
      </c>
      <c r="BZ29" s="77">
        <v>131.92500000000001</v>
      </c>
      <c r="CA29" s="77">
        <v>150.25</v>
      </c>
      <c r="CB29" s="77">
        <v>171.583</v>
      </c>
      <c r="CC29" s="77">
        <v>196.476</v>
      </c>
      <c r="CD29" s="77">
        <v>225.58699999999999</v>
      </c>
      <c r="CE29" s="77">
        <v>259.68</v>
      </c>
      <c r="CF29" s="77">
        <v>299.68599999999998</v>
      </c>
      <c r="CG29" s="77">
        <v>346.75599999999997</v>
      </c>
      <c r="CH29" s="77">
        <v>402.30200000000002</v>
      </c>
      <c r="CI29" s="77">
        <v>467.983</v>
      </c>
    </row>
    <row r="30" spans="1:87" x14ac:dyDescent="0.25">
      <c r="A30" s="76">
        <v>53</v>
      </c>
      <c r="B30" s="77">
        <v>1.329</v>
      </c>
      <c r="C30" s="77">
        <v>1.3440000000000001</v>
      </c>
      <c r="D30" s="77">
        <v>1.36</v>
      </c>
      <c r="E30" s="77">
        <v>1.377</v>
      </c>
      <c r="F30" s="77">
        <v>1.395</v>
      </c>
      <c r="G30" s="77">
        <v>1.413</v>
      </c>
      <c r="H30" s="77">
        <v>1.4330000000000001</v>
      </c>
      <c r="I30" s="77">
        <v>1.4530000000000001</v>
      </c>
      <c r="J30" s="77">
        <v>1.474</v>
      </c>
      <c r="K30" s="77">
        <v>1.496</v>
      </c>
      <c r="L30" s="77">
        <v>1.5189999999999999</v>
      </c>
      <c r="M30" s="77">
        <v>1.544</v>
      </c>
      <c r="N30" s="77">
        <v>1.569</v>
      </c>
      <c r="O30" s="77">
        <v>1.5960000000000001</v>
      </c>
      <c r="P30" s="77">
        <v>1.6240000000000001</v>
      </c>
      <c r="Q30" s="77">
        <v>1.6559999999999999</v>
      </c>
      <c r="R30" s="77">
        <v>1.69</v>
      </c>
      <c r="S30" s="77">
        <v>1.724</v>
      </c>
      <c r="T30" s="77">
        <v>1.7589999999999999</v>
      </c>
      <c r="U30" s="77">
        <v>1.796</v>
      </c>
      <c r="V30" s="77">
        <v>1.835</v>
      </c>
      <c r="W30" s="77">
        <v>1.877</v>
      </c>
      <c r="X30" s="77">
        <v>1.9219999999999999</v>
      </c>
      <c r="Y30" s="77">
        <v>1.9690000000000001</v>
      </c>
      <c r="Z30" s="77">
        <v>2.0190000000000001</v>
      </c>
      <c r="AA30" s="77">
        <v>2.073</v>
      </c>
      <c r="AB30" s="77">
        <v>2.1309999999999998</v>
      </c>
      <c r="AC30" s="77">
        <v>2.1920000000000002</v>
      </c>
      <c r="AD30" s="77">
        <v>2.258</v>
      </c>
      <c r="AE30" s="77">
        <v>2.33</v>
      </c>
      <c r="AF30" s="77">
        <v>2.4060000000000001</v>
      </c>
      <c r="AG30" s="77">
        <v>2.4889999999999999</v>
      </c>
      <c r="AH30" s="77">
        <v>2.5790000000000002</v>
      </c>
      <c r="AI30" s="77">
        <v>2.6760000000000002</v>
      </c>
      <c r="AJ30" s="77">
        <v>2.7810000000000001</v>
      </c>
      <c r="AK30" s="77">
        <v>2.8959999999999999</v>
      </c>
      <c r="AL30" s="77">
        <v>3.0219999999999998</v>
      </c>
      <c r="AM30" s="77">
        <v>3.16</v>
      </c>
      <c r="AN30" s="77">
        <v>3.3109999999999999</v>
      </c>
      <c r="AO30" s="77">
        <v>3.4769999999999999</v>
      </c>
      <c r="AP30" s="77">
        <v>3.661</v>
      </c>
      <c r="AQ30" s="77">
        <v>3.863</v>
      </c>
      <c r="AR30" s="77">
        <v>4.0880000000000001</v>
      </c>
      <c r="AS30" s="77">
        <v>4.3380000000000001</v>
      </c>
      <c r="AT30" s="77">
        <v>4.6150000000000002</v>
      </c>
      <c r="AU30" s="77">
        <v>4.9249999999999998</v>
      </c>
      <c r="AV30" s="77">
        <v>5.2720000000000002</v>
      </c>
      <c r="AW30" s="77">
        <v>5.66</v>
      </c>
      <c r="AX30" s="77">
        <v>6.0949999999999998</v>
      </c>
      <c r="AY30" s="77">
        <v>6.5839999999999996</v>
      </c>
      <c r="AZ30" s="77">
        <v>7.1340000000000003</v>
      </c>
      <c r="BA30" s="77">
        <v>7.7539999999999996</v>
      </c>
      <c r="BB30" s="77">
        <v>8.452</v>
      </c>
      <c r="BC30" s="77">
        <v>9.2390000000000008</v>
      </c>
      <c r="BD30" s="77">
        <v>10.128</v>
      </c>
      <c r="BE30" s="77">
        <v>11.13</v>
      </c>
      <c r="BF30" s="77">
        <v>12.262</v>
      </c>
      <c r="BG30" s="77">
        <v>13.541</v>
      </c>
      <c r="BH30" s="77">
        <v>14.984</v>
      </c>
      <c r="BI30" s="77">
        <v>16.613</v>
      </c>
      <c r="BJ30" s="77">
        <v>18.452999999999999</v>
      </c>
      <c r="BK30" s="77">
        <v>20.53</v>
      </c>
      <c r="BL30" s="77">
        <v>22.876000000000001</v>
      </c>
      <c r="BM30" s="77">
        <v>25.524999999999999</v>
      </c>
      <c r="BN30" s="77">
        <v>28.516999999999999</v>
      </c>
      <c r="BO30" s="77">
        <v>31.899000000000001</v>
      </c>
      <c r="BP30" s="77">
        <v>35.725999999999999</v>
      </c>
      <c r="BQ30" s="77">
        <v>40.061</v>
      </c>
      <c r="BR30" s="77">
        <v>44.976999999999997</v>
      </c>
      <c r="BS30" s="77">
        <v>50.561999999999998</v>
      </c>
      <c r="BT30" s="77">
        <v>56.915999999999997</v>
      </c>
      <c r="BU30" s="77">
        <v>64.153999999999996</v>
      </c>
      <c r="BV30" s="77">
        <v>72.418999999999997</v>
      </c>
      <c r="BW30" s="77">
        <v>81.885000000000005</v>
      </c>
      <c r="BX30" s="77">
        <v>92.771000000000001</v>
      </c>
      <c r="BY30" s="77">
        <v>105.33</v>
      </c>
      <c r="BZ30" s="77">
        <v>119.875</v>
      </c>
      <c r="CA30" s="77">
        <v>136.78299999999999</v>
      </c>
      <c r="CB30" s="77">
        <v>156.488</v>
      </c>
      <c r="CC30" s="77">
        <v>179.505</v>
      </c>
      <c r="CD30" s="77">
        <v>206.44800000000001</v>
      </c>
      <c r="CE30" s="77">
        <v>238.03100000000001</v>
      </c>
      <c r="CF30" s="77">
        <v>275.12400000000002</v>
      </c>
      <c r="CG30" s="77">
        <v>318.798</v>
      </c>
      <c r="CH30" s="77">
        <v>370.37099999999998</v>
      </c>
      <c r="CI30" s="77">
        <v>431.39299999999997</v>
      </c>
    </row>
    <row r="31" spans="1:87" x14ac:dyDescent="0.25">
      <c r="A31" s="76">
        <v>54</v>
      </c>
      <c r="B31" s="77">
        <v>1.266</v>
      </c>
      <c r="C31" s="77">
        <v>1.28</v>
      </c>
      <c r="D31" s="77">
        <v>1.2949999999999999</v>
      </c>
      <c r="E31" s="77">
        <v>1.3109999999999999</v>
      </c>
      <c r="F31" s="77">
        <v>1.327</v>
      </c>
      <c r="G31" s="77">
        <v>1.3440000000000001</v>
      </c>
      <c r="H31" s="77">
        <v>1.3620000000000001</v>
      </c>
      <c r="I31" s="77">
        <v>1.38</v>
      </c>
      <c r="J31" s="77">
        <v>1.4</v>
      </c>
      <c r="K31" s="77">
        <v>1.42</v>
      </c>
      <c r="L31" s="77">
        <v>1.4419999999999999</v>
      </c>
      <c r="M31" s="77">
        <v>1.464</v>
      </c>
      <c r="N31" s="77">
        <v>1.488</v>
      </c>
      <c r="O31" s="77">
        <v>1.512</v>
      </c>
      <c r="P31" s="77">
        <v>1.538</v>
      </c>
      <c r="Q31" s="77">
        <v>1.5680000000000001</v>
      </c>
      <c r="R31" s="77">
        <v>1.599</v>
      </c>
      <c r="S31" s="77">
        <v>1.629</v>
      </c>
      <c r="T31" s="77">
        <v>1.661</v>
      </c>
      <c r="U31" s="77">
        <v>1.6950000000000001</v>
      </c>
      <c r="V31" s="77">
        <v>1.7310000000000001</v>
      </c>
      <c r="W31" s="77">
        <v>1.77</v>
      </c>
      <c r="X31" s="77">
        <v>1.81</v>
      </c>
      <c r="Y31" s="77">
        <v>1.853</v>
      </c>
      <c r="Z31" s="77">
        <v>1.899</v>
      </c>
      <c r="AA31" s="77">
        <v>1.9470000000000001</v>
      </c>
      <c r="AB31" s="77">
        <v>1.9990000000000001</v>
      </c>
      <c r="AC31" s="77">
        <v>2.0550000000000002</v>
      </c>
      <c r="AD31" s="77">
        <v>2.1150000000000002</v>
      </c>
      <c r="AE31" s="77">
        <v>2.1789999999999998</v>
      </c>
      <c r="AF31" s="77">
        <v>2.2469999999999999</v>
      </c>
      <c r="AG31" s="77">
        <v>2.3220000000000001</v>
      </c>
      <c r="AH31" s="77">
        <v>2.4020000000000001</v>
      </c>
      <c r="AI31" s="77">
        <v>2.488</v>
      </c>
      <c r="AJ31" s="77">
        <v>2.5819999999999999</v>
      </c>
      <c r="AK31" s="77">
        <v>2.6850000000000001</v>
      </c>
      <c r="AL31" s="77">
        <v>2.7959999999999998</v>
      </c>
      <c r="AM31" s="77">
        <v>2.9180000000000001</v>
      </c>
      <c r="AN31" s="77">
        <v>3.0510000000000002</v>
      </c>
      <c r="AO31" s="77">
        <v>3.198</v>
      </c>
      <c r="AP31" s="77">
        <v>3.359</v>
      </c>
      <c r="AQ31" s="77">
        <v>3.5369999999999999</v>
      </c>
      <c r="AR31" s="77">
        <v>3.734</v>
      </c>
      <c r="AS31" s="77">
        <v>3.952</v>
      </c>
      <c r="AT31" s="77">
        <v>4.1950000000000003</v>
      </c>
      <c r="AU31" s="77">
        <v>4.4649999999999999</v>
      </c>
      <c r="AV31" s="77">
        <v>4.7670000000000003</v>
      </c>
      <c r="AW31" s="77">
        <v>5.1040000000000001</v>
      </c>
      <c r="AX31" s="77">
        <v>5.4829999999999997</v>
      </c>
      <c r="AY31" s="77">
        <v>5.9080000000000004</v>
      </c>
      <c r="AZ31" s="77">
        <v>6.3849999999999998</v>
      </c>
      <c r="BA31" s="77">
        <v>6.923</v>
      </c>
      <c r="BB31" s="77">
        <v>7.53</v>
      </c>
      <c r="BC31" s="77">
        <v>8.2149999999999999</v>
      </c>
      <c r="BD31" s="77">
        <v>8.9890000000000008</v>
      </c>
      <c r="BE31" s="77">
        <v>9.8629999999999995</v>
      </c>
      <c r="BF31" s="77">
        <v>10.852</v>
      </c>
      <c r="BG31" s="77">
        <v>11.971</v>
      </c>
      <c r="BH31" s="77">
        <v>13.237</v>
      </c>
      <c r="BI31" s="77">
        <v>14.67</v>
      </c>
      <c r="BJ31" s="77">
        <v>16.292000000000002</v>
      </c>
      <c r="BK31" s="77">
        <v>18.129000000000001</v>
      </c>
      <c r="BL31" s="77">
        <v>20.209</v>
      </c>
      <c r="BM31" s="77">
        <v>22.564</v>
      </c>
      <c r="BN31" s="77">
        <v>25.233000000000001</v>
      </c>
      <c r="BO31" s="77">
        <v>28.259</v>
      </c>
      <c r="BP31" s="77">
        <v>31.692</v>
      </c>
      <c r="BQ31" s="77">
        <v>35.591000000000001</v>
      </c>
      <c r="BR31" s="77">
        <v>40.026000000000003</v>
      </c>
      <c r="BS31" s="77">
        <v>45.076999999999998</v>
      </c>
      <c r="BT31" s="77">
        <v>50.837000000000003</v>
      </c>
      <c r="BU31" s="77">
        <v>57.411999999999999</v>
      </c>
      <c r="BV31" s="77">
        <v>64.936000000000007</v>
      </c>
      <c r="BW31" s="77">
        <v>73.569999999999993</v>
      </c>
      <c r="BX31" s="77">
        <v>83.515000000000001</v>
      </c>
      <c r="BY31" s="77">
        <v>95.006</v>
      </c>
      <c r="BZ31" s="77">
        <v>108.334</v>
      </c>
      <c r="CA31" s="77">
        <v>123.84699999999999</v>
      </c>
      <c r="CB31" s="77">
        <v>141.94900000000001</v>
      </c>
      <c r="CC31" s="77">
        <v>163.119</v>
      </c>
      <c r="CD31" s="77">
        <v>187.92599999999999</v>
      </c>
      <c r="CE31" s="77">
        <v>217.036</v>
      </c>
      <c r="CF31" s="77">
        <v>251.256</v>
      </c>
      <c r="CG31" s="77">
        <v>291.58600000000001</v>
      </c>
      <c r="CH31" s="77">
        <v>339.24799999999999</v>
      </c>
      <c r="CI31" s="77">
        <v>395.68400000000003</v>
      </c>
    </row>
    <row r="32" spans="1:87" x14ac:dyDescent="0.25">
      <c r="A32" s="76">
        <v>55</v>
      </c>
      <c r="B32" s="77">
        <v>1.2050000000000001</v>
      </c>
      <c r="C32" s="77">
        <v>1.218</v>
      </c>
      <c r="D32" s="77">
        <v>1.232</v>
      </c>
      <c r="E32" s="77">
        <v>1.2470000000000001</v>
      </c>
      <c r="F32" s="77">
        <v>1.262</v>
      </c>
      <c r="G32" s="77">
        <v>1.2769999999999999</v>
      </c>
      <c r="H32" s="77">
        <v>1.294</v>
      </c>
      <c r="I32" s="77">
        <v>1.3109999999999999</v>
      </c>
      <c r="J32" s="77">
        <v>1.329</v>
      </c>
      <c r="K32" s="77">
        <v>1.3480000000000001</v>
      </c>
      <c r="L32" s="77">
        <v>1.3680000000000001</v>
      </c>
      <c r="M32" s="77">
        <v>1.3879999999999999</v>
      </c>
      <c r="N32" s="77">
        <v>1.41</v>
      </c>
      <c r="O32" s="77">
        <v>1.4330000000000001</v>
      </c>
      <c r="P32" s="77">
        <v>1.456</v>
      </c>
      <c r="Q32" s="77">
        <v>1.4830000000000001</v>
      </c>
      <c r="R32" s="77">
        <v>1.512</v>
      </c>
      <c r="S32" s="77">
        <v>1.54</v>
      </c>
      <c r="T32" s="77">
        <v>1.569</v>
      </c>
      <c r="U32" s="77">
        <v>1.6</v>
      </c>
      <c r="V32" s="77">
        <v>1.633</v>
      </c>
      <c r="W32" s="77">
        <v>1.6679999999999999</v>
      </c>
      <c r="X32" s="77">
        <v>1.7050000000000001</v>
      </c>
      <c r="Y32" s="77">
        <v>1.744</v>
      </c>
      <c r="Z32" s="77">
        <v>1.7849999999999999</v>
      </c>
      <c r="AA32" s="77">
        <v>1.829</v>
      </c>
      <c r="AB32" s="77">
        <v>1.8759999999999999</v>
      </c>
      <c r="AC32" s="77">
        <v>1.927</v>
      </c>
      <c r="AD32" s="77">
        <v>1.9810000000000001</v>
      </c>
      <c r="AE32" s="77">
        <v>2.0379999999999998</v>
      </c>
      <c r="AF32" s="77">
        <v>2.1</v>
      </c>
      <c r="AG32" s="77">
        <v>2.1659999999999999</v>
      </c>
      <c r="AH32" s="77">
        <v>2.238</v>
      </c>
      <c r="AI32" s="77">
        <v>2.3159999999999998</v>
      </c>
      <c r="AJ32" s="77">
        <v>2.399</v>
      </c>
      <c r="AK32" s="77">
        <v>2.4900000000000002</v>
      </c>
      <c r="AL32" s="77">
        <v>2.589</v>
      </c>
      <c r="AM32" s="77">
        <v>2.6970000000000001</v>
      </c>
      <c r="AN32" s="77">
        <v>2.8149999999999999</v>
      </c>
      <c r="AO32" s="77">
        <v>2.9449999999999998</v>
      </c>
      <c r="AP32" s="77">
        <v>3.0870000000000002</v>
      </c>
      <c r="AQ32" s="77">
        <v>3.2429999999999999</v>
      </c>
      <c r="AR32" s="77">
        <v>3.4159999999999999</v>
      </c>
      <c r="AS32" s="77">
        <v>3.6070000000000002</v>
      </c>
      <c r="AT32" s="77">
        <v>3.8180000000000001</v>
      </c>
      <c r="AU32" s="77">
        <v>4.0540000000000003</v>
      </c>
      <c r="AV32" s="77">
        <v>4.3170000000000002</v>
      </c>
      <c r="AW32" s="77">
        <v>4.6100000000000003</v>
      </c>
      <c r="AX32" s="77">
        <v>4.9390000000000001</v>
      </c>
      <c r="AY32" s="77">
        <v>5.3079999999999998</v>
      </c>
      <c r="AZ32" s="77">
        <v>5.7220000000000004</v>
      </c>
      <c r="BA32" s="77">
        <v>6.1890000000000001</v>
      </c>
      <c r="BB32" s="77">
        <v>6.7149999999999999</v>
      </c>
      <c r="BC32" s="77">
        <v>7.3090000000000002</v>
      </c>
      <c r="BD32" s="77">
        <v>7.98</v>
      </c>
      <c r="BE32" s="77">
        <v>8.74</v>
      </c>
      <c r="BF32" s="77">
        <v>9.6010000000000009</v>
      </c>
      <c r="BG32" s="77">
        <v>10.576000000000001</v>
      </c>
      <c r="BH32" s="77">
        <v>11.680999999999999</v>
      </c>
      <c r="BI32" s="77">
        <v>12.935</v>
      </c>
      <c r="BJ32" s="77">
        <v>14.356999999999999</v>
      </c>
      <c r="BK32" s="77">
        <v>15.972</v>
      </c>
      <c r="BL32" s="77">
        <v>17.805</v>
      </c>
      <c r="BM32" s="77">
        <v>19.887</v>
      </c>
      <c r="BN32" s="77">
        <v>22.251999999999999</v>
      </c>
      <c r="BO32" s="77">
        <v>24.940999999999999</v>
      </c>
      <c r="BP32" s="77">
        <v>28</v>
      </c>
      <c r="BQ32" s="77">
        <v>31.484999999999999</v>
      </c>
      <c r="BR32" s="77">
        <v>35.457999999999998</v>
      </c>
      <c r="BS32" s="77">
        <v>39.996000000000002</v>
      </c>
      <c r="BT32" s="77">
        <v>45.182000000000002</v>
      </c>
      <c r="BU32" s="77">
        <v>51.116999999999997</v>
      </c>
      <c r="BV32" s="77">
        <v>57.921999999999997</v>
      </c>
      <c r="BW32" s="77">
        <v>65.747</v>
      </c>
      <c r="BX32" s="77">
        <v>74.777000000000001</v>
      </c>
      <c r="BY32" s="77">
        <v>85.228999999999999</v>
      </c>
      <c r="BZ32" s="77">
        <v>97.369</v>
      </c>
      <c r="CA32" s="77">
        <v>111.521</v>
      </c>
      <c r="CB32" s="77">
        <v>128.05600000000001</v>
      </c>
      <c r="CC32" s="77">
        <v>147.41800000000001</v>
      </c>
      <c r="CD32" s="77">
        <v>170.13399999999999</v>
      </c>
      <c r="CE32" s="77">
        <v>196.821</v>
      </c>
      <c r="CF32" s="77">
        <v>228.226</v>
      </c>
      <c r="CG32" s="77">
        <v>265.27600000000001</v>
      </c>
      <c r="CH32" s="77">
        <v>309.10500000000002</v>
      </c>
      <c r="CI32" s="77">
        <v>361.05099999999999</v>
      </c>
    </row>
    <row r="33" spans="1:87" x14ac:dyDescent="0.25">
      <c r="A33" s="76">
        <v>56</v>
      </c>
      <c r="B33" s="77">
        <v>1.147</v>
      </c>
      <c r="C33" s="77">
        <v>1.159</v>
      </c>
      <c r="D33" s="77">
        <v>1.1719999999999999</v>
      </c>
      <c r="E33" s="77">
        <v>1.1850000000000001</v>
      </c>
      <c r="F33" s="77">
        <v>1.1990000000000001</v>
      </c>
      <c r="G33" s="77">
        <v>1.214</v>
      </c>
      <c r="H33" s="77">
        <v>1.2290000000000001</v>
      </c>
      <c r="I33" s="77">
        <v>1.2450000000000001</v>
      </c>
      <c r="J33" s="77">
        <v>1.2609999999999999</v>
      </c>
      <c r="K33" s="77">
        <v>1.2789999999999999</v>
      </c>
      <c r="L33" s="77">
        <v>1.2969999999999999</v>
      </c>
      <c r="M33" s="77">
        <v>1.3160000000000001</v>
      </c>
      <c r="N33" s="77">
        <v>1.3360000000000001</v>
      </c>
      <c r="O33" s="77">
        <v>1.357</v>
      </c>
      <c r="P33" s="77">
        <v>1.3779999999999999</v>
      </c>
      <c r="Q33" s="77">
        <v>1.403</v>
      </c>
      <c r="R33" s="77">
        <v>1.429</v>
      </c>
      <c r="S33" s="77">
        <v>1.4550000000000001</v>
      </c>
      <c r="T33" s="77">
        <v>1.482</v>
      </c>
      <c r="U33" s="77">
        <v>1.51</v>
      </c>
      <c r="V33" s="77">
        <v>1.54</v>
      </c>
      <c r="W33" s="77">
        <v>1.5720000000000001</v>
      </c>
      <c r="X33" s="77">
        <v>1.6060000000000001</v>
      </c>
      <c r="Y33" s="77">
        <v>1.641</v>
      </c>
      <c r="Z33" s="77">
        <v>1.679</v>
      </c>
      <c r="AA33" s="77">
        <v>1.7190000000000001</v>
      </c>
      <c r="AB33" s="77">
        <v>1.7609999999999999</v>
      </c>
      <c r="AC33" s="77">
        <v>1.8069999999999999</v>
      </c>
      <c r="AD33" s="77">
        <v>1.855</v>
      </c>
      <c r="AE33" s="77">
        <v>1.907</v>
      </c>
      <c r="AF33" s="77">
        <v>1.9630000000000001</v>
      </c>
      <c r="AG33" s="77">
        <v>2.0230000000000001</v>
      </c>
      <c r="AH33" s="77">
        <v>2.0870000000000002</v>
      </c>
      <c r="AI33" s="77">
        <v>2.1560000000000001</v>
      </c>
      <c r="AJ33" s="77">
        <v>2.2309999999999999</v>
      </c>
      <c r="AK33" s="77">
        <v>2.3119999999999998</v>
      </c>
      <c r="AL33" s="77">
        <v>2.4</v>
      </c>
      <c r="AM33" s="77">
        <v>2.496</v>
      </c>
      <c r="AN33" s="77">
        <v>2.6</v>
      </c>
      <c r="AO33" s="77">
        <v>2.714</v>
      </c>
      <c r="AP33" s="77">
        <v>2.84</v>
      </c>
      <c r="AQ33" s="77">
        <v>2.9769999999999999</v>
      </c>
      <c r="AR33" s="77">
        <v>3.1280000000000001</v>
      </c>
      <c r="AS33" s="77">
        <v>3.2959999999999998</v>
      </c>
      <c r="AT33" s="77">
        <v>3.4809999999999999</v>
      </c>
      <c r="AU33" s="77">
        <v>3.6859999999999999</v>
      </c>
      <c r="AV33" s="77">
        <v>3.915</v>
      </c>
      <c r="AW33" s="77">
        <v>4.17</v>
      </c>
      <c r="AX33" s="77">
        <v>4.4560000000000004</v>
      </c>
      <c r="AY33" s="77">
        <v>4.7759999999999998</v>
      </c>
      <c r="AZ33" s="77">
        <v>5.1349999999999998</v>
      </c>
      <c r="BA33" s="77">
        <v>5.5389999999999997</v>
      </c>
      <c r="BB33" s="77">
        <v>5.9939999999999998</v>
      </c>
      <c r="BC33" s="77">
        <v>6.508</v>
      </c>
      <c r="BD33" s="77">
        <v>7.09</v>
      </c>
      <c r="BE33" s="77">
        <v>7.7480000000000002</v>
      </c>
      <c r="BF33" s="77">
        <v>8.4939999999999998</v>
      </c>
      <c r="BG33" s="77">
        <v>9.34</v>
      </c>
      <c r="BH33" s="77">
        <v>10.301</v>
      </c>
      <c r="BI33" s="77">
        <v>11.393000000000001</v>
      </c>
      <c r="BJ33" s="77">
        <v>12.632999999999999</v>
      </c>
      <c r="BK33" s="77">
        <v>14.045</v>
      </c>
      <c r="BL33" s="77">
        <v>15.651</v>
      </c>
      <c r="BM33" s="77">
        <v>17.48</v>
      </c>
      <c r="BN33" s="77">
        <v>19.562999999999999</v>
      </c>
      <c r="BO33" s="77">
        <v>21.937000000000001</v>
      </c>
      <c r="BP33" s="77">
        <v>24.645</v>
      </c>
      <c r="BQ33" s="77">
        <v>27.738</v>
      </c>
      <c r="BR33" s="77">
        <v>31.274000000000001</v>
      </c>
      <c r="BS33" s="77">
        <v>35.322000000000003</v>
      </c>
      <c r="BT33" s="77">
        <v>39.960999999999999</v>
      </c>
      <c r="BU33" s="77">
        <v>45.280999999999999</v>
      </c>
      <c r="BV33" s="77">
        <v>51.393999999999998</v>
      </c>
      <c r="BW33" s="77">
        <v>58.438000000000002</v>
      </c>
      <c r="BX33" s="77">
        <v>66.581999999999994</v>
      </c>
      <c r="BY33" s="77">
        <v>76.025000000000006</v>
      </c>
      <c r="BZ33" s="77">
        <v>87.012</v>
      </c>
      <c r="CA33" s="77">
        <v>99.838999999999999</v>
      </c>
      <c r="CB33" s="77">
        <v>114.846</v>
      </c>
      <c r="CC33" s="77">
        <v>132.44200000000001</v>
      </c>
      <c r="CD33" s="77">
        <v>153.11199999999999</v>
      </c>
      <c r="CE33" s="77">
        <v>177.42400000000001</v>
      </c>
      <c r="CF33" s="77">
        <v>206.06700000000001</v>
      </c>
      <c r="CG33" s="77">
        <v>239.89400000000001</v>
      </c>
      <c r="CH33" s="77">
        <v>279.952</v>
      </c>
      <c r="CI33" s="77">
        <v>327.476</v>
      </c>
    </row>
    <row r="34" spans="1:87" x14ac:dyDescent="0.25">
      <c r="A34" s="76">
        <v>57</v>
      </c>
      <c r="B34" s="77">
        <v>1.091</v>
      </c>
      <c r="C34" s="77">
        <v>1.1020000000000001</v>
      </c>
      <c r="D34" s="77">
        <v>1.1140000000000001</v>
      </c>
      <c r="E34" s="77">
        <v>1.1259999999999999</v>
      </c>
      <c r="F34" s="77">
        <v>1.139</v>
      </c>
      <c r="G34" s="77">
        <v>1.1519999999999999</v>
      </c>
      <c r="H34" s="77">
        <v>1.1659999999999999</v>
      </c>
      <c r="I34" s="77">
        <v>1.181</v>
      </c>
      <c r="J34" s="77">
        <v>1.196</v>
      </c>
      <c r="K34" s="77">
        <v>1.212</v>
      </c>
      <c r="L34" s="77">
        <v>1.2290000000000001</v>
      </c>
      <c r="M34" s="77">
        <v>1.2470000000000001</v>
      </c>
      <c r="N34" s="77">
        <v>1.2649999999999999</v>
      </c>
      <c r="O34" s="77">
        <v>1.284</v>
      </c>
      <c r="P34" s="77">
        <v>1.304</v>
      </c>
      <c r="Q34" s="77">
        <v>1.327</v>
      </c>
      <c r="R34" s="77">
        <v>1.351</v>
      </c>
      <c r="S34" s="77">
        <v>1.375</v>
      </c>
      <c r="T34" s="77">
        <v>1.399</v>
      </c>
      <c r="U34" s="77">
        <v>1.425</v>
      </c>
      <c r="V34" s="77">
        <v>1.4530000000000001</v>
      </c>
      <c r="W34" s="77">
        <v>1.4810000000000001</v>
      </c>
      <c r="X34" s="77">
        <v>1.512</v>
      </c>
      <c r="Y34" s="77">
        <v>1.544</v>
      </c>
      <c r="Z34" s="77">
        <v>1.5780000000000001</v>
      </c>
      <c r="AA34" s="77">
        <v>1.615</v>
      </c>
      <c r="AB34" s="77">
        <v>1.653</v>
      </c>
      <c r="AC34" s="77">
        <v>1.694</v>
      </c>
      <c r="AD34" s="77">
        <v>1.738</v>
      </c>
      <c r="AE34" s="77">
        <v>1.7849999999999999</v>
      </c>
      <c r="AF34" s="77">
        <v>1.835</v>
      </c>
      <c r="AG34" s="77">
        <v>1.889</v>
      </c>
      <c r="AH34" s="77">
        <v>1.9470000000000001</v>
      </c>
      <c r="AI34" s="77">
        <v>2.0089999999999999</v>
      </c>
      <c r="AJ34" s="77">
        <v>2.0750000000000002</v>
      </c>
      <c r="AK34" s="77">
        <v>2.1480000000000001</v>
      </c>
      <c r="AL34" s="77">
        <v>2.226</v>
      </c>
      <c r="AM34" s="77">
        <v>2.3109999999999999</v>
      </c>
      <c r="AN34" s="77">
        <v>2.4039999999999999</v>
      </c>
      <c r="AO34" s="77">
        <v>2.504</v>
      </c>
      <c r="AP34" s="77">
        <v>2.6150000000000002</v>
      </c>
      <c r="AQ34" s="77">
        <v>2.7360000000000002</v>
      </c>
      <c r="AR34" s="77">
        <v>2.8690000000000002</v>
      </c>
      <c r="AS34" s="77">
        <v>3.016</v>
      </c>
      <c r="AT34" s="77">
        <v>3.1779999999999999</v>
      </c>
      <c r="AU34" s="77">
        <v>3.3570000000000002</v>
      </c>
      <c r="AV34" s="77">
        <v>3.556</v>
      </c>
      <c r="AW34" s="77">
        <v>3.778</v>
      </c>
      <c r="AX34" s="77">
        <v>4.0259999999999998</v>
      </c>
      <c r="AY34" s="77">
        <v>4.3029999999999999</v>
      </c>
      <c r="AZ34" s="77">
        <v>4.6139999999999999</v>
      </c>
      <c r="BA34" s="77">
        <v>4.9640000000000004</v>
      </c>
      <c r="BB34" s="77">
        <v>5.3570000000000002</v>
      </c>
      <c r="BC34" s="77">
        <v>5.8019999999999996</v>
      </c>
      <c r="BD34" s="77">
        <v>6.3040000000000003</v>
      </c>
      <c r="BE34" s="77">
        <v>6.8730000000000002</v>
      </c>
      <c r="BF34" s="77">
        <v>7.5179999999999998</v>
      </c>
      <c r="BG34" s="77">
        <v>8.25</v>
      </c>
      <c r="BH34" s="77">
        <v>9.0820000000000007</v>
      </c>
      <c r="BI34" s="77">
        <v>10.028</v>
      </c>
      <c r="BJ34" s="77">
        <v>11.106</v>
      </c>
      <c r="BK34" s="77">
        <v>12.334</v>
      </c>
      <c r="BL34" s="77">
        <v>13.734</v>
      </c>
      <c r="BM34" s="77">
        <v>15.331</v>
      </c>
      <c r="BN34" s="77">
        <v>17.155000000000001</v>
      </c>
      <c r="BO34" s="77">
        <v>19.238</v>
      </c>
      <c r="BP34" s="77">
        <v>21.62</v>
      </c>
      <c r="BQ34" s="77">
        <v>24.347999999999999</v>
      </c>
      <c r="BR34" s="77">
        <v>27.474</v>
      </c>
      <c r="BS34" s="77">
        <v>31.061</v>
      </c>
      <c r="BT34" s="77">
        <v>35.182000000000002</v>
      </c>
      <c r="BU34" s="77">
        <v>39.917999999999999</v>
      </c>
      <c r="BV34" s="77">
        <v>45.372999999999998</v>
      </c>
      <c r="BW34" s="77">
        <v>51.671999999999997</v>
      </c>
      <c r="BX34" s="77">
        <v>58.968000000000004</v>
      </c>
      <c r="BY34" s="77">
        <v>67.444000000000003</v>
      </c>
      <c r="BZ34" s="77">
        <v>77.322000000000003</v>
      </c>
      <c r="CA34" s="77">
        <v>88.870999999999995</v>
      </c>
      <c r="CB34" s="77">
        <v>102.405</v>
      </c>
      <c r="CC34" s="77">
        <v>118.294</v>
      </c>
      <c r="CD34" s="77">
        <v>136.983</v>
      </c>
      <c r="CE34" s="77">
        <v>158.99</v>
      </c>
      <c r="CF34" s="77">
        <v>184.94900000000001</v>
      </c>
      <c r="CG34" s="77">
        <v>215.64</v>
      </c>
      <c r="CH34" s="77">
        <v>252.024</v>
      </c>
      <c r="CI34" s="77">
        <v>295.23200000000003</v>
      </c>
    </row>
    <row r="35" spans="1:87" x14ac:dyDescent="0.25">
      <c r="A35" s="76">
        <v>58</v>
      </c>
      <c r="B35" s="77">
        <v>1.0369999999999999</v>
      </c>
      <c r="C35" s="77">
        <v>1.0469999999999999</v>
      </c>
      <c r="D35" s="77">
        <v>1.0580000000000001</v>
      </c>
      <c r="E35" s="77">
        <v>1.07</v>
      </c>
      <c r="F35" s="77">
        <v>1.081</v>
      </c>
      <c r="G35" s="77">
        <v>1.0940000000000001</v>
      </c>
      <c r="H35" s="77">
        <v>1.107</v>
      </c>
      <c r="I35" s="77">
        <v>1.1200000000000001</v>
      </c>
      <c r="J35" s="77">
        <v>1.1339999999999999</v>
      </c>
      <c r="K35" s="77">
        <v>1.149</v>
      </c>
      <c r="L35" s="77">
        <v>1.1639999999999999</v>
      </c>
      <c r="M35" s="77">
        <v>1.18</v>
      </c>
      <c r="N35" s="77">
        <v>1.1970000000000001</v>
      </c>
      <c r="O35" s="77">
        <v>1.2150000000000001</v>
      </c>
      <c r="P35" s="77">
        <v>1.2330000000000001</v>
      </c>
      <c r="Q35" s="77">
        <v>1.254</v>
      </c>
      <c r="R35" s="77">
        <v>1.276</v>
      </c>
      <c r="S35" s="77">
        <v>1.298</v>
      </c>
      <c r="T35" s="77">
        <v>1.321</v>
      </c>
      <c r="U35" s="77">
        <v>1.3440000000000001</v>
      </c>
      <c r="V35" s="77">
        <v>1.369</v>
      </c>
      <c r="W35" s="77">
        <v>1.3959999999999999</v>
      </c>
      <c r="X35" s="77">
        <v>1.423</v>
      </c>
      <c r="Y35" s="77">
        <v>1.4530000000000001</v>
      </c>
      <c r="Z35" s="77">
        <v>1.484</v>
      </c>
      <c r="AA35" s="77">
        <v>1.5169999999999999</v>
      </c>
      <c r="AB35" s="77">
        <v>1.552</v>
      </c>
      <c r="AC35" s="77">
        <v>1.589</v>
      </c>
      <c r="AD35" s="77">
        <v>1.629</v>
      </c>
      <c r="AE35" s="77">
        <v>1.671</v>
      </c>
      <c r="AF35" s="77">
        <v>1.716</v>
      </c>
      <c r="AG35" s="77">
        <v>1.764</v>
      </c>
      <c r="AH35" s="77">
        <v>1.8160000000000001</v>
      </c>
      <c r="AI35" s="77">
        <v>1.8720000000000001</v>
      </c>
      <c r="AJ35" s="77">
        <v>1.9319999999999999</v>
      </c>
      <c r="AK35" s="77">
        <v>1.996</v>
      </c>
      <c r="AL35" s="77">
        <v>2.0659999999999998</v>
      </c>
      <c r="AM35" s="77">
        <v>2.141</v>
      </c>
      <c r="AN35" s="77">
        <v>2.2229999999999999</v>
      </c>
      <c r="AO35" s="77">
        <v>2.3130000000000002</v>
      </c>
      <c r="AP35" s="77">
        <v>2.41</v>
      </c>
      <c r="AQ35" s="77">
        <v>2.5169999999999999</v>
      </c>
      <c r="AR35" s="77">
        <v>2.6339999999999999</v>
      </c>
      <c r="AS35" s="77">
        <v>2.7629999999999999</v>
      </c>
      <c r="AT35" s="77">
        <v>2.9039999999999999</v>
      </c>
      <c r="AU35" s="77">
        <v>3.0609999999999999</v>
      </c>
      <c r="AV35" s="77">
        <v>3.2349999999999999</v>
      </c>
      <c r="AW35" s="77">
        <v>3.4279999999999999</v>
      </c>
      <c r="AX35" s="77">
        <v>3.6429999999999998</v>
      </c>
      <c r="AY35" s="77">
        <v>3.8839999999999999</v>
      </c>
      <c r="AZ35" s="77">
        <v>4.1529999999999996</v>
      </c>
      <c r="BA35" s="77">
        <v>4.4550000000000001</v>
      </c>
      <c r="BB35" s="77">
        <v>4.7949999999999999</v>
      </c>
      <c r="BC35" s="77">
        <v>5.1790000000000003</v>
      </c>
      <c r="BD35" s="77">
        <v>5.6120000000000001</v>
      </c>
      <c r="BE35" s="77">
        <v>6.1029999999999998</v>
      </c>
      <c r="BF35" s="77">
        <v>6.6589999999999998</v>
      </c>
      <c r="BG35" s="77">
        <v>7.29</v>
      </c>
      <c r="BH35" s="77">
        <v>8.0079999999999991</v>
      </c>
      <c r="BI35" s="77">
        <v>8.8260000000000005</v>
      </c>
      <c r="BJ35" s="77">
        <v>9.7579999999999991</v>
      </c>
      <c r="BK35" s="77">
        <v>10.821999999999999</v>
      </c>
      <c r="BL35" s="77">
        <v>12.036</v>
      </c>
      <c r="BM35" s="77">
        <v>13.423999999999999</v>
      </c>
      <c r="BN35" s="77">
        <v>15.012</v>
      </c>
      <c r="BO35" s="77">
        <v>16.829000000000001</v>
      </c>
      <c r="BP35" s="77">
        <v>18.913</v>
      </c>
      <c r="BQ35" s="77">
        <v>21.303000000000001</v>
      </c>
      <c r="BR35" s="77">
        <v>24.048999999999999</v>
      </c>
      <c r="BS35" s="77">
        <v>27.207999999999998</v>
      </c>
      <c r="BT35" s="77">
        <v>30.844000000000001</v>
      </c>
      <c r="BU35" s="77">
        <v>35.033000000000001</v>
      </c>
      <c r="BV35" s="77">
        <v>39.868000000000002</v>
      </c>
      <c r="BW35" s="77">
        <v>45.463000000000001</v>
      </c>
      <c r="BX35" s="77">
        <v>51.956000000000003</v>
      </c>
      <c r="BY35" s="77">
        <v>59.512999999999998</v>
      </c>
      <c r="BZ35" s="77">
        <v>68.334999999999994</v>
      </c>
      <c r="CA35" s="77">
        <v>78.665999999999997</v>
      </c>
      <c r="CB35" s="77">
        <v>90.79</v>
      </c>
      <c r="CC35" s="77">
        <v>105.044</v>
      </c>
      <c r="CD35" s="77">
        <v>121.831</v>
      </c>
      <c r="CE35" s="77">
        <v>141.624</v>
      </c>
      <c r="CF35" s="77">
        <v>164.99600000000001</v>
      </c>
      <c r="CG35" s="77">
        <v>192.661</v>
      </c>
      <c r="CH35" s="77">
        <v>225.49100000000001</v>
      </c>
      <c r="CI35" s="77">
        <v>264.52</v>
      </c>
    </row>
    <row r="36" spans="1:87" x14ac:dyDescent="0.25">
      <c r="A36" s="76">
        <v>59</v>
      </c>
      <c r="B36" s="77">
        <v>0.98499999999999999</v>
      </c>
      <c r="C36" s="77">
        <v>0.995</v>
      </c>
      <c r="D36" s="77">
        <v>1.0049999999999999</v>
      </c>
      <c r="E36" s="77">
        <v>1.0149999999999999</v>
      </c>
      <c r="F36" s="77">
        <v>1.026</v>
      </c>
      <c r="G36" s="77">
        <v>1.0369999999999999</v>
      </c>
      <c r="H36" s="77">
        <v>1.0489999999999999</v>
      </c>
      <c r="I36" s="77">
        <v>1.0620000000000001</v>
      </c>
      <c r="J36" s="77">
        <v>1.075</v>
      </c>
      <c r="K36" s="77">
        <v>1.0880000000000001</v>
      </c>
      <c r="L36" s="77">
        <v>1.1020000000000001</v>
      </c>
      <c r="M36" s="77">
        <v>1.117</v>
      </c>
      <c r="N36" s="77">
        <v>1.133</v>
      </c>
      <c r="O36" s="77">
        <v>1.149</v>
      </c>
      <c r="P36" s="77">
        <v>1.1659999999999999</v>
      </c>
      <c r="Q36" s="77">
        <v>1.1850000000000001</v>
      </c>
      <c r="R36" s="77">
        <v>1.2050000000000001</v>
      </c>
      <c r="S36" s="77">
        <v>1.2250000000000001</v>
      </c>
      <c r="T36" s="77">
        <v>1.246</v>
      </c>
      <c r="U36" s="77">
        <v>1.268</v>
      </c>
      <c r="V36" s="77">
        <v>1.29</v>
      </c>
      <c r="W36" s="77">
        <v>1.3140000000000001</v>
      </c>
      <c r="X36" s="77">
        <v>1.34</v>
      </c>
      <c r="Y36" s="77">
        <v>1.3660000000000001</v>
      </c>
      <c r="Z36" s="77">
        <v>1.395</v>
      </c>
      <c r="AA36" s="77">
        <v>1.425</v>
      </c>
      <c r="AB36" s="77">
        <v>1.456</v>
      </c>
      <c r="AC36" s="77">
        <v>1.49</v>
      </c>
      <c r="AD36" s="77">
        <v>1.526</v>
      </c>
      <c r="AE36" s="77">
        <v>1.5640000000000001</v>
      </c>
      <c r="AF36" s="77">
        <v>1.605</v>
      </c>
      <c r="AG36" s="77">
        <v>1.6479999999999999</v>
      </c>
      <c r="AH36" s="77">
        <v>1.6950000000000001</v>
      </c>
      <c r="AI36" s="77">
        <v>1.7450000000000001</v>
      </c>
      <c r="AJ36" s="77">
        <v>1.798</v>
      </c>
      <c r="AK36" s="77">
        <v>1.8560000000000001</v>
      </c>
      <c r="AL36" s="77">
        <v>1.9179999999999999</v>
      </c>
      <c r="AM36" s="77">
        <v>1.9850000000000001</v>
      </c>
      <c r="AN36" s="77">
        <v>2.0579999999999998</v>
      </c>
      <c r="AO36" s="77">
        <v>2.137</v>
      </c>
      <c r="AP36" s="77">
        <v>2.2240000000000002</v>
      </c>
      <c r="AQ36" s="77">
        <v>2.3180000000000001</v>
      </c>
      <c r="AR36" s="77">
        <v>2.4209999999999998</v>
      </c>
      <c r="AS36" s="77">
        <v>2.5339999999999998</v>
      </c>
      <c r="AT36" s="77">
        <v>2.6579999999999999</v>
      </c>
      <c r="AU36" s="77">
        <v>2.7949999999999999</v>
      </c>
      <c r="AV36" s="77">
        <v>2.9470000000000001</v>
      </c>
      <c r="AW36" s="77">
        <v>3.1150000000000002</v>
      </c>
      <c r="AX36" s="77">
        <v>3.302</v>
      </c>
      <c r="AY36" s="77">
        <v>3.51</v>
      </c>
      <c r="AZ36" s="77">
        <v>3.7429999999999999</v>
      </c>
      <c r="BA36" s="77">
        <v>4.0049999999999999</v>
      </c>
      <c r="BB36" s="77">
        <v>4.298</v>
      </c>
      <c r="BC36" s="77">
        <v>4.6289999999999996</v>
      </c>
      <c r="BD36" s="77">
        <v>5.0030000000000001</v>
      </c>
      <c r="BE36" s="77">
        <v>5.4249999999999998</v>
      </c>
      <c r="BF36" s="77">
        <v>5.9039999999999999</v>
      </c>
      <c r="BG36" s="77">
        <v>6.4470000000000001</v>
      </c>
      <c r="BH36" s="77">
        <v>7.0650000000000004</v>
      </c>
      <c r="BI36" s="77">
        <v>7.7690000000000001</v>
      </c>
      <c r="BJ36" s="77">
        <v>8.5730000000000004</v>
      </c>
      <c r="BK36" s="77">
        <v>9.49</v>
      </c>
      <c r="BL36" s="77">
        <v>10.539</v>
      </c>
      <c r="BM36" s="77">
        <v>11.739000000000001</v>
      </c>
      <c r="BN36" s="77">
        <v>13.115</v>
      </c>
      <c r="BO36" s="77">
        <v>14.692</v>
      </c>
      <c r="BP36" s="77">
        <v>16.504000000000001</v>
      </c>
      <c r="BQ36" s="77">
        <v>18.587</v>
      </c>
      <c r="BR36" s="77">
        <v>20.984000000000002</v>
      </c>
      <c r="BS36" s="77">
        <v>23.747</v>
      </c>
      <c r="BT36" s="77">
        <v>26.936</v>
      </c>
      <c r="BU36" s="77">
        <v>30.617000000000001</v>
      </c>
      <c r="BV36" s="77">
        <v>34.874000000000002</v>
      </c>
      <c r="BW36" s="77">
        <v>39.808999999999997</v>
      </c>
      <c r="BX36" s="77">
        <v>45.548999999999999</v>
      </c>
      <c r="BY36" s="77">
        <v>52.24</v>
      </c>
      <c r="BZ36" s="77">
        <v>60.066000000000003</v>
      </c>
      <c r="CA36" s="77">
        <v>69.244</v>
      </c>
      <c r="CB36" s="77">
        <v>80.031000000000006</v>
      </c>
      <c r="CC36" s="77">
        <v>92.730999999999995</v>
      </c>
      <c r="CD36" s="77">
        <v>107.706</v>
      </c>
      <c r="CE36" s="77">
        <v>125.383</v>
      </c>
      <c r="CF36" s="77">
        <v>146.28100000000001</v>
      </c>
      <c r="CG36" s="77">
        <v>171.042</v>
      </c>
      <c r="CH36" s="77">
        <v>200.45599999999999</v>
      </c>
      <c r="CI36" s="77">
        <v>235.458</v>
      </c>
    </row>
    <row r="37" spans="1:87" x14ac:dyDescent="0.25">
      <c r="A37" s="76">
        <v>60</v>
      </c>
      <c r="B37" s="77">
        <v>0.93500000000000005</v>
      </c>
      <c r="C37" s="77">
        <v>0.94399999999999995</v>
      </c>
      <c r="D37" s="77">
        <v>0.95299999999999996</v>
      </c>
      <c r="E37" s="77">
        <v>0.96299999999999997</v>
      </c>
      <c r="F37" s="77">
        <v>0.97299999999999998</v>
      </c>
      <c r="G37" s="77">
        <v>0.98299999999999998</v>
      </c>
      <c r="H37" s="77">
        <v>0.99399999999999999</v>
      </c>
      <c r="I37" s="77">
        <v>1.006</v>
      </c>
      <c r="J37" s="77">
        <v>1.018</v>
      </c>
      <c r="K37" s="77">
        <v>1.03</v>
      </c>
      <c r="L37" s="77">
        <v>1.0429999999999999</v>
      </c>
      <c r="M37" s="77">
        <v>1.0569999999999999</v>
      </c>
      <c r="N37" s="77">
        <v>1.071</v>
      </c>
      <c r="O37" s="77">
        <v>1.0860000000000001</v>
      </c>
      <c r="P37" s="77">
        <v>1.101</v>
      </c>
      <c r="Q37" s="77">
        <v>1.119</v>
      </c>
      <c r="R37" s="77">
        <v>1.1379999999999999</v>
      </c>
      <c r="S37" s="77">
        <v>1.1559999999999999</v>
      </c>
      <c r="T37" s="77">
        <v>1.175</v>
      </c>
      <c r="U37" s="77">
        <v>1.1950000000000001</v>
      </c>
      <c r="V37" s="77">
        <v>1.2150000000000001</v>
      </c>
      <c r="W37" s="77">
        <v>1.2370000000000001</v>
      </c>
      <c r="X37" s="77">
        <v>1.2609999999999999</v>
      </c>
      <c r="Y37" s="77">
        <v>1.2849999999999999</v>
      </c>
      <c r="Z37" s="77">
        <v>1.3109999999999999</v>
      </c>
      <c r="AA37" s="77">
        <v>1.3380000000000001</v>
      </c>
      <c r="AB37" s="77">
        <v>1.367</v>
      </c>
      <c r="AC37" s="77">
        <v>1.397</v>
      </c>
      <c r="AD37" s="77">
        <v>1.43</v>
      </c>
      <c r="AE37" s="77">
        <v>1.464</v>
      </c>
      <c r="AF37" s="77">
        <v>1.5009999999999999</v>
      </c>
      <c r="AG37" s="77">
        <v>1.54</v>
      </c>
      <c r="AH37" s="77">
        <v>1.5820000000000001</v>
      </c>
      <c r="AI37" s="77">
        <v>1.6259999999999999</v>
      </c>
      <c r="AJ37" s="77">
        <v>1.6739999999999999</v>
      </c>
      <c r="AK37" s="77">
        <v>1.726</v>
      </c>
      <c r="AL37" s="77">
        <v>1.7809999999999999</v>
      </c>
      <c r="AM37" s="77">
        <v>1.841</v>
      </c>
      <c r="AN37" s="77">
        <v>1.9059999999999999</v>
      </c>
      <c r="AO37" s="77">
        <v>1.976</v>
      </c>
      <c r="AP37" s="77">
        <v>2.0529999999999999</v>
      </c>
      <c r="AQ37" s="77">
        <v>2.1360000000000001</v>
      </c>
      <c r="AR37" s="77">
        <v>2.2269999999999999</v>
      </c>
      <c r="AS37" s="77">
        <v>2.3260000000000001</v>
      </c>
      <c r="AT37" s="77">
        <v>2.4350000000000001</v>
      </c>
      <c r="AU37" s="77">
        <v>2.5550000000000002</v>
      </c>
      <c r="AV37" s="77">
        <v>2.6869999999999998</v>
      </c>
      <c r="AW37" s="77">
        <v>2.8340000000000001</v>
      </c>
      <c r="AX37" s="77">
        <v>2.9969999999999999</v>
      </c>
      <c r="AY37" s="77">
        <v>3.1779999999999999</v>
      </c>
      <c r="AZ37" s="77">
        <v>3.38</v>
      </c>
      <c r="BA37" s="77">
        <v>3.605</v>
      </c>
      <c r="BB37" s="77">
        <v>3.859</v>
      </c>
      <c r="BC37" s="77">
        <v>4.1440000000000001</v>
      </c>
      <c r="BD37" s="77">
        <v>4.4660000000000002</v>
      </c>
      <c r="BE37" s="77">
        <v>4.8289999999999997</v>
      </c>
      <c r="BF37" s="77">
        <v>5.24</v>
      </c>
      <c r="BG37" s="77">
        <v>5.7069999999999999</v>
      </c>
      <c r="BH37" s="77">
        <v>6.2380000000000004</v>
      </c>
      <c r="BI37" s="77">
        <v>6.843</v>
      </c>
      <c r="BJ37" s="77">
        <v>7.5330000000000004</v>
      </c>
      <c r="BK37" s="77">
        <v>8.3219999999999992</v>
      </c>
      <c r="BL37" s="77">
        <v>9.2240000000000002</v>
      </c>
      <c r="BM37" s="77">
        <v>10.257999999999999</v>
      </c>
      <c r="BN37" s="77">
        <v>11.444000000000001</v>
      </c>
      <c r="BO37" s="77">
        <v>12.807</v>
      </c>
      <c r="BP37" s="77">
        <v>14.374000000000001</v>
      </c>
      <c r="BQ37" s="77">
        <v>16.178999999999998</v>
      </c>
      <c r="BR37" s="77">
        <v>18.260000000000002</v>
      </c>
      <c r="BS37" s="77">
        <v>20.663</v>
      </c>
      <c r="BT37" s="77">
        <v>23.440999999999999</v>
      </c>
      <c r="BU37" s="77">
        <v>26.655000000000001</v>
      </c>
      <c r="BV37" s="77">
        <v>30.379000000000001</v>
      </c>
      <c r="BW37" s="77">
        <v>34.704999999999998</v>
      </c>
      <c r="BX37" s="77">
        <v>39.744</v>
      </c>
      <c r="BY37" s="77">
        <v>45.63</v>
      </c>
      <c r="BZ37" s="77">
        <v>52.524000000000001</v>
      </c>
      <c r="CA37" s="77">
        <v>60.624000000000002</v>
      </c>
      <c r="CB37" s="77">
        <v>70.156000000000006</v>
      </c>
      <c r="CC37" s="77">
        <v>81.393000000000001</v>
      </c>
      <c r="CD37" s="77">
        <v>94.661000000000001</v>
      </c>
      <c r="CE37" s="77">
        <v>110.339</v>
      </c>
      <c r="CF37" s="77">
        <v>128.893</v>
      </c>
      <c r="CG37" s="77">
        <v>150.898</v>
      </c>
      <c r="CH37" s="77">
        <v>177.06100000000001</v>
      </c>
      <c r="CI37" s="77">
        <v>208.22200000000001</v>
      </c>
    </row>
    <row r="38" spans="1:87" x14ac:dyDescent="0.25">
      <c r="A38" s="76">
        <v>61</v>
      </c>
      <c r="B38" s="77">
        <v>0.88700000000000001</v>
      </c>
      <c r="C38" s="77">
        <v>0.89500000000000002</v>
      </c>
      <c r="D38" s="77">
        <v>0.90400000000000003</v>
      </c>
      <c r="E38" s="77">
        <v>0.91300000000000003</v>
      </c>
      <c r="F38" s="77">
        <v>0.92200000000000004</v>
      </c>
      <c r="G38" s="77">
        <v>0.93100000000000005</v>
      </c>
      <c r="H38" s="77">
        <v>0.94099999999999995</v>
      </c>
      <c r="I38" s="77">
        <v>0.95199999999999996</v>
      </c>
      <c r="J38" s="77">
        <v>0.96299999999999997</v>
      </c>
      <c r="K38" s="77">
        <v>0.97399999999999998</v>
      </c>
      <c r="L38" s="77">
        <v>0.98599999999999999</v>
      </c>
      <c r="M38" s="77">
        <v>0.999</v>
      </c>
      <c r="N38" s="77">
        <v>1.012</v>
      </c>
      <c r="O38" s="77">
        <v>1.0249999999999999</v>
      </c>
      <c r="P38" s="77">
        <v>1.04</v>
      </c>
      <c r="Q38" s="77">
        <v>1.056</v>
      </c>
      <c r="R38" s="77">
        <v>1.073</v>
      </c>
      <c r="S38" s="77">
        <v>1.0900000000000001</v>
      </c>
      <c r="T38" s="77">
        <v>1.107</v>
      </c>
      <c r="U38" s="77">
        <v>1.125</v>
      </c>
      <c r="V38" s="77">
        <v>1.1439999999999999</v>
      </c>
      <c r="W38" s="77">
        <v>1.1639999999999999</v>
      </c>
      <c r="X38" s="77">
        <v>1.1850000000000001</v>
      </c>
      <c r="Y38" s="77">
        <v>1.208</v>
      </c>
      <c r="Z38" s="77">
        <v>1.2310000000000001</v>
      </c>
      <c r="AA38" s="77">
        <v>1.256</v>
      </c>
      <c r="AB38" s="77">
        <v>1.282</v>
      </c>
      <c r="AC38" s="77">
        <v>1.31</v>
      </c>
      <c r="AD38" s="77">
        <v>1.339</v>
      </c>
      <c r="AE38" s="77">
        <v>1.37</v>
      </c>
      <c r="AF38" s="77">
        <v>1.403</v>
      </c>
      <c r="AG38" s="77">
        <v>1.4390000000000001</v>
      </c>
      <c r="AH38" s="77">
        <v>1.476</v>
      </c>
      <c r="AI38" s="77">
        <v>1.516</v>
      </c>
      <c r="AJ38" s="77">
        <v>1.5589999999999999</v>
      </c>
      <c r="AK38" s="77">
        <v>1.605</v>
      </c>
      <c r="AL38" s="77">
        <v>1.655</v>
      </c>
      <c r="AM38" s="77">
        <v>1.708</v>
      </c>
      <c r="AN38" s="77">
        <v>1.766</v>
      </c>
      <c r="AO38" s="77">
        <v>1.829</v>
      </c>
      <c r="AP38" s="77">
        <v>1.8959999999999999</v>
      </c>
      <c r="AQ38" s="77">
        <v>1.97</v>
      </c>
      <c r="AR38" s="77">
        <v>2.0499999999999998</v>
      </c>
      <c r="AS38" s="77">
        <v>2.137</v>
      </c>
      <c r="AT38" s="77">
        <v>2.2330000000000001</v>
      </c>
      <c r="AU38" s="77">
        <v>2.3380000000000001</v>
      </c>
      <c r="AV38" s="77">
        <v>2.4540000000000002</v>
      </c>
      <c r="AW38" s="77">
        <v>2.5819999999999999</v>
      </c>
      <c r="AX38" s="77">
        <v>2.7229999999999999</v>
      </c>
      <c r="AY38" s="77">
        <v>2.88</v>
      </c>
      <c r="AZ38" s="77">
        <v>3.0550000000000002</v>
      </c>
      <c r="BA38" s="77">
        <v>3.2509999999999999</v>
      </c>
      <c r="BB38" s="77">
        <v>3.47</v>
      </c>
      <c r="BC38" s="77">
        <v>3.7149999999999999</v>
      </c>
      <c r="BD38" s="77">
        <v>3.992</v>
      </c>
      <c r="BE38" s="77">
        <v>4.3040000000000003</v>
      </c>
      <c r="BF38" s="77">
        <v>4.6580000000000004</v>
      </c>
      <c r="BG38" s="77">
        <v>5.0579999999999998</v>
      </c>
      <c r="BH38" s="77">
        <v>5.5129999999999999</v>
      </c>
      <c r="BI38" s="77">
        <v>6.032</v>
      </c>
      <c r="BJ38" s="77">
        <v>6.6230000000000002</v>
      </c>
      <c r="BK38" s="77">
        <v>7.3</v>
      </c>
      <c r="BL38" s="77">
        <v>8.0730000000000004</v>
      </c>
      <c r="BM38" s="77">
        <v>8.9610000000000003</v>
      </c>
      <c r="BN38" s="77">
        <v>9.98</v>
      </c>
      <c r="BO38" s="77">
        <v>11.151</v>
      </c>
      <c r="BP38" s="77">
        <v>12.5</v>
      </c>
      <c r="BQ38" s="77">
        <v>14.055999999999999</v>
      </c>
      <c r="BR38" s="77">
        <v>15.853</v>
      </c>
      <c r="BS38" s="77">
        <v>17.931999999999999</v>
      </c>
      <c r="BT38" s="77">
        <v>20.338999999999999</v>
      </c>
      <c r="BU38" s="77">
        <v>23.128</v>
      </c>
      <c r="BV38" s="77">
        <v>26.364999999999998</v>
      </c>
      <c r="BW38" s="77">
        <v>30.132000000000001</v>
      </c>
      <c r="BX38" s="77">
        <v>34.527999999999999</v>
      </c>
      <c r="BY38" s="77">
        <v>39.67</v>
      </c>
      <c r="BZ38" s="77">
        <v>45.704000000000001</v>
      </c>
      <c r="CA38" s="77">
        <v>52.802</v>
      </c>
      <c r="CB38" s="77">
        <v>61.167000000000002</v>
      </c>
      <c r="CC38" s="77">
        <v>71.042000000000002</v>
      </c>
      <c r="CD38" s="77">
        <v>82.712999999999994</v>
      </c>
      <c r="CE38" s="77">
        <v>96.52</v>
      </c>
      <c r="CF38" s="77">
        <v>112.875</v>
      </c>
      <c r="CG38" s="77">
        <v>132.28700000000001</v>
      </c>
      <c r="CH38" s="77">
        <v>155.38499999999999</v>
      </c>
      <c r="CI38" s="77">
        <v>182.91300000000001</v>
      </c>
    </row>
    <row r="39" spans="1:87" x14ac:dyDescent="0.25">
      <c r="A39" s="76">
        <v>62</v>
      </c>
      <c r="B39" s="77">
        <v>0.84099999999999997</v>
      </c>
      <c r="C39" s="77">
        <v>0.84899999999999998</v>
      </c>
      <c r="D39" s="77">
        <v>0.85599999999999998</v>
      </c>
      <c r="E39" s="77">
        <v>0.86399999999999999</v>
      </c>
      <c r="F39" s="77">
        <v>0.873</v>
      </c>
      <c r="G39" s="77">
        <v>0.88200000000000001</v>
      </c>
      <c r="H39" s="77">
        <v>0.89100000000000001</v>
      </c>
      <c r="I39" s="77">
        <v>0.9</v>
      </c>
      <c r="J39" s="77">
        <v>0.91</v>
      </c>
      <c r="K39" s="77">
        <v>0.92100000000000004</v>
      </c>
      <c r="L39" s="77">
        <v>0.93200000000000005</v>
      </c>
      <c r="M39" s="77">
        <v>0.94299999999999995</v>
      </c>
      <c r="N39" s="77">
        <v>0.95499999999999996</v>
      </c>
      <c r="O39" s="77">
        <v>0.96799999999999997</v>
      </c>
      <c r="P39" s="77">
        <v>0.98099999999999998</v>
      </c>
      <c r="Q39" s="77">
        <v>0.996</v>
      </c>
      <c r="R39" s="77">
        <v>1.012</v>
      </c>
      <c r="S39" s="77">
        <v>1.0269999999999999</v>
      </c>
      <c r="T39" s="77">
        <v>1.0429999999999999</v>
      </c>
      <c r="U39" s="77">
        <v>1.06</v>
      </c>
      <c r="V39" s="77">
        <v>1.077</v>
      </c>
      <c r="W39" s="77">
        <v>1.095</v>
      </c>
      <c r="X39" s="77">
        <v>1.1140000000000001</v>
      </c>
      <c r="Y39" s="77">
        <v>1.135</v>
      </c>
      <c r="Z39" s="77">
        <v>1.1559999999999999</v>
      </c>
      <c r="AA39" s="77">
        <v>1.1779999999999999</v>
      </c>
      <c r="AB39" s="77">
        <v>1.202</v>
      </c>
      <c r="AC39" s="77">
        <v>1.2270000000000001</v>
      </c>
      <c r="AD39" s="77">
        <v>1.254</v>
      </c>
      <c r="AE39" s="77">
        <v>1.282</v>
      </c>
      <c r="AF39" s="77">
        <v>1.3120000000000001</v>
      </c>
      <c r="AG39" s="77">
        <v>1.3440000000000001</v>
      </c>
      <c r="AH39" s="77">
        <v>1.3779999999999999</v>
      </c>
      <c r="AI39" s="77">
        <v>1.4139999999999999</v>
      </c>
      <c r="AJ39" s="77">
        <v>1.452</v>
      </c>
      <c r="AK39" s="77">
        <v>1.494</v>
      </c>
      <c r="AL39" s="77">
        <v>1.538</v>
      </c>
      <c r="AM39" s="77">
        <v>1.5860000000000001</v>
      </c>
      <c r="AN39" s="77">
        <v>1.637</v>
      </c>
      <c r="AO39" s="77">
        <v>1.6919999999999999</v>
      </c>
      <c r="AP39" s="77">
        <v>1.752</v>
      </c>
      <c r="AQ39" s="77">
        <v>1.8169999999999999</v>
      </c>
      <c r="AR39" s="77">
        <v>1.8879999999999999</v>
      </c>
      <c r="AS39" s="77">
        <v>1.9650000000000001</v>
      </c>
      <c r="AT39" s="77">
        <v>2.0489999999999999</v>
      </c>
      <c r="AU39" s="77">
        <v>2.1419999999999999</v>
      </c>
      <c r="AV39" s="77">
        <v>2.2429999999999999</v>
      </c>
      <c r="AW39" s="77">
        <v>2.355</v>
      </c>
      <c r="AX39" s="77">
        <v>2.4780000000000002</v>
      </c>
      <c r="AY39" s="77">
        <v>2.6150000000000002</v>
      </c>
      <c r="AZ39" s="77">
        <v>2.766</v>
      </c>
      <c r="BA39" s="77">
        <v>2.9359999999999999</v>
      </c>
      <c r="BB39" s="77">
        <v>3.125</v>
      </c>
      <c r="BC39" s="77">
        <v>3.3370000000000002</v>
      </c>
      <c r="BD39" s="77">
        <v>3.5750000000000002</v>
      </c>
      <c r="BE39" s="77">
        <v>3.843</v>
      </c>
      <c r="BF39" s="77">
        <v>4.1459999999999999</v>
      </c>
      <c r="BG39" s="77">
        <v>4.49</v>
      </c>
      <c r="BH39" s="77">
        <v>4.88</v>
      </c>
      <c r="BI39" s="77">
        <v>5.3230000000000004</v>
      </c>
      <c r="BJ39" s="77">
        <v>5.8289999999999997</v>
      </c>
      <c r="BK39" s="77">
        <v>6.4080000000000004</v>
      </c>
      <c r="BL39" s="77">
        <v>7.07</v>
      </c>
      <c r="BM39" s="77">
        <v>7.8289999999999997</v>
      </c>
      <c r="BN39" s="77">
        <v>8.7010000000000005</v>
      </c>
      <c r="BO39" s="77">
        <v>9.7050000000000001</v>
      </c>
      <c r="BP39" s="77">
        <v>10.862</v>
      </c>
      <c r="BQ39" s="77">
        <v>12.196999999999999</v>
      </c>
      <c r="BR39" s="77">
        <v>13.742000000000001</v>
      </c>
      <c r="BS39" s="77">
        <v>15.531000000000001</v>
      </c>
      <c r="BT39" s="77">
        <v>17.606000000000002</v>
      </c>
      <c r="BU39" s="77">
        <v>20.013000000000002</v>
      </c>
      <c r="BV39" s="77">
        <v>22.812999999999999</v>
      </c>
      <c r="BW39" s="77">
        <v>26.074999999999999</v>
      </c>
      <c r="BX39" s="77">
        <v>29.888000000000002</v>
      </c>
      <c r="BY39" s="77">
        <v>34.354999999999997</v>
      </c>
      <c r="BZ39" s="77">
        <v>39.603999999999999</v>
      </c>
      <c r="CA39" s="77">
        <v>45.787999999999997</v>
      </c>
      <c r="CB39" s="77">
        <v>53.085999999999999</v>
      </c>
      <c r="CC39" s="77">
        <v>61.710999999999999</v>
      </c>
      <c r="CD39" s="77">
        <v>71.918000000000006</v>
      </c>
      <c r="CE39" s="77">
        <v>84.004000000000005</v>
      </c>
      <c r="CF39" s="77">
        <v>98.332999999999998</v>
      </c>
      <c r="CG39" s="77">
        <v>115.354</v>
      </c>
      <c r="CH39" s="77">
        <v>135.62100000000001</v>
      </c>
      <c r="CI39" s="77">
        <v>159.78899999999999</v>
      </c>
    </row>
    <row r="40" spans="1:87" x14ac:dyDescent="0.25">
      <c r="A40" s="76">
        <v>63</v>
      </c>
      <c r="B40" s="77">
        <v>0.79700000000000004</v>
      </c>
      <c r="C40" s="77">
        <v>0.80400000000000005</v>
      </c>
      <c r="D40" s="77">
        <v>0.81100000000000005</v>
      </c>
      <c r="E40" s="77">
        <v>0.81799999999999995</v>
      </c>
      <c r="F40" s="77">
        <v>0.82599999999999996</v>
      </c>
      <c r="G40" s="77">
        <v>0.83399999999999996</v>
      </c>
      <c r="H40" s="77">
        <v>0.84199999999999997</v>
      </c>
      <c r="I40" s="77">
        <v>0.85099999999999998</v>
      </c>
      <c r="J40" s="77">
        <v>0.86</v>
      </c>
      <c r="K40" s="77">
        <v>0.87</v>
      </c>
      <c r="L40" s="77">
        <v>0.88</v>
      </c>
      <c r="M40" s="77">
        <v>0.89</v>
      </c>
      <c r="N40" s="77">
        <v>0.90100000000000002</v>
      </c>
      <c r="O40" s="77">
        <v>0.91300000000000003</v>
      </c>
      <c r="P40" s="77">
        <v>0.92500000000000004</v>
      </c>
      <c r="Q40" s="77">
        <v>0.93899999999999995</v>
      </c>
      <c r="R40" s="77">
        <v>0.95299999999999996</v>
      </c>
      <c r="S40" s="77">
        <v>0.96699999999999997</v>
      </c>
      <c r="T40" s="77">
        <v>0.98199999999999998</v>
      </c>
      <c r="U40" s="77">
        <v>0.997</v>
      </c>
      <c r="V40" s="77">
        <v>1.0129999999999999</v>
      </c>
      <c r="W40" s="77">
        <v>1.03</v>
      </c>
      <c r="X40" s="77">
        <v>1.0469999999999999</v>
      </c>
      <c r="Y40" s="77">
        <v>1.0649999999999999</v>
      </c>
      <c r="Z40" s="77">
        <v>1.085</v>
      </c>
      <c r="AA40" s="77">
        <v>1.105</v>
      </c>
      <c r="AB40" s="77">
        <v>1.127</v>
      </c>
      <c r="AC40" s="77">
        <v>1.1499999999999999</v>
      </c>
      <c r="AD40" s="77">
        <v>1.1739999999999999</v>
      </c>
      <c r="AE40" s="77">
        <v>1.1990000000000001</v>
      </c>
      <c r="AF40" s="77">
        <v>1.226</v>
      </c>
      <c r="AG40" s="77">
        <v>1.2549999999999999</v>
      </c>
      <c r="AH40" s="77">
        <v>1.2849999999999999</v>
      </c>
      <c r="AI40" s="77">
        <v>1.3180000000000001</v>
      </c>
      <c r="AJ40" s="77">
        <v>1.3520000000000001</v>
      </c>
      <c r="AK40" s="77">
        <v>1.39</v>
      </c>
      <c r="AL40" s="77">
        <v>1.429</v>
      </c>
      <c r="AM40" s="77">
        <v>1.472</v>
      </c>
      <c r="AN40" s="77">
        <v>1.518</v>
      </c>
      <c r="AO40" s="77">
        <v>1.5669999999999999</v>
      </c>
      <c r="AP40" s="77">
        <v>1.62</v>
      </c>
      <c r="AQ40" s="77">
        <v>1.6779999999999999</v>
      </c>
      <c r="AR40" s="77">
        <v>1.74</v>
      </c>
      <c r="AS40" s="77">
        <v>1.8080000000000001</v>
      </c>
      <c r="AT40" s="77">
        <v>1.883</v>
      </c>
      <c r="AU40" s="77">
        <v>1.964</v>
      </c>
      <c r="AV40" s="77">
        <v>2.052</v>
      </c>
      <c r="AW40" s="77">
        <v>2.15</v>
      </c>
      <c r="AX40" s="77">
        <v>2.258</v>
      </c>
      <c r="AY40" s="77">
        <v>2.3769999999999998</v>
      </c>
      <c r="AZ40" s="77">
        <v>2.508</v>
      </c>
      <c r="BA40" s="77">
        <v>2.6549999999999998</v>
      </c>
      <c r="BB40" s="77">
        <v>2.8180000000000001</v>
      </c>
      <c r="BC40" s="77">
        <v>3.0009999999999999</v>
      </c>
      <c r="BD40" s="77">
        <v>3.206</v>
      </c>
      <c r="BE40" s="77">
        <v>3.4369999999999998</v>
      </c>
      <c r="BF40" s="77">
        <v>3.6970000000000001</v>
      </c>
      <c r="BG40" s="77">
        <v>3.9910000000000001</v>
      </c>
      <c r="BH40" s="77">
        <v>4.3250000000000002</v>
      </c>
      <c r="BI40" s="77">
        <v>4.7050000000000001</v>
      </c>
      <c r="BJ40" s="77">
        <v>5.1369999999999996</v>
      </c>
      <c r="BK40" s="77">
        <v>5.6310000000000002</v>
      </c>
      <c r="BL40" s="77">
        <v>6.1959999999999997</v>
      </c>
      <c r="BM40" s="77">
        <v>6.8440000000000003</v>
      </c>
      <c r="BN40" s="77">
        <v>7.5890000000000004</v>
      </c>
      <c r="BO40" s="77">
        <v>8.4459999999999997</v>
      </c>
      <c r="BP40" s="77">
        <v>9.4350000000000005</v>
      </c>
      <c r="BQ40" s="77">
        <v>10.577999999999999</v>
      </c>
      <c r="BR40" s="77">
        <v>11.9</v>
      </c>
      <c r="BS40" s="77">
        <v>13.433999999999999</v>
      </c>
      <c r="BT40" s="77">
        <v>15.215</v>
      </c>
      <c r="BU40" s="77">
        <v>17.283999999999999</v>
      </c>
      <c r="BV40" s="77">
        <v>19.693000000000001</v>
      </c>
      <c r="BW40" s="77">
        <v>22.504000000000001</v>
      </c>
      <c r="BX40" s="77">
        <v>25.795000000000002</v>
      </c>
      <c r="BY40" s="77">
        <v>29.655999999999999</v>
      </c>
      <c r="BZ40" s="77">
        <v>34.198999999999998</v>
      </c>
      <c r="CA40" s="77">
        <v>39.558999999999997</v>
      </c>
      <c r="CB40" s="77">
        <v>45.893000000000001</v>
      </c>
      <c r="CC40" s="77">
        <v>53.389000000000003</v>
      </c>
      <c r="CD40" s="77">
        <v>62.268000000000001</v>
      </c>
      <c r="CE40" s="77">
        <v>72.793999999999997</v>
      </c>
      <c r="CF40" s="77">
        <v>85.284999999999997</v>
      </c>
      <c r="CG40" s="77">
        <v>100.136</v>
      </c>
      <c r="CH40" s="77">
        <v>117.83</v>
      </c>
      <c r="CI40" s="77">
        <v>138.94399999999999</v>
      </c>
    </row>
    <row r="41" spans="1:87" x14ac:dyDescent="0.25">
      <c r="A41" s="76">
        <v>64</v>
      </c>
      <c r="B41" s="77">
        <v>0.755</v>
      </c>
      <c r="C41" s="77">
        <v>0.76100000000000001</v>
      </c>
      <c r="D41" s="77">
        <v>0.76700000000000002</v>
      </c>
      <c r="E41" s="77">
        <v>0.77400000000000002</v>
      </c>
      <c r="F41" s="77">
        <v>0.78100000000000003</v>
      </c>
      <c r="G41" s="77">
        <v>0.78800000000000003</v>
      </c>
      <c r="H41" s="77">
        <v>0.79600000000000004</v>
      </c>
      <c r="I41" s="77">
        <v>0.80400000000000005</v>
      </c>
      <c r="J41" s="77">
        <v>0.81200000000000006</v>
      </c>
      <c r="K41" s="77">
        <v>0.82099999999999995</v>
      </c>
      <c r="L41" s="77">
        <v>0.83</v>
      </c>
      <c r="M41" s="77">
        <v>0.84</v>
      </c>
      <c r="N41" s="77">
        <v>0.85</v>
      </c>
      <c r="O41" s="77">
        <v>0.86</v>
      </c>
      <c r="P41" s="77">
        <v>0.871</v>
      </c>
      <c r="Q41" s="77">
        <v>0.88400000000000001</v>
      </c>
      <c r="R41" s="77">
        <v>0.89800000000000002</v>
      </c>
      <c r="S41" s="77">
        <v>0.91</v>
      </c>
      <c r="T41" s="77">
        <v>0.92400000000000004</v>
      </c>
      <c r="U41" s="77">
        <v>0.93700000000000006</v>
      </c>
      <c r="V41" s="77">
        <v>0.95199999999999996</v>
      </c>
      <c r="W41" s="77">
        <v>0.96699999999999997</v>
      </c>
      <c r="X41" s="77">
        <v>0.98299999999999998</v>
      </c>
      <c r="Y41" s="77">
        <v>1</v>
      </c>
      <c r="Z41" s="77">
        <v>1.018</v>
      </c>
      <c r="AA41" s="77">
        <v>1.036</v>
      </c>
      <c r="AB41" s="77">
        <v>1.056</v>
      </c>
      <c r="AC41" s="77">
        <v>1.0760000000000001</v>
      </c>
      <c r="AD41" s="77">
        <v>1.0980000000000001</v>
      </c>
      <c r="AE41" s="77">
        <v>1.121</v>
      </c>
      <c r="AF41" s="77">
        <v>1.1459999999999999</v>
      </c>
      <c r="AG41" s="77">
        <v>1.1719999999999999</v>
      </c>
      <c r="AH41" s="77">
        <v>1.1990000000000001</v>
      </c>
      <c r="AI41" s="77">
        <v>1.228</v>
      </c>
      <c r="AJ41" s="77">
        <v>1.2589999999999999</v>
      </c>
      <c r="AK41" s="77">
        <v>1.2929999999999999</v>
      </c>
      <c r="AL41" s="77">
        <v>1.3280000000000001</v>
      </c>
      <c r="AM41" s="77">
        <v>1.3660000000000001</v>
      </c>
      <c r="AN41" s="77">
        <v>1.407</v>
      </c>
      <c r="AO41" s="77">
        <v>1.4510000000000001</v>
      </c>
      <c r="AP41" s="77">
        <v>1.4990000000000001</v>
      </c>
      <c r="AQ41" s="77">
        <v>1.55</v>
      </c>
      <c r="AR41" s="77">
        <v>1.605</v>
      </c>
      <c r="AS41" s="77">
        <v>1.665</v>
      </c>
      <c r="AT41" s="77">
        <v>1.73</v>
      </c>
      <c r="AU41" s="77">
        <v>1.802</v>
      </c>
      <c r="AV41" s="77">
        <v>1.88</v>
      </c>
      <c r="AW41" s="77">
        <v>1.9650000000000001</v>
      </c>
      <c r="AX41" s="77">
        <v>2.0590000000000002</v>
      </c>
      <c r="AY41" s="77">
        <v>2.1629999999999998</v>
      </c>
      <c r="AZ41" s="77">
        <v>2.2770000000000001</v>
      </c>
      <c r="BA41" s="77">
        <v>2.4039999999999999</v>
      </c>
      <c r="BB41" s="77">
        <v>2.5459999999999998</v>
      </c>
      <c r="BC41" s="77">
        <v>2.7040000000000002</v>
      </c>
      <c r="BD41" s="77">
        <v>2.8809999999999998</v>
      </c>
      <c r="BE41" s="77">
        <v>3.0790000000000002</v>
      </c>
      <c r="BF41" s="77">
        <v>3.302</v>
      </c>
      <c r="BG41" s="77">
        <v>3.5550000000000002</v>
      </c>
      <c r="BH41" s="77">
        <v>3.84</v>
      </c>
      <c r="BI41" s="77">
        <v>4.165</v>
      </c>
      <c r="BJ41" s="77">
        <v>4.5339999999999998</v>
      </c>
      <c r="BK41" s="77">
        <v>4.9550000000000001</v>
      </c>
      <c r="BL41" s="77">
        <v>5.4370000000000003</v>
      </c>
      <c r="BM41" s="77">
        <v>5.99</v>
      </c>
      <c r="BN41" s="77">
        <v>6.6239999999999997</v>
      </c>
      <c r="BO41" s="77">
        <v>7.3550000000000004</v>
      </c>
      <c r="BP41" s="77">
        <v>8.1980000000000004</v>
      </c>
      <c r="BQ41" s="77">
        <v>9.1720000000000006</v>
      </c>
      <c r="BR41" s="77">
        <v>10.301</v>
      </c>
      <c r="BS41" s="77">
        <v>11.611000000000001</v>
      </c>
      <c r="BT41" s="77">
        <v>13.132999999999999</v>
      </c>
      <c r="BU41" s="77">
        <v>14.904</v>
      </c>
      <c r="BV41" s="77">
        <v>16.968</v>
      </c>
      <c r="BW41" s="77">
        <v>19.381</v>
      </c>
      <c r="BX41" s="77">
        <v>22.207999999999998</v>
      </c>
      <c r="BY41" s="77">
        <v>25.53</v>
      </c>
      <c r="BZ41" s="77">
        <v>29.443999999999999</v>
      </c>
      <c r="CA41" s="77">
        <v>34.067999999999998</v>
      </c>
      <c r="CB41" s="77">
        <v>39.539000000000001</v>
      </c>
      <c r="CC41" s="77">
        <v>46.021000000000001</v>
      </c>
      <c r="CD41" s="77">
        <v>53.71</v>
      </c>
      <c r="CE41" s="77">
        <v>62.834000000000003</v>
      </c>
      <c r="CF41" s="77">
        <v>73.673000000000002</v>
      </c>
      <c r="CG41" s="77">
        <v>86.570999999999998</v>
      </c>
      <c r="CH41" s="77">
        <v>101.95099999999999</v>
      </c>
      <c r="CI41" s="77">
        <v>120.316</v>
      </c>
    </row>
    <row r="42" spans="1:87" x14ac:dyDescent="0.25">
      <c r="A42" s="76">
        <v>65</v>
      </c>
      <c r="B42" s="77">
        <v>0.71399999999999997</v>
      </c>
      <c r="C42" s="77">
        <v>0.72</v>
      </c>
      <c r="D42" s="77">
        <v>0.72499999999999998</v>
      </c>
      <c r="E42" s="77">
        <v>0.73099999999999998</v>
      </c>
      <c r="F42" s="77">
        <v>0.73799999999999999</v>
      </c>
      <c r="G42" s="77">
        <v>0.74399999999999999</v>
      </c>
      <c r="H42" s="77">
        <v>0.751</v>
      </c>
      <c r="I42" s="77">
        <v>0.75900000000000001</v>
      </c>
      <c r="J42" s="77">
        <v>0.76600000000000001</v>
      </c>
      <c r="K42" s="77">
        <v>0.77400000000000002</v>
      </c>
      <c r="L42" s="77">
        <v>0.78300000000000003</v>
      </c>
      <c r="M42" s="77">
        <v>0.79200000000000004</v>
      </c>
      <c r="N42" s="77">
        <v>0.80100000000000005</v>
      </c>
      <c r="O42" s="77">
        <v>0.81</v>
      </c>
      <c r="P42" s="77">
        <v>0.82</v>
      </c>
      <c r="Q42" s="77">
        <v>0.83199999999999996</v>
      </c>
      <c r="R42" s="77">
        <v>0.84399999999999997</v>
      </c>
      <c r="S42" s="77">
        <v>0.85599999999999998</v>
      </c>
      <c r="T42" s="77">
        <v>0.86799999999999999</v>
      </c>
      <c r="U42" s="77">
        <v>0.88100000000000001</v>
      </c>
      <c r="V42" s="77">
        <v>0.89400000000000002</v>
      </c>
      <c r="W42" s="77">
        <v>0.90800000000000003</v>
      </c>
      <c r="X42" s="77">
        <v>0.92300000000000004</v>
      </c>
      <c r="Y42" s="77">
        <v>0.93799999999999994</v>
      </c>
      <c r="Z42" s="77">
        <v>0.95399999999999996</v>
      </c>
      <c r="AA42" s="77">
        <v>0.97099999999999997</v>
      </c>
      <c r="AB42" s="77">
        <v>0.98899999999999999</v>
      </c>
      <c r="AC42" s="77">
        <v>1.0069999999999999</v>
      </c>
      <c r="AD42" s="77">
        <v>1.0269999999999999</v>
      </c>
      <c r="AE42" s="77">
        <v>1.048</v>
      </c>
      <c r="AF42" s="77">
        <v>1.07</v>
      </c>
      <c r="AG42" s="77">
        <v>1.0940000000000001</v>
      </c>
      <c r="AH42" s="77">
        <v>1.1180000000000001</v>
      </c>
      <c r="AI42" s="77">
        <v>1.145</v>
      </c>
      <c r="AJ42" s="77">
        <v>1.173</v>
      </c>
      <c r="AK42" s="77">
        <v>1.202</v>
      </c>
      <c r="AL42" s="77">
        <v>1.234</v>
      </c>
      <c r="AM42" s="77">
        <v>1.268</v>
      </c>
      <c r="AN42" s="77">
        <v>1.3049999999999999</v>
      </c>
      <c r="AO42" s="77">
        <v>1.3440000000000001</v>
      </c>
      <c r="AP42" s="77">
        <v>1.3859999999999999</v>
      </c>
      <c r="AQ42" s="77">
        <v>1.4319999999999999</v>
      </c>
      <c r="AR42" s="77">
        <v>1.4810000000000001</v>
      </c>
      <c r="AS42" s="77">
        <v>1.534</v>
      </c>
      <c r="AT42" s="77">
        <v>1.5920000000000001</v>
      </c>
      <c r="AU42" s="77">
        <v>1.6539999999999999</v>
      </c>
      <c r="AV42" s="77">
        <v>1.7230000000000001</v>
      </c>
      <c r="AW42" s="77">
        <v>1.798</v>
      </c>
      <c r="AX42" s="77">
        <v>1.88</v>
      </c>
      <c r="AY42" s="77">
        <v>1.97</v>
      </c>
      <c r="AZ42" s="77">
        <v>2.0699999999999998</v>
      </c>
      <c r="BA42" s="77">
        <v>2.181</v>
      </c>
      <c r="BB42" s="77">
        <v>2.3029999999999999</v>
      </c>
      <c r="BC42" s="77">
        <v>2.44</v>
      </c>
      <c r="BD42" s="77">
        <v>2.5920000000000001</v>
      </c>
      <c r="BE42" s="77">
        <v>2.7629999999999999</v>
      </c>
      <c r="BF42" s="77">
        <v>2.9550000000000001</v>
      </c>
      <c r="BG42" s="77">
        <v>3.1709999999999998</v>
      </c>
      <c r="BH42" s="77">
        <v>3.4159999999999999</v>
      </c>
      <c r="BI42" s="77">
        <v>3.6930000000000001</v>
      </c>
      <c r="BJ42" s="77">
        <v>4.008</v>
      </c>
      <c r="BK42" s="77">
        <v>4.367</v>
      </c>
      <c r="BL42" s="77">
        <v>4.7779999999999996</v>
      </c>
      <c r="BM42" s="77">
        <v>5.2480000000000002</v>
      </c>
      <c r="BN42" s="77">
        <v>5.7880000000000003</v>
      </c>
      <c r="BO42" s="77">
        <v>6.41</v>
      </c>
      <c r="BP42" s="77">
        <v>7.1269999999999998</v>
      </c>
      <c r="BQ42" s="77">
        <v>7.9560000000000004</v>
      </c>
      <c r="BR42" s="77">
        <v>8.9160000000000004</v>
      </c>
      <c r="BS42" s="77">
        <v>10.032</v>
      </c>
      <c r="BT42" s="77">
        <v>11.329000000000001</v>
      </c>
      <c r="BU42" s="77">
        <v>12.839</v>
      </c>
      <c r="BV42" s="77">
        <v>14.602</v>
      </c>
      <c r="BW42" s="77">
        <v>16.663</v>
      </c>
      <c r="BX42" s="77">
        <v>19.082000000000001</v>
      </c>
      <c r="BY42" s="77">
        <v>21.928000000000001</v>
      </c>
      <c r="BZ42" s="77">
        <v>25.286000000000001</v>
      </c>
      <c r="CA42" s="77">
        <v>29.257000000000001</v>
      </c>
      <c r="CB42" s="77">
        <v>33.962000000000003</v>
      </c>
      <c r="CC42" s="77">
        <v>39.543999999999997</v>
      </c>
      <c r="CD42" s="77">
        <v>46.171999999999997</v>
      </c>
      <c r="CE42" s="77">
        <v>54.048000000000002</v>
      </c>
      <c r="CF42" s="77">
        <v>63.414000000000001</v>
      </c>
      <c r="CG42" s="77">
        <v>74.570999999999998</v>
      </c>
      <c r="CH42" s="77">
        <v>87.888000000000005</v>
      </c>
      <c r="CI42" s="77">
        <v>103.80200000000001</v>
      </c>
    </row>
    <row r="43" spans="1:87" x14ac:dyDescent="0.25">
      <c r="A43" s="76">
        <v>66</v>
      </c>
      <c r="B43" s="77">
        <v>0.67500000000000004</v>
      </c>
      <c r="C43" s="77">
        <v>0.68</v>
      </c>
      <c r="D43" s="77">
        <v>0.68500000000000005</v>
      </c>
      <c r="E43" s="77">
        <v>0.69</v>
      </c>
      <c r="F43" s="77">
        <v>0.69599999999999995</v>
      </c>
      <c r="G43" s="77">
        <v>0.70199999999999996</v>
      </c>
      <c r="H43" s="77">
        <v>0.70899999999999996</v>
      </c>
      <c r="I43" s="77">
        <v>0.71499999999999997</v>
      </c>
      <c r="J43" s="77">
        <v>0.72199999999999998</v>
      </c>
      <c r="K43" s="77">
        <v>0.73</v>
      </c>
      <c r="L43" s="77">
        <v>0.73699999999999999</v>
      </c>
      <c r="M43" s="77">
        <v>0.745</v>
      </c>
      <c r="N43" s="77">
        <v>0.754</v>
      </c>
      <c r="O43" s="77">
        <v>0.76200000000000001</v>
      </c>
      <c r="P43" s="77">
        <v>0.77200000000000002</v>
      </c>
      <c r="Q43" s="77">
        <v>0.78200000000000003</v>
      </c>
      <c r="R43" s="77">
        <v>0.79400000000000004</v>
      </c>
      <c r="S43" s="77">
        <v>0.80500000000000005</v>
      </c>
      <c r="T43" s="77">
        <v>0.81599999999999995</v>
      </c>
      <c r="U43" s="77">
        <v>0.82699999999999996</v>
      </c>
      <c r="V43" s="77">
        <v>0.83899999999999997</v>
      </c>
      <c r="W43" s="77">
        <v>0.85199999999999998</v>
      </c>
      <c r="X43" s="77">
        <v>0.86499999999999999</v>
      </c>
      <c r="Y43" s="77">
        <v>0.879</v>
      </c>
      <c r="Z43" s="77">
        <v>0.89400000000000002</v>
      </c>
      <c r="AA43" s="77">
        <v>0.90900000000000003</v>
      </c>
      <c r="AB43" s="77">
        <v>0.92500000000000004</v>
      </c>
      <c r="AC43" s="77">
        <v>0.94199999999999995</v>
      </c>
      <c r="AD43" s="77">
        <v>0.96</v>
      </c>
      <c r="AE43" s="77">
        <v>0.97899999999999998</v>
      </c>
      <c r="AF43" s="77">
        <v>0.999</v>
      </c>
      <c r="AG43" s="77">
        <v>1.02</v>
      </c>
      <c r="AH43" s="77">
        <v>1.0429999999999999</v>
      </c>
      <c r="AI43" s="77">
        <v>1.0660000000000001</v>
      </c>
      <c r="AJ43" s="77">
        <v>1.0920000000000001</v>
      </c>
      <c r="AK43" s="77">
        <v>1.1180000000000001</v>
      </c>
      <c r="AL43" s="77">
        <v>1.147</v>
      </c>
      <c r="AM43" s="77">
        <v>1.177</v>
      </c>
      <c r="AN43" s="77">
        <v>1.21</v>
      </c>
      <c r="AO43" s="77">
        <v>1.2450000000000001</v>
      </c>
      <c r="AP43" s="77">
        <v>1.2829999999999999</v>
      </c>
      <c r="AQ43" s="77">
        <v>1.323</v>
      </c>
      <c r="AR43" s="77">
        <v>1.367</v>
      </c>
      <c r="AS43" s="77">
        <v>1.4139999999999999</v>
      </c>
      <c r="AT43" s="77">
        <v>1.4650000000000001</v>
      </c>
      <c r="AU43" s="77">
        <v>1.52</v>
      </c>
      <c r="AV43" s="77">
        <v>1.58</v>
      </c>
      <c r="AW43" s="77">
        <v>1.6459999999999999</v>
      </c>
      <c r="AX43" s="77">
        <v>1.718</v>
      </c>
      <c r="AY43" s="77">
        <v>1.7969999999999999</v>
      </c>
      <c r="AZ43" s="77">
        <v>1.8839999999999999</v>
      </c>
      <c r="BA43" s="77">
        <v>1.98</v>
      </c>
      <c r="BB43" s="77">
        <v>2.0859999999999999</v>
      </c>
      <c r="BC43" s="77">
        <v>2.2040000000000002</v>
      </c>
      <c r="BD43" s="77">
        <v>2.3359999999999999</v>
      </c>
      <c r="BE43" s="77">
        <v>2.4830000000000001</v>
      </c>
      <c r="BF43" s="77">
        <v>2.6480000000000001</v>
      </c>
      <c r="BG43" s="77">
        <v>2.8340000000000001</v>
      </c>
      <c r="BH43" s="77">
        <v>3.0430000000000001</v>
      </c>
      <c r="BI43" s="77">
        <v>3.28</v>
      </c>
      <c r="BJ43" s="77">
        <v>3.55</v>
      </c>
      <c r="BK43" s="77">
        <v>3.8559999999999999</v>
      </c>
      <c r="BL43" s="77">
        <v>4.2050000000000001</v>
      </c>
      <c r="BM43" s="77">
        <v>4.6050000000000004</v>
      </c>
      <c r="BN43" s="77">
        <v>5.0640000000000001</v>
      </c>
      <c r="BO43" s="77">
        <v>5.5919999999999996</v>
      </c>
      <c r="BP43" s="77">
        <v>6.2009999999999996</v>
      </c>
      <c r="BQ43" s="77">
        <v>6.9050000000000002</v>
      </c>
      <c r="BR43" s="77">
        <v>7.72</v>
      </c>
      <c r="BS43" s="77">
        <v>8.6669999999999998</v>
      </c>
      <c r="BT43" s="77">
        <v>9.77</v>
      </c>
      <c r="BU43" s="77">
        <v>11.054</v>
      </c>
      <c r="BV43" s="77">
        <v>12.553000000000001</v>
      </c>
      <c r="BW43" s="77">
        <v>14.308999999999999</v>
      </c>
      <c r="BX43" s="77">
        <v>16.370999999999999</v>
      </c>
      <c r="BY43" s="77">
        <v>18.798999999999999</v>
      </c>
      <c r="BZ43" s="77">
        <v>21.667000000000002</v>
      </c>
      <c r="CA43" s="77">
        <v>25.062999999999999</v>
      </c>
      <c r="CB43" s="77">
        <v>29.091999999999999</v>
      </c>
      <c r="CC43" s="77">
        <v>33.877000000000002</v>
      </c>
      <c r="CD43" s="77">
        <v>39.567</v>
      </c>
      <c r="CE43" s="77">
        <v>46.335999999999999</v>
      </c>
      <c r="CF43" s="77">
        <v>54.395000000000003</v>
      </c>
      <c r="CG43" s="77">
        <v>64.004999999999995</v>
      </c>
      <c r="CH43" s="77">
        <v>75.489000000000004</v>
      </c>
      <c r="CI43" s="77">
        <v>89.225999999999999</v>
      </c>
    </row>
    <row r="44" spans="1:87" x14ac:dyDescent="0.25">
      <c r="A44" s="76">
        <v>67</v>
      </c>
      <c r="B44" s="77">
        <v>0.63800000000000001</v>
      </c>
      <c r="C44" s="77">
        <v>0.64200000000000002</v>
      </c>
      <c r="D44" s="77">
        <v>0.64700000000000002</v>
      </c>
      <c r="E44" s="77">
        <v>0.65100000000000002</v>
      </c>
      <c r="F44" s="77">
        <v>0.65700000000000003</v>
      </c>
      <c r="G44" s="77">
        <v>0.66200000000000003</v>
      </c>
      <c r="H44" s="77">
        <v>0.66800000000000004</v>
      </c>
      <c r="I44" s="77">
        <v>0.67400000000000004</v>
      </c>
      <c r="J44" s="77">
        <v>0.68</v>
      </c>
      <c r="K44" s="77">
        <v>0.68700000000000006</v>
      </c>
      <c r="L44" s="77">
        <v>0.69399999999999995</v>
      </c>
      <c r="M44" s="77">
        <v>0.70099999999999996</v>
      </c>
      <c r="N44" s="77">
        <v>0.70899999999999996</v>
      </c>
      <c r="O44" s="77">
        <v>0.71699999999999997</v>
      </c>
      <c r="P44" s="77">
        <v>0.72499999999999998</v>
      </c>
      <c r="Q44" s="77">
        <v>0.73499999999999999</v>
      </c>
      <c r="R44" s="77">
        <v>0.746</v>
      </c>
      <c r="S44" s="77">
        <v>0.755</v>
      </c>
      <c r="T44" s="77">
        <v>0.76600000000000001</v>
      </c>
      <c r="U44" s="77">
        <v>0.77600000000000002</v>
      </c>
      <c r="V44" s="77">
        <v>0.78700000000000003</v>
      </c>
      <c r="W44" s="77">
        <v>0.79900000000000004</v>
      </c>
      <c r="X44" s="77">
        <v>0.81100000000000005</v>
      </c>
      <c r="Y44" s="77">
        <v>0.82399999999999995</v>
      </c>
      <c r="Z44" s="77">
        <v>0.83699999999999997</v>
      </c>
      <c r="AA44" s="77">
        <v>0.85099999999999998</v>
      </c>
      <c r="AB44" s="77">
        <v>0.86599999999999999</v>
      </c>
      <c r="AC44" s="77">
        <v>0.88100000000000001</v>
      </c>
      <c r="AD44" s="77">
        <v>0.89700000000000002</v>
      </c>
      <c r="AE44" s="77">
        <v>0.91400000000000003</v>
      </c>
      <c r="AF44" s="77">
        <v>0.93200000000000005</v>
      </c>
      <c r="AG44" s="77">
        <v>0.95099999999999996</v>
      </c>
      <c r="AH44" s="77">
        <v>0.97199999999999998</v>
      </c>
      <c r="AI44" s="77">
        <v>0.99299999999999999</v>
      </c>
      <c r="AJ44" s="77">
        <v>1.016</v>
      </c>
      <c r="AK44" s="77">
        <v>1.04</v>
      </c>
      <c r="AL44" s="77">
        <v>1.0649999999999999</v>
      </c>
      <c r="AM44" s="77">
        <v>1.093</v>
      </c>
      <c r="AN44" s="77">
        <v>1.1220000000000001</v>
      </c>
      <c r="AO44" s="77">
        <v>1.153</v>
      </c>
      <c r="AP44" s="77">
        <v>1.1870000000000001</v>
      </c>
      <c r="AQ44" s="77">
        <v>1.2230000000000001</v>
      </c>
      <c r="AR44" s="77">
        <v>1.2609999999999999</v>
      </c>
      <c r="AS44" s="77">
        <v>1.3029999999999999</v>
      </c>
      <c r="AT44" s="77">
        <v>1.3480000000000001</v>
      </c>
      <c r="AU44" s="77">
        <v>1.397</v>
      </c>
      <c r="AV44" s="77">
        <v>1.45</v>
      </c>
      <c r="AW44" s="77">
        <v>1.508</v>
      </c>
      <c r="AX44" s="77">
        <v>1.571</v>
      </c>
      <c r="AY44" s="77">
        <v>1.64</v>
      </c>
      <c r="AZ44" s="77">
        <v>1.716</v>
      </c>
      <c r="BA44" s="77">
        <v>1.8</v>
      </c>
      <c r="BB44" s="77">
        <v>1.8919999999999999</v>
      </c>
      <c r="BC44" s="77">
        <v>1.994</v>
      </c>
      <c r="BD44" s="77">
        <v>2.1080000000000001</v>
      </c>
      <c r="BE44" s="77">
        <v>2.2349999999999999</v>
      </c>
      <c r="BF44" s="77">
        <v>2.3769999999999998</v>
      </c>
      <c r="BG44" s="77">
        <v>2.5369999999999999</v>
      </c>
      <c r="BH44" s="77">
        <v>2.7160000000000002</v>
      </c>
      <c r="BI44" s="77">
        <v>2.919</v>
      </c>
      <c r="BJ44" s="77">
        <v>3.149</v>
      </c>
      <c r="BK44" s="77">
        <v>3.41</v>
      </c>
      <c r="BL44" s="77">
        <v>3.7069999999999999</v>
      </c>
      <c r="BM44" s="77">
        <v>4.0469999999999997</v>
      </c>
      <c r="BN44" s="77">
        <v>4.4370000000000003</v>
      </c>
      <c r="BO44" s="77">
        <v>4.8849999999999998</v>
      </c>
      <c r="BP44" s="77">
        <v>5.4009999999999998</v>
      </c>
      <c r="BQ44" s="77">
        <v>5.9969999999999999</v>
      </c>
      <c r="BR44" s="77">
        <v>6.6879999999999997</v>
      </c>
      <c r="BS44" s="77">
        <v>7.49</v>
      </c>
      <c r="BT44" s="77">
        <v>8.4239999999999995</v>
      </c>
      <c r="BU44" s="77">
        <v>9.5120000000000005</v>
      </c>
      <c r="BV44" s="77">
        <v>10.784000000000001</v>
      </c>
      <c r="BW44" s="77">
        <v>12.273</v>
      </c>
      <c r="BX44" s="77">
        <v>14.023999999999999</v>
      </c>
      <c r="BY44" s="77">
        <v>16.087</v>
      </c>
      <c r="BZ44" s="77">
        <v>18.526</v>
      </c>
      <c r="CA44" s="77">
        <v>21.417999999999999</v>
      </c>
      <c r="CB44" s="77">
        <v>24.852</v>
      </c>
      <c r="CC44" s="77">
        <v>28.934999999999999</v>
      </c>
      <c r="CD44" s="77">
        <v>33.795000000000002</v>
      </c>
      <c r="CE44" s="77">
        <v>39.582999999999998</v>
      </c>
      <c r="CF44" s="77">
        <v>46.482999999999997</v>
      </c>
      <c r="CG44" s="77">
        <v>54.72</v>
      </c>
      <c r="CH44" s="77">
        <v>64.573999999999998</v>
      </c>
      <c r="CI44" s="77">
        <v>76.373999999999995</v>
      </c>
    </row>
    <row r="45" spans="1:87" x14ac:dyDescent="0.25">
      <c r="A45" s="76">
        <v>68</v>
      </c>
      <c r="B45" s="77">
        <v>0.60199999999999998</v>
      </c>
      <c r="C45" s="77">
        <v>0.60599999999999998</v>
      </c>
      <c r="D45" s="77">
        <v>0.61</v>
      </c>
      <c r="E45" s="77">
        <v>0.61399999999999999</v>
      </c>
      <c r="F45" s="77">
        <v>0.61899999999999999</v>
      </c>
      <c r="G45" s="77">
        <v>0.624</v>
      </c>
      <c r="H45" s="77">
        <v>0.629</v>
      </c>
      <c r="I45" s="77">
        <v>0.63400000000000001</v>
      </c>
      <c r="J45" s="77">
        <v>0.64</v>
      </c>
      <c r="K45" s="77">
        <v>0.64600000000000002</v>
      </c>
      <c r="L45" s="77">
        <v>0.65200000000000002</v>
      </c>
      <c r="M45" s="77">
        <v>0.65900000000000003</v>
      </c>
      <c r="N45" s="77">
        <v>0.66600000000000004</v>
      </c>
      <c r="O45" s="77">
        <v>0.67300000000000004</v>
      </c>
      <c r="P45" s="77">
        <v>0.68100000000000005</v>
      </c>
      <c r="Q45" s="77">
        <v>0.69</v>
      </c>
      <c r="R45" s="77">
        <v>0.7</v>
      </c>
      <c r="S45" s="77">
        <v>0.70899999999999996</v>
      </c>
      <c r="T45" s="77">
        <v>0.71799999999999997</v>
      </c>
      <c r="U45" s="77">
        <v>0.72799999999999998</v>
      </c>
      <c r="V45" s="77">
        <v>0.73799999999999999</v>
      </c>
      <c r="W45" s="77">
        <v>0.748</v>
      </c>
      <c r="X45" s="77">
        <v>0.75900000000000001</v>
      </c>
      <c r="Y45" s="77">
        <v>0.77100000000000002</v>
      </c>
      <c r="Z45" s="77">
        <v>0.78300000000000003</v>
      </c>
      <c r="AA45" s="77">
        <v>0.79600000000000004</v>
      </c>
      <c r="AB45" s="77">
        <v>0.80900000000000005</v>
      </c>
      <c r="AC45" s="77">
        <v>0.82299999999999995</v>
      </c>
      <c r="AD45" s="77">
        <v>0.83799999999999997</v>
      </c>
      <c r="AE45" s="77">
        <v>0.85299999999999998</v>
      </c>
      <c r="AF45" s="77">
        <v>0.87</v>
      </c>
      <c r="AG45" s="77">
        <v>0.88700000000000001</v>
      </c>
      <c r="AH45" s="77">
        <v>0.90500000000000003</v>
      </c>
      <c r="AI45" s="77">
        <v>0.92400000000000004</v>
      </c>
      <c r="AJ45" s="77">
        <v>0.94499999999999995</v>
      </c>
      <c r="AK45" s="77">
        <v>0.96599999999999997</v>
      </c>
      <c r="AL45" s="77">
        <v>0.98899999999999999</v>
      </c>
      <c r="AM45" s="77">
        <v>1.014</v>
      </c>
      <c r="AN45" s="77">
        <v>1.04</v>
      </c>
      <c r="AO45" s="77">
        <v>1.0680000000000001</v>
      </c>
      <c r="AP45" s="77">
        <v>1.0980000000000001</v>
      </c>
      <c r="AQ45" s="77">
        <v>1.1299999999999999</v>
      </c>
      <c r="AR45" s="77">
        <v>1.1639999999999999</v>
      </c>
      <c r="AS45" s="77">
        <v>1.2010000000000001</v>
      </c>
      <c r="AT45" s="77">
        <v>1.2410000000000001</v>
      </c>
      <c r="AU45" s="77">
        <v>1.284</v>
      </c>
      <c r="AV45" s="77">
        <v>1.331</v>
      </c>
      <c r="AW45" s="77">
        <v>1.3819999999999999</v>
      </c>
      <c r="AX45" s="77">
        <v>1.4370000000000001</v>
      </c>
      <c r="AY45" s="77">
        <v>1.498</v>
      </c>
      <c r="AZ45" s="77">
        <v>1.5640000000000001</v>
      </c>
      <c r="BA45" s="77">
        <v>1.637</v>
      </c>
      <c r="BB45" s="77">
        <v>1.7170000000000001</v>
      </c>
      <c r="BC45" s="77">
        <v>1.806</v>
      </c>
      <c r="BD45" s="77">
        <v>1.905</v>
      </c>
      <c r="BE45" s="77">
        <v>2.0150000000000001</v>
      </c>
      <c r="BF45" s="77">
        <v>2.137</v>
      </c>
      <c r="BG45" s="77">
        <v>2.274</v>
      </c>
      <c r="BH45" s="77">
        <v>2.4279999999999999</v>
      </c>
      <c r="BI45" s="77">
        <v>2.601</v>
      </c>
      <c r="BJ45" s="77">
        <v>2.798</v>
      </c>
      <c r="BK45" s="77">
        <v>3.02</v>
      </c>
      <c r="BL45" s="77">
        <v>3.274</v>
      </c>
      <c r="BM45" s="77">
        <v>3.5619999999999998</v>
      </c>
      <c r="BN45" s="77">
        <v>3.8929999999999998</v>
      </c>
      <c r="BO45" s="77">
        <v>4.2729999999999997</v>
      </c>
      <c r="BP45" s="77">
        <v>4.71</v>
      </c>
      <c r="BQ45" s="77">
        <v>5.2140000000000004</v>
      </c>
      <c r="BR45" s="77">
        <v>5.7990000000000004</v>
      </c>
      <c r="BS45" s="77">
        <v>6.4770000000000003</v>
      </c>
      <c r="BT45" s="77">
        <v>7.266</v>
      </c>
      <c r="BU45" s="77">
        <v>8.1859999999999999</v>
      </c>
      <c r="BV45" s="77">
        <v>9.2609999999999992</v>
      </c>
      <c r="BW45" s="77">
        <v>10.52</v>
      </c>
      <c r="BX45" s="77">
        <v>12.000999999999999</v>
      </c>
      <c r="BY45" s="77">
        <v>13.747999999999999</v>
      </c>
      <c r="BZ45" s="77">
        <v>15.814</v>
      </c>
      <c r="CA45" s="77">
        <v>18.265999999999998</v>
      </c>
      <c r="CB45" s="77">
        <v>21.18</v>
      </c>
      <c r="CC45" s="77">
        <v>24.648</v>
      </c>
      <c r="CD45" s="77">
        <v>28.779</v>
      </c>
      <c r="CE45" s="77">
        <v>33.704999999999998</v>
      </c>
      <c r="CF45" s="77">
        <v>39.582999999999998</v>
      </c>
      <c r="CG45" s="77">
        <v>46.606999999999999</v>
      </c>
      <c r="CH45" s="77">
        <v>55.018999999999998</v>
      </c>
      <c r="CI45" s="77">
        <v>65.103999999999999</v>
      </c>
    </row>
    <row r="46" spans="1:87" x14ac:dyDescent="0.25">
      <c r="A46" s="76">
        <v>69</v>
      </c>
      <c r="B46" s="77">
        <v>0.56699999999999995</v>
      </c>
      <c r="C46" s="77">
        <v>0.57099999999999995</v>
      </c>
      <c r="D46" s="77">
        <v>0.57399999999999995</v>
      </c>
      <c r="E46" s="77">
        <v>0.57799999999999996</v>
      </c>
      <c r="F46" s="77">
        <v>0.58199999999999996</v>
      </c>
      <c r="G46" s="77">
        <v>0.58699999999999997</v>
      </c>
      <c r="H46" s="77">
        <v>0.59099999999999997</v>
      </c>
      <c r="I46" s="77">
        <v>0.59599999999999997</v>
      </c>
      <c r="J46" s="77">
        <v>0.60099999999999998</v>
      </c>
      <c r="K46" s="77">
        <v>0.60699999999999998</v>
      </c>
      <c r="L46" s="77">
        <v>0.61299999999999999</v>
      </c>
      <c r="M46" s="77">
        <v>0.61899999999999999</v>
      </c>
      <c r="N46" s="77">
        <v>0.625</v>
      </c>
      <c r="O46" s="77">
        <v>0.63200000000000001</v>
      </c>
      <c r="P46" s="77">
        <v>0.63900000000000001</v>
      </c>
      <c r="Q46" s="77">
        <v>0.64700000000000002</v>
      </c>
      <c r="R46" s="77">
        <v>0.65600000000000003</v>
      </c>
      <c r="S46" s="77">
        <v>0.66400000000000003</v>
      </c>
      <c r="T46" s="77">
        <v>0.67300000000000004</v>
      </c>
      <c r="U46" s="77">
        <v>0.68200000000000005</v>
      </c>
      <c r="V46" s="77">
        <v>0.69099999999999995</v>
      </c>
      <c r="W46" s="77">
        <v>0.7</v>
      </c>
      <c r="X46" s="77">
        <v>0.71</v>
      </c>
      <c r="Y46" s="77">
        <v>0.72099999999999997</v>
      </c>
      <c r="Z46" s="77">
        <v>0.73199999999999998</v>
      </c>
      <c r="AA46" s="77">
        <v>0.74299999999999999</v>
      </c>
      <c r="AB46" s="77">
        <v>0.75600000000000001</v>
      </c>
      <c r="AC46" s="77">
        <v>0.76800000000000002</v>
      </c>
      <c r="AD46" s="77">
        <v>0.78200000000000003</v>
      </c>
      <c r="AE46" s="77">
        <v>0.79600000000000004</v>
      </c>
      <c r="AF46" s="77">
        <v>0.81</v>
      </c>
      <c r="AG46" s="77">
        <v>0.82599999999999996</v>
      </c>
      <c r="AH46" s="77">
        <v>0.84199999999999997</v>
      </c>
      <c r="AI46" s="77">
        <v>0.86</v>
      </c>
      <c r="AJ46" s="77">
        <v>0.878</v>
      </c>
      <c r="AK46" s="77">
        <v>0.89800000000000002</v>
      </c>
      <c r="AL46" s="77">
        <v>0.91800000000000004</v>
      </c>
      <c r="AM46" s="77">
        <v>0.94</v>
      </c>
      <c r="AN46" s="77">
        <v>0.96399999999999997</v>
      </c>
      <c r="AO46" s="77">
        <v>0.98899999999999999</v>
      </c>
      <c r="AP46" s="77">
        <v>1.0149999999999999</v>
      </c>
      <c r="AQ46" s="77">
        <v>1.044</v>
      </c>
      <c r="AR46" s="77">
        <v>1.0740000000000001</v>
      </c>
      <c r="AS46" s="77">
        <v>1.107</v>
      </c>
      <c r="AT46" s="77">
        <v>1.143</v>
      </c>
      <c r="AU46" s="77">
        <v>1.181</v>
      </c>
      <c r="AV46" s="77">
        <v>1.222</v>
      </c>
      <c r="AW46" s="77">
        <v>1.2669999999999999</v>
      </c>
      <c r="AX46" s="77">
        <v>1.3160000000000001</v>
      </c>
      <c r="AY46" s="77">
        <v>1.369</v>
      </c>
      <c r="AZ46" s="77">
        <v>1.427</v>
      </c>
      <c r="BA46" s="77">
        <v>1.49</v>
      </c>
      <c r="BB46" s="77">
        <v>1.56</v>
      </c>
      <c r="BC46" s="77">
        <v>1.6379999999999999</v>
      </c>
      <c r="BD46" s="77">
        <v>1.7230000000000001</v>
      </c>
      <c r="BE46" s="77">
        <v>1.8180000000000001</v>
      </c>
      <c r="BF46" s="77">
        <v>1.923</v>
      </c>
      <c r="BG46" s="77">
        <v>2.0409999999999999</v>
      </c>
      <c r="BH46" s="77">
        <v>2.1739999999999999</v>
      </c>
      <c r="BI46" s="77">
        <v>2.3220000000000001</v>
      </c>
      <c r="BJ46" s="77">
        <v>2.4900000000000002</v>
      </c>
      <c r="BK46" s="77">
        <v>2.68</v>
      </c>
      <c r="BL46" s="77">
        <v>2.8959999999999999</v>
      </c>
      <c r="BM46" s="77">
        <v>3.141</v>
      </c>
      <c r="BN46" s="77">
        <v>3.4220000000000002</v>
      </c>
      <c r="BO46" s="77">
        <v>3.7429999999999999</v>
      </c>
      <c r="BP46" s="77">
        <v>4.1130000000000004</v>
      </c>
      <c r="BQ46" s="77">
        <v>4.54</v>
      </c>
      <c r="BR46" s="77">
        <v>5.0330000000000004</v>
      </c>
      <c r="BS46" s="77">
        <v>5.6059999999999999</v>
      </c>
      <c r="BT46" s="77">
        <v>6.2709999999999999</v>
      </c>
      <c r="BU46" s="77">
        <v>7.0469999999999997</v>
      </c>
      <c r="BV46" s="77">
        <v>7.9530000000000003</v>
      </c>
      <c r="BW46" s="77">
        <v>9.0150000000000006</v>
      </c>
      <c r="BX46" s="77">
        <v>10.263999999999999</v>
      </c>
      <c r="BY46" s="77">
        <v>11.737</v>
      </c>
      <c r="BZ46" s="77">
        <v>13.481</v>
      </c>
      <c r="CA46" s="77">
        <v>15.551</v>
      </c>
      <c r="CB46" s="77">
        <v>18.012</v>
      </c>
      <c r="CC46" s="77">
        <v>20.943999999999999</v>
      </c>
      <c r="CD46" s="77">
        <v>24.44</v>
      </c>
      <c r="CE46" s="77">
        <v>28.61</v>
      </c>
      <c r="CF46" s="77">
        <v>33.591000000000001</v>
      </c>
      <c r="CG46" s="77">
        <v>39.548999999999999</v>
      </c>
      <c r="CH46" s="77">
        <v>46.69</v>
      </c>
      <c r="CI46" s="77">
        <v>55.259</v>
      </c>
    </row>
    <row r="47" spans="1:87" x14ac:dyDescent="0.25">
      <c r="A47" s="76">
        <v>70</v>
      </c>
      <c r="B47" s="77">
        <v>0.53500000000000003</v>
      </c>
      <c r="C47" s="77">
        <v>0.53800000000000003</v>
      </c>
      <c r="D47" s="77">
        <v>0.54100000000000004</v>
      </c>
      <c r="E47" s="77">
        <v>0.54400000000000004</v>
      </c>
      <c r="F47" s="77">
        <v>0.54800000000000004</v>
      </c>
      <c r="G47" s="77">
        <v>0.55200000000000005</v>
      </c>
      <c r="H47" s="77">
        <v>0.55600000000000005</v>
      </c>
      <c r="I47" s="77">
        <v>0.56000000000000005</v>
      </c>
      <c r="J47" s="77">
        <v>0.56499999999999995</v>
      </c>
      <c r="K47" s="77">
        <v>0.56999999999999995</v>
      </c>
      <c r="L47" s="77">
        <v>0.57499999999999996</v>
      </c>
      <c r="M47" s="77">
        <v>0.57999999999999996</v>
      </c>
      <c r="N47" s="77">
        <v>0.58599999999999997</v>
      </c>
      <c r="O47" s="77">
        <v>0.59199999999999997</v>
      </c>
      <c r="P47" s="77">
        <v>0.59799999999999998</v>
      </c>
      <c r="Q47" s="77">
        <v>0.60599999999999998</v>
      </c>
      <c r="R47" s="77">
        <v>0.61399999999999999</v>
      </c>
      <c r="S47" s="77">
        <v>0.622</v>
      </c>
      <c r="T47" s="77">
        <v>0.63</v>
      </c>
      <c r="U47" s="77">
        <v>0.63800000000000001</v>
      </c>
      <c r="V47" s="77">
        <v>0.64600000000000002</v>
      </c>
      <c r="W47" s="77">
        <v>0.65500000000000003</v>
      </c>
      <c r="X47" s="77">
        <v>0.66400000000000003</v>
      </c>
      <c r="Y47" s="77">
        <v>0.67300000000000004</v>
      </c>
      <c r="Z47" s="77">
        <v>0.68300000000000005</v>
      </c>
      <c r="AA47" s="77">
        <v>0.69399999999999995</v>
      </c>
      <c r="AB47" s="77">
        <v>0.70499999999999996</v>
      </c>
      <c r="AC47" s="77">
        <v>0.71599999999999997</v>
      </c>
      <c r="AD47" s="77">
        <v>0.72899999999999998</v>
      </c>
      <c r="AE47" s="77">
        <v>0.74099999999999999</v>
      </c>
      <c r="AF47" s="77">
        <v>0.755</v>
      </c>
      <c r="AG47" s="77">
        <v>0.76900000000000002</v>
      </c>
      <c r="AH47" s="77">
        <v>0.78400000000000003</v>
      </c>
      <c r="AI47" s="77">
        <v>0.79900000000000004</v>
      </c>
      <c r="AJ47" s="77">
        <v>0.81599999999999995</v>
      </c>
      <c r="AK47" s="77">
        <v>0.83299999999999996</v>
      </c>
      <c r="AL47" s="77">
        <v>0.85199999999999998</v>
      </c>
      <c r="AM47" s="77">
        <v>0.872</v>
      </c>
      <c r="AN47" s="77">
        <v>0.89200000000000002</v>
      </c>
      <c r="AO47" s="77">
        <v>0.91500000000000004</v>
      </c>
      <c r="AP47" s="77">
        <v>0.93899999999999995</v>
      </c>
      <c r="AQ47" s="77">
        <v>0.96399999999999997</v>
      </c>
      <c r="AR47" s="77">
        <v>0.99099999999999999</v>
      </c>
      <c r="AS47" s="77">
        <v>1.02</v>
      </c>
      <c r="AT47" s="77">
        <v>1.052</v>
      </c>
      <c r="AU47" s="77">
        <v>1.0860000000000001</v>
      </c>
      <c r="AV47" s="77">
        <v>1.1220000000000001</v>
      </c>
      <c r="AW47" s="77">
        <v>1.1619999999999999</v>
      </c>
      <c r="AX47" s="77">
        <v>1.2050000000000001</v>
      </c>
      <c r="AY47" s="77">
        <v>1.2509999999999999</v>
      </c>
      <c r="AZ47" s="77">
        <v>1.302</v>
      </c>
      <c r="BA47" s="77">
        <v>1.3580000000000001</v>
      </c>
      <c r="BB47" s="77">
        <v>1.419</v>
      </c>
      <c r="BC47" s="77">
        <v>1.486</v>
      </c>
      <c r="BD47" s="77">
        <v>1.56</v>
      </c>
      <c r="BE47" s="77">
        <v>1.6419999999999999</v>
      </c>
      <c r="BF47" s="77">
        <v>1.7330000000000001</v>
      </c>
      <c r="BG47" s="77">
        <v>1.835</v>
      </c>
      <c r="BH47" s="77">
        <v>1.9490000000000001</v>
      </c>
      <c r="BI47" s="77">
        <v>2.0760000000000001</v>
      </c>
      <c r="BJ47" s="77">
        <v>2.2200000000000002</v>
      </c>
      <c r="BK47" s="77">
        <v>2.3820000000000001</v>
      </c>
      <c r="BL47" s="77">
        <v>2.5649999999999999</v>
      </c>
      <c r="BM47" s="77">
        <v>2.774</v>
      </c>
      <c r="BN47" s="77">
        <v>3.012</v>
      </c>
      <c r="BO47" s="77">
        <v>3.2850000000000001</v>
      </c>
      <c r="BP47" s="77">
        <v>3.5979999999999999</v>
      </c>
      <c r="BQ47" s="77">
        <v>3.9580000000000002</v>
      </c>
      <c r="BR47" s="77">
        <v>4.3739999999999997</v>
      </c>
      <c r="BS47" s="77">
        <v>4.8570000000000002</v>
      </c>
      <c r="BT47" s="77">
        <v>5.4169999999999998</v>
      </c>
      <c r="BU47" s="77">
        <v>6.07</v>
      </c>
      <c r="BV47" s="77">
        <v>6.8319999999999999</v>
      </c>
      <c r="BW47" s="77">
        <v>7.7249999999999996</v>
      </c>
      <c r="BX47" s="77">
        <v>8.7750000000000004</v>
      </c>
      <c r="BY47" s="77">
        <v>10.013</v>
      </c>
      <c r="BZ47" s="77">
        <v>11.478999999999999</v>
      </c>
      <c r="CA47" s="77">
        <v>13.22</v>
      </c>
      <c r="CB47" s="77">
        <v>15.291</v>
      </c>
      <c r="CC47" s="77">
        <v>17.757999999999999</v>
      </c>
      <c r="CD47" s="77">
        <v>20.701000000000001</v>
      </c>
      <c r="CE47" s="77">
        <v>24.213999999999999</v>
      </c>
      <c r="CF47" s="77">
        <v>28.411999999999999</v>
      </c>
      <c r="CG47" s="77">
        <v>33.436999999999998</v>
      </c>
      <c r="CH47" s="77">
        <v>39.463999999999999</v>
      </c>
      <c r="CI47" s="77">
        <v>46.701000000000001</v>
      </c>
    </row>
    <row r="48" spans="1:87" x14ac:dyDescent="0.25">
      <c r="A48" s="76">
        <v>71</v>
      </c>
      <c r="B48" s="77">
        <v>0.503</v>
      </c>
      <c r="C48" s="77">
        <v>0.50600000000000001</v>
      </c>
      <c r="D48" s="77">
        <v>0.50800000000000001</v>
      </c>
      <c r="E48" s="77">
        <v>0.51100000000000001</v>
      </c>
      <c r="F48" s="77">
        <v>0.51500000000000001</v>
      </c>
      <c r="G48" s="77">
        <v>0.51800000000000002</v>
      </c>
      <c r="H48" s="77">
        <v>0.52200000000000002</v>
      </c>
      <c r="I48" s="77">
        <v>0.52600000000000002</v>
      </c>
      <c r="J48" s="77">
        <v>0.53</v>
      </c>
      <c r="K48" s="77">
        <v>0.53400000000000003</v>
      </c>
      <c r="L48" s="77">
        <v>0.53900000000000003</v>
      </c>
      <c r="M48" s="77">
        <v>0.54400000000000004</v>
      </c>
      <c r="N48" s="77">
        <v>0.54900000000000004</v>
      </c>
      <c r="O48" s="77">
        <v>0.55400000000000005</v>
      </c>
      <c r="P48" s="77">
        <v>0.56000000000000005</v>
      </c>
      <c r="Q48" s="77">
        <v>0.56699999999999995</v>
      </c>
      <c r="R48" s="77">
        <v>0.57499999999999996</v>
      </c>
      <c r="S48" s="77">
        <v>0.58199999999999996</v>
      </c>
      <c r="T48" s="77">
        <v>0.58899999999999997</v>
      </c>
      <c r="U48" s="77">
        <v>0.59599999999999997</v>
      </c>
      <c r="V48" s="77">
        <v>0.60399999999999998</v>
      </c>
      <c r="W48" s="77">
        <v>0.61199999999999999</v>
      </c>
      <c r="X48" s="77">
        <v>0.62</v>
      </c>
      <c r="Y48" s="77">
        <v>0.629</v>
      </c>
      <c r="Z48" s="77">
        <v>0.63800000000000001</v>
      </c>
      <c r="AA48" s="77">
        <v>0.64700000000000002</v>
      </c>
      <c r="AB48" s="77">
        <v>0.65700000000000003</v>
      </c>
      <c r="AC48" s="77">
        <v>0.66800000000000004</v>
      </c>
      <c r="AD48" s="77">
        <v>0.67900000000000005</v>
      </c>
      <c r="AE48" s="77">
        <v>0.69</v>
      </c>
      <c r="AF48" s="77">
        <v>0.70199999999999996</v>
      </c>
      <c r="AG48" s="77">
        <v>0.71499999999999997</v>
      </c>
      <c r="AH48" s="77">
        <v>0.72799999999999998</v>
      </c>
      <c r="AI48" s="77">
        <v>0.74199999999999999</v>
      </c>
      <c r="AJ48" s="77">
        <v>0.75700000000000001</v>
      </c>
      <c r="AK48" s="77">
        <v>0.77300000000000002</v>
      </c>
      <c r="AL48" s="77">
        <v>0.79</v>
      </c>
      <c r="AM48" s="77">
        <v>0.80700000000000005</v>
      </c>
      <c r="AN48" s="77">
        <v>0.82599999999999996</v>
      </c>
      <c r="AO48" s="77">
        <v>0.84599999999999997</v>
      </c>
      <c r="AP48" s="77">
        <v>0.86799999999999999</v>
      </c>
      <c r="AQ48" s="77">
        <v>0.89</v>
      </c>
      <c r="AR48" s="77">
        <v>0.91400000000000003</v>
      </c>
      <c r="AS48" s="77">
        <v>0.94</v>
      </c>
      <c r="AT48" s="77">
        <v>0.96799999999999997</v>
      </c>
      <c r="AU48" s="77">
        <v>0.998</v>
      </c>
      <c r="AV48" s="77">
        <v>1.0309999999999999</v>
      </c>
      <c r="AW48" s="77">
        <v>1.0649999999999999</v>
      </c>
      <c r="AX48" s="77">
        <v>1.103</v>
      </c>
      <c r="AY48" s="77">
        <v>1.1439999999999999</v>
      </c>
      <c r="AZ48" s="77">
        <v>1.1890000000000001</v>
      </c>
      <c r="BA48" s="77">
        <v>1.2370000000000001</v>
      </c>
      <c r="BB48" s="77">
        <v>1.2909999999999999</v>
      </c>
      <c r="BC48" s="77">
        <v>1.349</v>
      </c>
      <c r="BD48" s="77">
        <v>1.4139999999999999</v>
      </c>
      <c r="BE48" s="77">
        <v>1.4850000000000001</v>
      </c>
      <c r="BF48" s="77">
        <v>1.5640000000000001</v>
      </c>
      <c r="BG48" s="77">
        <v>1.6519999999999999</v>
      </c>
      <c r="BH48" s="77">
        <v>1.7490000000000001</v>
      </c>
      <c r="BI48" s="77">
        <v>1.859</v>
      </c>
      <c r="BJ48" s="77">
        <v>1.982</v>
      </c>
      <c r="BK48" s="77">
        <v>2.12</v>
      </c>
      <c r="BL48" s="77">
        <v>2.2770000000000001</v>
      </c>
      <c r="BM48" s="77">
        <v>2.4550000000000001</v>
      </c>
      <c r="BN48" s="77">
        <v>2.657</v>
      </c>
      <c r="BO48" s="77">
        <v>2.8879999999999999</v>
      </c>
      <c r="BP48" s="77">
        <v>3.1520000000000001</v>
      </c>
      <c r="BQ48" s="77">
        <v>3.456</v>
      </c>
      <c r="BR48" s="77">
        <v>3.8069999999999999</v>
      </c>
      <c r="BS48" s="77">
        <v>4.2140000000000004</v>
      </c>
      <c r="BT48" s="77">
        <v>4.6849999999999996</v>
      </c>
      <c r="BU48" s="77">
        <v>5.2329999999999997</v>
      </c>
      <c r="BV48" s="77">
        <v>5.8730000000000002</v>
      </c>
      <c r="BW48" s="77">
        <v>6.6219999999999999</v>
      </c>
      <c r="BX48" s="77">
        <v>7.5030000000000001</v>
      </c>
      <c r="BY48" s="77">
        <v>8.5410000000000004</v>
      </c>
      <c r="BZ48" s="77">
        <v>9.77</v>
      </c>
      <c r="CA48" s="77">
        <v>11.228</v>
      </c>
      <c r="CB48" s="77">
        <v>12.962999999999999</v>
      </c>
      <c r="CC48" s="77">
        <v>15.03</v>
      </c>
      <c r="CD48" s="77">
        <v>17.497</v>
      </c>
      <c r="CE48" s="77">
        <v>20.440999999999999</v>
      </c>
      <c r="CF48" s="77">
        <v>23.960999999999999</v>
      </c>
      <c r="CG48" s="77">
        <v>28.173999999999999</v>
      </c>
      <c r="CH48" s="77">
        <v>33.228999999999999</v>
      </c>
      <c r="CI48" s="77">
        <v>39.301000000000002</v>
      </c>
    </row>
    <row r="49" spans="1:87" x14ac:dyDescent="0.25">
      <c r="A49" s="76">
        <v>72</v>
      </c>
      <c r="B49" s="77">
        <v>0.47299999999999998</v>
      </c>
      <c r="C49" s="77">
        <v>0.47499999999999998</v>
      </c>
      <c r="D49" s="77">
        <v>0.47799999999999998</v>
      </c>
      <c r="E49" s="77">
        <v>0.48</v>
      </c>
      <c r="F49" s="77">
        <v>0.48299999999999998</v>
      </c>
      <c r="G49" s="77">
        <v>0.48599999999999999</v>
      </c>
      <c r="H49" s="77">
        <v>0.48899999999999999</v>
      </c>
      <c r="I49" s="77">
        <v>0.49299999999999999</v>
      </c>
      <c r="J49" s="77">
        <v>0.496</v>
      </c>
      <c r="K49" s="77">
        <v>0.5</v>
      </c>
      <c r="L49" s="77">
        <v>0.505</v>
      </c>
      <c r="M49" s="77">
        <v>0.50900000000000001</v>
      </c>
      <c r="N49" s="77">
        <v>0.51400000000000001</v>
      </c>
      <c r="O49" s="77">
        <v>0.51900000000000002</v>
      </c>
      <c r="P49" s="77">
        <v>0.52400000000000002</v>
      </c>
      <c r="Q49" s="77">
        <v>0.53</v>
      </c>
      <c r="R49" s="77">
        <v>0.53700000000000003</v>
      </c>
      <c r="S49" s="77">
        <v>0.54300000000000004</v>
      </c>
      <c r="T49" s="77">
        <v>0.55000000000000004</v>
      </c>
      <c r="U49" s="77">
        <v>0.55700000000000005</v>
      </c>
      <c r="V49" s="77">
        <v>0.56399999999999995</v>
      </c>
      <c r="W49" s="77">
        <v>0.57099999999999995</v>
      </c>
      <c r="X49" s="77">
        <v>0.57799999999999996</v>
      </c>
      <c r="Y49" s="77">
        <v>0.58599999999999997</v>
      </c>
      <c r="Z49" s="77">
        <v>0.59499999999999997</v>
      </c>
      <c r="AA49" s="77">
        <v>0.60299999999999998</v>
      </c>
      <c r="AB49" s="77">
        <v>0.61199999999999999</v>
      </c>
      <c r="AC49" s="77">
        <v>0.622</v>
      </c>
      <c r="AD49" s="77">
        <v>0.63200000000000001</v>
      </c>
      <c r="AE49" s="77">
        <v>0.64200000000000002</v>
      </c>
      <c r="AF49" s="77">
        <v>0.65300000000000002</v>
      </c>
      <c r="AG49" s="77">
        <v>0.66500000000000004</v>
      </c>
      <c r="AH49" s="77">
        <v>0.67700000000000005</v>
      </c>
      <c r="AI49" s="77">
        <v>0.68899999999999995</v>
      </c>
      <c r="AJ49" s="77">
        <v>0.70299999999999996</v>
      </c>
      <c r="AK49" s="77">
        <v>0.71699999999999997</v>
      </c>
      <c r="AL49" s="77">
        <v>0.73199999999999998</v>
      </c>
      <c r="AM49" s="77">
        <v>0.748</v>
      </c>
      <c r="AN49" s="77">
        <v>0.76500000000000001</v>
      </c>
      <c r="AO49" s="77">
        <v>0.78300000000000003</v>
      </c>
      <c r="AP49" s="77">
        <v>0.80200000000000005</v>
      </c>
      <c r="AQ49" s="77">
        <v>0.82199999999999995</v>
      </c>
      <c r="AR49" s="77">
        <v>0.84299999999999997</v>
      </c>
      <c r="AS49" s="77">
        <v>0.86699999999999999</v>
      </c>
      <c r="AT49" s="77">
        <v>0.89100000000000001</v>
      </c>
      <c r="AU49" s="77">
        <v>0.91800000000000004</v>
      </c>
      <c r="AV49" s="77">
        <v>0.94599999999999995</v>
      </c>
      <c r="AW49" s="77">
        <v>0.97699999999999998</v>
      </c>
      <c r="AX49" s="77">
        <v>1.0109999999999999</v>
      </c>
      <c r="AY49" s="77">
        <v>1.0469999999999999</v>
      </c>
      <c r="AZ49" s="77">
        <v>1.0860000000000001</v>
      </c>
      <c r="BA49" s="77">
        <v>1.129</v>
      </c>
      <c r="BB49" s="77">
        <v>1.175</v>
      </c>
      <c r="BC49" s="77">
        <v>1.226</v>
      </c>
      <c r="BD49" s="77">
        <v>1.282</v>
      </c>
      <c r="BE49" s="77">
        <v>1.3440000000000001</v>
      </c>
      <c r="BF49" s="77">
        <v>1.413</v>
      </c>
      <c r="BG49" s="77">
        <v>1.488</v>
      </c>
      <c r="BH49" s="77">
        <v>1.573</v>
      </c>
      <c r="BI49" s="77">
        <v>1.667</v>
      </c>
      <c r="BJ49" s="77">
        <v>1.772</v>
      </c>
      <c r="BK49" s="77">
        <v>1.891</v>
      </c>
      <c r="BL49" s="77">
        <v>2.0249999999999999</v>
      </c>
      <c r="BM49" s="77">
        <v>2.1760000000000002</v>
      </c>
      <c r="BN49" s="77">
        <v>2.3479999999999999</v>
      </c>
      <c r="BO49" s="77">
        <v>2.544</v>
      </c>
      <c r="BP49" s="77">
        <v>2.7669999999999999</v>
      </c>
      <c r="BQ49" s="77">
        <v>3.024</v>
      </c>
      <c r="BR49" s="77">
        <v>3.32</v>
      </c>
      <c r="BS49" s="77">
        <v>3.6619999999999999</v>
      </c>
      <c r="BT49" s="77">
        <v>4.0590000000000002</v>
      </c>
      <c r="BU49" s="77">
        <v>4.5190000000000001</v>
      </c>
      <c r="BV49" s="77">
        <v>5.056</v>
      </c>
      <c r="BW49" s="77">
        <v>5.6829999999999998</v>
      </c>
      <c r="BX49" s="77">
        <v>6.42</v>
      </c>
      <c r="BY49" s="77">
        <v>7.2889999999999997</v>
      </c>
      <c r="BZ49" s="77">
        <v>8.3170000000000002</v>
      </c>
      <c r="CA49" s="77">
        <v>9.5359999999999996</v>
      </c>
      <c r="CB49" s="77">
        <v>10.984999999999999</v>
      </c>
      <c r="CC49" s="77">
        <v>12.712</v>
      </c>
      <c r="CD49" s="77">
        <v>14.772</v>
      </c>
      <c r="CE49" s="77">
        <v>17.231000000000002</v>
      </c>
      <c r="CF49" s="77">
        <v>20.170000000000002</v>
      </c>
      <c r="CG49" s="77">
        <v>23.687999999999999</v>
      </c>
      <c r="CH49" s="77">
        <v>27.908999999999999</v>
      </c>
      <c r="CI49" s="77">
        <v>32.979999999999997</v>
      </c>
    </row>
    <row r="50" spans="1:87" x14ac:dyDescent="0.25">
      <c r="A50" s="76">
        <v>73</v>
      </c>
      <c r="B50" s="77">
        <v>0.44500000000000001</v>
      </c>
      <c r="C50" s="77">
        <v>0.44600000000000001</v>
      </c>
      <c r="D50" s="77">
        <v>0.44900000000000001</v>
      </c>
      <c r="E50" s="77">
        <v>0.45100000000000001</v>
      </c>
      <c r="F50" s="77">
        <v>0.45300000000000001</v>
      </c>
      <c r="G50" s="77">
        <v>0.45600000000000002</v>
      </c>
      <c r="H50" s="77">
        <v>0.45900000000000002</v>
      </c>
      <c r="I50" s="77">
        <v>0.46200000000000002</v>
      </c>
      <c r="J50" s="77">
        <v>0.46500000000000002</v>
      </c>
      <c r="K50" s="77">
        <v>0.46800000000000003</v>
      </c>
      <c r="L50" s="77">
        <v>0.47199999999999998</v>
      </c>
      <c r="M50" s="77">
        <v>0.47599999999999998</v>
      </c>
      <c r="N50" s="77">
        <v>0.48</v>
      </c>
      <c r="O50" s="77">
        <v>0.48499999999999999</v>
      </c>
      <c r="P50" s="77">
        <v>0.48899999999999999</v>
      </c>
      <c r="Q50" s="77">
        <v>0.495</v>
      </c>
      <c r="R50" s="77">
        <v>0.502</v>
      </c>
      <c r="S50" s="77">
        <v>0.50700000000000001</v>
      </c>
      <c r="T50" s="77">
        <v>0.51300000000000001</v>
      </c>
      <c r="U50" s="77">
        <v>0.51900000000000002</v>
      </c>
      <c r="V50" s="77">
        <v>0.52600000000000002</v>
      </c>
      <c r="W50" s="77">
        <v>0.53200000000000003</v>
      </c>
      <c r="X50" s="77">
        <v>0.53900000000000003</v>
      </c>
      <c r="Y50" s="77">
        <v>0.54600000000000004</v>
      </c>
      <c r="Z50" s="77">
        <v>0.55400000000000005</v>
      </c>
      <c r="AA50" s="77">
        <v>0.56200000000000006</v>
      </c>
      <c r="AB50" s="77">
        <v>0.56999999999999995</v>
      </c>
      <c r="AC50" s="77">
        <v>0.57799999999999996</v>
      </c>
      <c r="AD50" s="77">
        <v>0.58699999999999997</v>
      </c>
      <c r="AE50" s="77">
        <v>0.59699999999999998</v>
      </c>
      <c r="AF50" s="77">
        <v>0.60699999999999998</v>
      </c>
      <c r="AG50" s="77">
        <v>0.61699999999999999</v>
      </c>
      <c r="AH50" s="77">
        <v>0.628</v>
      </c>
      <c r="AI50" s="77">
        <v>0.64</v>
      </c>
      <c r="AJ50" s="77">
        <v>0.65200000000000002</v>
      </c>
      <c r="AK50" s="77">
        <v>0.66400000000000003</v>
      </c>
      <c r="AL50" s="77">
        <v>0.67800000000000005</v>
      </c>
      <c r="AM50" s="77">
        <v>0.69199999999999995</v>
      </c>
      <c r="AN50" s="77">
        <v>0.70699999999999996</v>
      </c>
      <c r="AO50" s="77">
        <v>0.72299999999999998</v>
      </c>
      <c r="AP50" s="77">
        <v>0.74</v>
      </c>
      <c r="AQ50" s="77">
        <v>0.75800000000000001</v>
      </c>
      <c r="AR50" s="77">
        <v>0.77800000000000002</v>
      </c>
      <c r="AS50" s="77">
        <v>0.79800000000000004</v>
      </c>
      <c r="AT50" s="77">
        <v>0.82</v>
      </c>
      <c r="AU50" s="77">
        <v>0.84399999999999997</v>
      </c>
      <c r="AV50" s="77">
        <v>0.86899999999999999</v>
      </c>
      <c r="AW50" s="77">
        <v>0.89700000000000002</v>
      </c>
      <c r="AX50" s="77">
        <v>0.92600000000000005</v>
      </c>
      <c r="AY50" s="77">
        <v>0.95799999999999996</v>
      </c>
      <c r="AZ50" s="77">
        <v>0.99199999999999999</v>
      </c>
      <c r="BA50" s="77">
        <v>1.03</v>
      </c>
      <c r="BB50" s="77">
        <v>1.071</v>
      </c>
      <c r="BC50" s="77">
        <v>1.115</v>
      </c>
      <c r="BD50" s="77">
        <v>1.1639999999999999</v>
      </c>
      <c r="BE50" s="77">
        <v>1.218</v>
      </c>
      <c r="BF50" s="77">
        <v>1.2769999999999999</v>
      </c>
      <c r="BG50" s="77">
        <v>1.343</v>
      </c>
      <c r="BH50" s="77">
        <v>1.4159999999999999</v>
      </c>
      <c r="BI50" s="77">
        <v>1.4970000000000001</v>
      </c>
      <c r="BJ50" s="77">
        <v>1.587</v>
      </c>
      <c r="BK50" s="77">
        <v>1.6890000000000001</v>
      </c>
      <c r="BL50" s="77">
        <v>1.8029999999999999</v>
      </c>
      <c r="BM50" s="77">
        <v>1.9330000000000001</v>
      </c>
      <c r="BN50" s="77">
        <v>2.0790000000000002</v>
      </c>
      <c r="BO50" s="77">
        <v>2.2450000000000001</v>
      </c>
      <c r="BP50" s="77">
        <v>2.4350000000000001</v>
      </c>
      <c r="BQ50" s="77">
        <v>2.6520000000000001</v>
      </c>
      <c r="BR50" s="77">
        <v>2.9020000000000001</v>
      </c>
      <c r="BS50" s="77">
        <v>3.19</v>
      </c>
      <c r="BT50" s="77">
        <v>3.5230000000000001</v>
      </c>
      <c r="BU50" s="77">
        <v>3.91</v>
      </c>
      <c r="BV50" s="77">
        <v>4.359</v>
      </c>
      <c r="BW50" s="77">
        <v>4.8849999999999998</v>
      </c>
      <c r="BX50" s="77">
        <v>5.5019999999999998</v>
      </c>
      <c r="BY50" s="77">
        <v>6.2270000000000003</v>
      </c>
      <c r="BZ50" s="77">
        <v>7.085</v>
      </c>
      <c r="CA50" s="77">
        <v>8.1029999999999998</v>
      </c>
      <c r="CB50" s="77">
        <v>9.3119999999999994</v>
      </c>
      <c r="CC50" s="77">
        <v>10.750999999999999</v>
      </c>
      <c r="CD50" s="77">
        <v>12.467000000000001</v>
      </c>
      <c r="CE50" s="77">
        <v>14.515000000000001</v>
      </c>
      <c r="CF50" s="77">
        <v>16.962</v>
      </c>
      <c r="CG50" s="77">
        <v>19.890999999999998</v>
      </c>
      <c r="CH50" s="77">
        <v>23.404</v>
      </c>
      <c r="CI50" s="77">
        <v>27.623000000000001</v>
      </c>
    </row>
    <row r="51" spans="1:87" x14ac:dyDescent="0.25">
      <c r="A51" s="76">
        <v>74</v>
      </c>
      <c r="B51" s="77">
        <v>0.41699999999999998</v>
      </c>
      <c r="C51" s="77">
        <v>0.41899999999999998</v>
      </c>
      <c r="D51" s="77">
        <v>0.42099999999999999</v>
      </c>
      <c r="E51" s="77">
        <v>0.42299999999999999</v>
      </c>
      <c r="F51" s="77">
        <v>0.42499999999999999</v>
      </c>
      <c r="G51" s="77">
        <v>0.42699999999999999</v>
      </c>
      <c r="H51" s="77">
        <v>0.42899999999999999</v>
      </c>
      <c r="I51" s="77">
        <v>0.432</v>
      </c>
      <c r="J51" s="77">
        <v>0.435</v>
      </c>
      <c r="K51" s="77">
        <v>0.438</v>
      </c>
      <c r="L51" s="77">
        <v>0.441</v>
      </c>
      <c r="M51" s="77">
        <v>0.44500000000000001</v>
      </c>
      <c r="N51" s="77">
        <v>0.44800000000000001</v>
      </c>
      <c r="O51" s="77">
        <v>0.45200000000000001</v>
      </c>
      <c r="P51" s="77">
        <v>0.45700000000000002</v>
      </c>
      <c r="Q51" s="77">
        <v>0.46200000000000002</v>
      </c>
      <c r="R51" s="77">
        <v>0.46800000000000003</v>
      </c>
      <c r="S51" s="77">
        <v>0.47299999999999998</v>
      </c>
      <c r="T51" s="77">
        <v>0.47799999999999998</v>
      </c>
      <c r="U51" s="77">
        <v>0.48399999999999999</v>
      </c>
      <c r="V51" s="77">
        <v>0.49</v>
      </c>
      <c r="W51" s="77">
        <v>0.496</v>
      </c>
      <c r="X51" s="77">
        <v>0.502</v>
      </c>
      <c r="Y51" s="77">
        <v>0.50900000000000001</v>
      </c>
      <c r="Z51" s="77">
        <v>0.51500000000000001</v>
      </c>
      <c r="AA51" s="77">
        <v>0.52200000000000002</v>
      </c>
      <c r="AB51" s="77">
        <v>0.53</v>
      </c>
      <c r="AC51" s="77">
        <v>0.53800000000000003</v>
      </c>
      <c r="AD51" s="77">
        <v>0.54600000000000004</v>
      </c>
      <c r="AE51" s="77">
        <v>0.55400000000000005</v>
      </c>
      <c r="AF51" s="77">
        <v>0.56299999999999994</v>
      </c>
      <c r="AG51" s="77">
        <v>0.57299999999999995</v>
      </c>
      <c r="AH51" s="77">
        <v>0.58299999999999996</v>
      </c>
      <c r="AI51" s="77">
        <v>0.59299999999999997</v>
      </c>
      <c r="AJ51" s="77">
        <v>0.60399999999999998</v>
      </c>
      <c r="AK51" s="77">
        <v>0.61499999999999999</v>
      </c>
      <c r="AL51" s="77">
        <v>0.627</v>
      </c>
      <c r="AM51" s="77">
        <v>0.64</v>
      </c>
      <c r="AN51" s="77">
        <v>0.65400000000000003</v>
      </c>
      <c r="AO51" s="77">
        <v>0.66800000000000004</v>
      </c>
      <c r="AP51" s="77">
        <v>0.68300000000000005</v>
      </c>
      <c r="AQ51" s="77">
        <v>0.7</v>
      </c>
      <c r="AR51" s="77">
        <v>0.71699999999999997</v>
      </c>
      <c r="AS51" s="77">
        <v>0.73499999999999999</v>
      </c>
      <c r="AT51" s="77">
        <v>0.755</v>
      </c>
      <c r="AU51" s="77">
        <v>0.77600000000000002</v>
      </c>
      <c r="AV51" s="77">
        <v>0.79800000000000004</v>
      </c>
      <c r="AW51" s="77">
        <v>0.82199999999999995</v>
      </c>
      <c r="AX51" s="77">
        <v>0.84799999999999998</v>
      </c>
      <c r="AY51" s="77">
        <v>0.877</v>
      </c>
      <c r="AZ51" s="77">
        <v>0.90700000000000003</v>
      </c>
      <c r="BA51" s="77">
        <v>0.94</v>
      </c>
      <c r="BB51" s="77">
        <v>0.97599999999999998</v>
      </c>
      <c r="BC51" s="77">
        <v>1.0149999999999999</v>
      </c>
      <c r="BD51" s="77">
        <v>1.0569999999999999</v>
      </c>
      <c r="BE51" s="77">
        <v>1.1040000000000001</v>
      </c>
      <c r="BF51" s="77">
        <v>1.1559999999999999</v>
      </c>
      <c r="BG51" s="77">
        <v>1.2130000000000001</v>
      </c>
      <c r="BH51" s="77">
        <v>1.276</v>
      </c>
      <c r="BI51" s="77">
        <v>1.3460000000000001</v>
      </c>
      <c r="BJ51" s="77">
        <v>1.4239999999999999</v>
      </c>
      <c r="BK51" s="77">
        <v>1.5109999999999999</v>
      </c>
      <c r="BL51" s="77">
        <v>1.609</v>
      </c>
      <c r="BM51" s="77">
        <v>1.7190000000000001</v>
      </c>
      <c r="BN51" s="77">
        <v>1.8440000000000001</v>
      </c>
      <c r="BO51" s="77">
        <v>1.9850000000000001</v>
      </c>
      <c r="BP51" s="77">
        <v>2.1459999999999999</v>
      </c>
      <c r="BQ51" s="77">
        <v>2.33</v>
      </c>
      <c r="BR51" s="77">
        <v>2.5409999999999999</v>
      </c>
      <c r="BS51" s="77">
        <v>2.7839999999999998</v>
      </c>
      <c r="BT51" s="77">
        <v>3.0640000000000001</v>
      </c>
      <c r="BU51" s="77">
        <v>3.3889999999999998</v>
      </c>
      <c r="BV51" s="77">
        <v>3.766</v>
      </c>
      <c r="BW51" s="77">
        <v>4.2050000000000001</v>
      </c>
      <c r="BX51" s="77">
        <v>4.7210000000000001</v>
      </c>
      <c r="BY51" s="77">
        <v>5.327</v>
      </c>
      <c r="BZ51" s="77">
        <v>6.0419999999999998</v>
      </c>
      <c r="CA51" s="77">
        <v>6.89</v>
      </c>
      <c r="CB51" s="77">
        <v>7.8959999999999999</v>
      </c>
      <c r="CC51" s="77">
        <v>9.0939999999999994</v>
      </c>
      <c r="CD51" s="77">
        <v>10.52</v>
      </c>
      <c r="CE51" s="77">
        <v>12.222</v>
      </c>
      <c r="CF51" s="77">
        <v>14.253</v>
      </c>
      <c r="CG51" s="77">
        <v>16.684000000000001</v>
      </c>
      <c r="CH51" s="77">
        <v>19.597999999999999</v>
      </c>
      <c r="CI51" s="77">
        <v>23.097999999999999</v>
      </c>
    </row>
    <row r="52" spans="1:87" x14ac:dyDescent="0.25">
      <c r="A52" s="76">
        <v>75</v>
      </c>
      <c r="B52" s="77">
        <v>0.39100000000000001</v>
      </c>
      <c r="C52" s="77">
        <v>0.39300000000000002</v>
      </c>
      <c r="D52" s="77">
        <v>0.39400000000000002</v>
      </c>
      <c r="E52" s="77">
        <v>0.39600000000000002</v>
      </c>
      <c r="F52" s="77">
        <v>0.39800000000000002</v>
      </c>
      <c r="G52" s="77">
        <v>0.39900000000000002</v>
      </c>
      <c r="H52" s="77">
        <v>0.40200000000000002</v>
      </c>
      <c r="I52" s="77">
        <v>0.40400000000000003</v>
      </c>
      <c r="J52" s="77">
        <v>0.40600000000000003</v>
      </c>
      <c r="K52" s="77">
        <v>0.40899999999999997</v>
      </c>
      <c r="L52" s="77">
        <v>0.41199999999999998</v>
      </c>
      <c r="M52" s="77">
        <v>0.41499999999999998</v>
      </c>
      <c r="N52" s="77">
        <v>0.41799999999999998</v>
      </c>
      <c r="O52" s="77">
        <v>0.42199999999999999</v>
      </c>
      <c r="P52" s="77">
        <v>0.42599999999999999</v>
      </c>
      <c r="Q52" s="77">
        <v>0.43</v>
      </c>
      <c r="R52" s="77">
        <v>0.436</v>
      </c>
      <c r="S52" s="77">
        <v>0.441</v>
      </c>
      <c r="T52" s="77">
        <v>0.44500000000000001</v>
      </c>
      <c r="U52" s="77">
        <v>0.45100000000000001</v>
      </c>
      <c r="V52" s="77">
        <v>0.45600000000000002</v>
      </c>
      <c r="W52" s="77">
        <v>0.46100000000000002</v>
      </c>
      <c r="X52" s="77">
        <v>0.46700000000000003</v>
      </c>
      <c r="Y52" s="77">
        <v>0.47299999999999998</v>
      </c>
      <c r="Z52" s="77">
        <v>0.47899999999999998</v>
      </c>
      <c r="AA52" s="77">
        <v>0.48599999999999999</v>
      </c>
      <c r="AB52" s="77">
        <v>0.49199999999999999</v>
      </c>
      <c r="AC52" s="77">
        <v>0.499</v>
      </c>
      <c r="AD52" s="77">
        <v>0.50700000000000001</v>
      </c>
      <c r="AE52" s="77">
        <v>0.51500000000000001</v>
      </c>
      <c r="AF52" s="77">
        <v>0.52300000000000002</v>
      </c>
      <c r="AG52" s="77">
        <v>0.53100000000000003</v>
      </c>
      <c r="AH52" s="77">
        <v>0.54</v>
      </c>
      <c r="AI52" s="77">
        <v>0.54900000000000004</v>
      </c>
      <c r="AJ52" s="77">
        <v>0.55900000000000005</v>
      </c>
      <c r="AK52" s="77">
        <v>0.56899999999999995</v>
      </c>
      <c r="AL52" s="77">
        <v>0.57999999999999996</v>
      </c>
      <c r="AM52" s="77">
        <v>0.59199999999999997</v>
      </c>
      <c r="AN52" s="77">
        <v>0.60399999999999998</v>
      </c>
      <c r="AO52" s="77">
        <v>0.61699999999999999</v>
      </c>
      <c r="AP52" s="77">
        <v>0.63100000000000001</v>
      </c>
      <c r="AQ52" s="77">
        <v>0.64500000000000002</v>
      </c>
      <c r="AR52" s="77">
        <v>0.66</v>
      </c>
      <c r="AS52" s="77">
        <v>0.67700000000000005</v>
      </c>
      <c r="AT52" s="77">
        <v>0.69399999999999995</v>
      </c>
      <c r="AU52" s="77">
        <v>0.71299999999999997</v>
      </c>
      <c r="AV52" s="77">
        <v>0.73299999999999998</v>
      </c>
      <c r="AW52" s="77">
        <v>0.754</v>
      </c>
      <c r="AX52" s="77">
        <v>0.77700000000000002</v>
      </c>
      <c r="AY52" s="77">
        <v>0.80200000000000005</v>
      </c>
      <c r="AZ52" s="77">
        <v>0.82899999999999996</v>
      </c>
      <c r="BA52" s="77">
        <v>0.85799999999999998</v>
      </c>
      <c r="BB52" s="77">
        <v>0.88900000000000001</v>
      </c>
      <c r="BC52" s="77">
        <v>0.92400000000000004</v>
      </c>
      <c r="BD52" s="77">
        <v>0.96099999999999997</v>
      </c>
      <c r="BE52" s="77">
        <v>1.002</v>
      </c>
      <c r="BF52" s="77">
        <v>1.0469999999999999</v>
      </c>
      <c r="BG52" s="77">
        <v>1.0960000000000001</v>
      </c>
      <c r="BH52" s="77">
        <v>1.151</v>
      </c>
      <c r="BI52" s="77">
        <v>1.2110000000000001</v>
      </c>
      <c r="BJ52" s="77">
        <v>1.2789999999999999</v>
      </c>
      <c r="BK52" s="77">
        <v>1.3540000000000001</v>
      </c>
      <c r="BL52" s="77">
        <v>1.4379999999999999</v>
      </c>
      <c r="BM52" s="77">
        <v>1.532</v>
      </c>
      <c r="BN52" s="77">
        <v>1.6379999999999999</v>
      </c>
      <c r="BO52" s="77">
        <v>1.7589999999999999</v>
      </c>
      <c r="BP52" s="77">
        <v>1.895</v>
      </c>
      <c r="BQ52" s="77">
        <v>2.0510000000000002</v>
      </c>
      <c r="BR52" s="77">
        <v>2.2290000000000001</v>
      </c>
      <c r="BS52" s="77">
        <v>2.4340000000000002</v>
      </c>
      <c r="BT52" s="77">
        <v>2.67</v>
      </c>
      <c r="BU52" s="77">
        <v>2.9430000000000001</v>
      </c>
      <c r="BV52" s="77">
        <v>3.2589999999999999</v>
      </c>
      <c r="BW52" s="77">
        <v>3.6269999999999998</v>
      </c>
      <c r="BX52" s="77">
        <v>4.0579999999999998</v>
      </c>
      <c r="BY52" s="77">
        <v>4.5640000000000001</v>
      </c>
      <c r="BZ52" s="77">
        <v>5.16</v>
      </c>
      <c r="CA52" s="77">
        <v>5.8650000000000002</v>
      </c>
      <c r="CB52" s="77">
        <v>6.702</v>
      </c>
      <c r="CC52" s="77">
        <v>7.6970000000000001</v>
      </c>
      <c r="CD52" s="77">
        <v>8.8810000000000002</v>
      </c>
      <c r="CE52" s="77">
        <v>10.292</v>
      </c>
      <c r="CF52" s="77">
        <v>11.976000000000001</v>
      </c>
      <c r="CG52" s="77">
        <v>13.989000000000001</v>
      </c>
      <c r="CH52" s="77">
        <v>16.401</v>
      </c>
      <c r="CI52" s="77">
        <v>19.295999999999999</v>
      </c>
    </row>
  </sheetData>
  <sheetProtection algorithmName="SHA-512" hashValue="AY1kOcqaVRSvOqB2FPCl3vZUNGMjaskI5GwMaFAMC9Zdis8YK0IBHNPxAlvP1cda2tyiBU9EYr6S/Zo5423NUw==" saltValue="2HswzQAlfvxayiN5Ok6i+Q==" spinCount="100000" sheet="1" objects="1" scenarios="1"/>
  <conditionalFormatting sqref="A26:A27 A30 A33 A36 A39 A42 A45 A48 A51">
    <cfRule type="expression" dxfId="145" priority="15" stopIfTrue="1">
      <formula>MOD(ROW(),2)=0</formula>
    </cfRule>
    <cfRule type="expression" dxfId="144" priority="16" stopIfTrue="1">
      <formula>MOD(ROW(),2)&lt;&gt;0</formula>
    </cfRule>
  </conditionalFormatting>
  <conditionalFormatting sqref="B26:CI27">
    <cfRule type="expression" dxfId="143" priority="17" stopIfTrue="1">
      <formula>MOD(ROW(),2)=0</formula>
    </cfRule>
    <cfRule type="expression" dxfId="142" priority="18" stopIfTrue="1">
      <formula>MOD(ROW(),2)&lt;&gt;0</formula>
    </cfRule>
  </conditionalFormatting>
  <conditionalFormatting sqref="A6:A16 A18:A20">
    <cfRule type="expression" dxfId="141" priority="19" stopIfTrue="1">
      <formula>MOD(ROW(),2)=0</formula>
    </cfRule>
    <cfRule type="expression" dxfId="140" priority="20" stopIfTrue="1">
      <formula>MOD(ROW(),2)&lt;&gt;0</formula>
    </cfRule>
  </conditionalFormatting>
  <conditionalFormatting sqref="B6:CI21">
    <cfRule type="expression" dxfId="139" priority="21" stopIfTrue="1">
      <formula>MOD(ROW(),2)=0</formula>
    </cfRule>
    <cfRule type="expression" dxfId="138" priority="22" stopIfTrue="1">
      <formula>MOD(ROW(),2)&lt;&gt;0</formula>
    </cfRule>
  </conditionalFormatting>
  <conditionalFormatting sqref="A28:A29 A31:A32 A34:A35 A37:A38 A40:A41 A43:A44 A46:A47 A49:A50 A52">
    <cfRule type="expression" dxfId="137" priority="11" stopIfTrue="1">
      <formula>MOD(ROW(),2)=0</formula>
    </cfRule>
    <cfRule type="expression" dxfId="136" priority="12" stopIfTrue="1">
      <formula>MOD(ROW(),2)&lt;&gt;0</formula>
    </cfRule>
  </conditionalFormatting>
  <conditionalFormatting sqref="B28:CI52">
    <cfRule type="expression" dxfId="135" priority="13" stopIfTrue="1">
      <formula>MOD(ROW(),2)=0</formula>
    </cfRule>
    <cfRule type="expression" dxfId="134" priority="14" stopIfTrue="1">
      <formula>MOD(ROW(),2)&lt;&gt;0</formula>
    </cfRule>
  </conditionalFormatting>
  <conditionalFormatting sqref="B18:B21">
    <cfRule type="expression" dxfId="133" priority="9" stopIfTrue="1">
      <formula>MOD(ROW(),2)=0</formula>
    </cfRule>
    <cfRule type="expression" dxfId="132" priority="10" stopIfTrue="1">
      <formula>MOD(ROW(),2)&lt;&gt;0</formula>
    </cfRule>
  </conditionalFormatting>
  <conditionalFormatting sqref="A17">
    <cfRule type="expression" dxfId="131" priority="5" stopIfTrue="1">
      <formula>MOD(ROW(),2)=0</formula>
    </cfRule>
    <cfRule type="expression" dxfId="130" priority="6" stopIfTrue="1">
      <formula>MOD(ROW(),2)&lt;&gt;0</formula>
    </cfRule>
  </conditionalFormatting>
  <conditionalFormatting sqref="B17">
    <cfRule type="expression" dxfId="129" priority="7" stopIfTrue="1">
      <formula>MOD(ROW(),2)=0</formula>
    </cfRule>
    <cfRule type="expression" dxfId="128" priority="8" stopIfTrue="1">
      <formula>MOD(ROW(),2)&lt;&gt;0</formula>
    </cfRule>
  </conditionalFormatting>
  <conditionalFormatting sqref="A21">
    <cfRule type="expression" dxfId="127" priority="1" stopIfTrue="1">
      <formula>MOD(ROW(),2)=0</formula>
    </cfRule>
    <cfRule type="expression" dxfId="126" priority="2" stopIfTrue="1">
      <formula>MOD(ROW(),2)&lt;&gt;0</formula>
    </cfRule>
  </conditionalFormatting>
  <conditionalFormatting sqref="C21">
    <cfRule type="expression" dxfId="125" priority="3" stopIfTrue="1">
      <formula>MOD(ROW(),2)=0</formula>
    </cfRule>
    <cfRule type="expression" dxfId="124"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81"/>
  <dimension ref="A1:CI52"/>
  <sheetViews>
    <sheetView showGridLines="0" zoomScale="85" zoomScaleNormal="85" workbookViewId="0">
      <selection activeCell="A4" sqref="A4"/>
    </sheetView>
  </sheetViews>
  <sheetFormatPr defaultColWidth="10" defaultRowHeight="12.5" x14ac:dyDescent="0.25"/>
  <cols>
    <col min="1" max="1" width="31.54296875" style="27" customWidth="1"/>
    <col min="2" max="87" width="22.54296875" style="27" customWidth="1"/>
    <col min="88" max="16384" width="10" style="27"/>
  </cols>
  <sheetData>
    <row r="1" spans="1:87" ht="20" x14ac:dyDescent="0.4">
      <c r="A1" s="39" t="s">
        <v>0</v>
      </c>
      <c r="B1" s="40"/>
      <c r="C1" s="40"/>
      <c r="D1" s="40"/>
      <c r="E1" s="40"/>
      <c r="F1" s="40"/>
      <c r="G1" s="40"/>
      <c r="H1" s="40"/>
      <c r="I1" s="40"/>
    </row>
    <row r="2" spans="1:87" ht="15.5" x14ac:dyDescent="0.35">
      <c r="A2" s="41" t="str">
        <f>IF(title="&gt; Enter workbook title here","Enter workbook title in Cover sheet",title)</f>
        <v>JPS - Consolidated Factor Spreadsheet</v>
      </c>
      <c r="B2" s="42"/>
      <c r="C2" s="42"/>
      <c r="D2" s="42"/>
      <c r="E2" s="42"/>
      <c r="F2" s="42"/>
      <c r="G2" s="42"/>
      <c r="H2" s="42"/>
      <c r="I2" s="42"/>
    </row>
    <row r="3" spans="1:87" ht="15.5" x14ac:dyDescent="0.35">
      <c r="A3" s="43" t="str">
        <f>TABLE_FACTOR_TYPE_1&amp;" - x-"&amp;TABLE_SERIES_NUMBER_1</f>
        <v>Allocation - x-721</v>
      </c>
      <c r="B3" s="42"/>
      <c r="C3" s="42"/>
      <c r="D3" s="42"/>
      <c r="E3" s="42"/>
      <c r="F3" s="42"/>
      <c r="G3" s="42"/>
      <c r="H3" s="42"/>
      <c r="I3" s="42"/>
    </row>
    <row r="4" spans="1:87" x14ac:dyDescent="0.25">
      <c r="A4" s="44"/>
    </row>
    <row r="6" spans="1:87" ht="13" x14ac:dyDescent="0.3">
      <c r="A6" s="73" t="s">
        <v>577</v>
      </c>
      <c r="B6" s="112" t="s">
        <v>578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row>
    <row r="7" spans="1:87" x14ac:dyDescent="0.25">
      <c r="A7" s="74" t="s">
        <v>278</v>
      </c>
      <c r="B7" s="112" t="s">
        <v>77</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row>
    <row r="8" spans="1:87" x14ac:dyDescent="0.25">
      <c r="A8" s="74" t="s">
        <v>279</v>
      </c>
      <c r="B8" s="112" t="s">
        <v>76</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row>
    <row r="9" spans="1:87" x14ac:dyDescent="0.25">
      <c r="A9" s="74" t="s">
        <v>280</v>
      </c>
      <c r="B9" s="112" t="s">
        <v>553</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row>
    <row r="10" spans="1:87" x14ac:dyDescent="0.25">
      <c r="A10" s="74" t="s">
        <v>6</v>
      </c>
      <c r="B10" s="112" t="s">
        <v>554</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row>
    <row r="11" spans="1:87" x14ac:dyDescent="0.25">
      <c r="A11" s="74" t="s">
        <v>281</v>
      </c>
      <c r="B11" s="112" t="s">
        <v>565</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row>
    <row r="12" spans="1:87" x14ac:dyDescent="0.25">
      <c r="A12" s="74" t="s">
        <v>282</v>
      </c>
      <c r="B12" s="112" t="s">
        <v>556</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row>
    <row r="13" spans="1:87" x14ac:dyDescent="0.25">
      <c r="A13" s="74" t="s">
        <v>585</v>
      </c>
      <c r="B13" s="112">
        <v>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row>
    <row r="14" spans="1:87" x14ac:dyDescent="0.25">
      <c r="A14" s="74" t="s">
        <v>284</v>
      </c>
      <c r="B14" s="112">
        <v>721</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row>
    <row r="15" spans="1:87" x14ac:dyDescent="0.25">
      <c r="A15" s="74" t="s">
        <v>588</v>
      </c>
      <c r="B15" s="112" t="s">
        <v>566</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row>
    <row r="16" spans="1:87" x14ac:dyDescent="0.25">
      <c r="A16" s="74" t="s">
        <v>286</v>
      </c>
      <c r="B16" s="112" t="s">
        <v>567</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row>
    <row r="17" spans="1:87" x14ac:dyDescent="0.25">
      <c r="A17" s="74" t="s">
        <v>687</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row>
    <row r="18" spans="1:87" x14ac:dyDescent="0.25">
      <c r="A18" s="74" t="s">
        <v>288</v>
      </c>
      <c r="B18" s="140">
        <v>45190</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row>
    <row r="19" spans="1:87" x14ac:dyDescent="0.25">
      <c r="A19" s="74" t="s">
        <v>289</v>
      </c>
      <c r="B19" s="140">
        <v>45231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row>
    <row r="20" spans="1:87" x14ac:dyDescent="0.25">
      <c r="A20" s="74" t="s">
        <v>290</v>
      </c>
      <c r="B20" s="112" t="s">
        <v>299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row>
    <row r="21" spans="1:87" x14ac:dyDescent="0.25">
      <c r="A21" s="74" t="s">
        <v>291</v>
      </c>
      <c r="B21" s="112" t="s">
        <v>300</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row>
    <row r="23" spans="1:87" x14ac:dyDescent="0.25">
      <c r="B23" s="83" t="str">
        <f>HYPERLINK("#'Factor List'!A1","Back to Factor List")</f>
        <v>Back to Factor List</v>
      </c>
    </row>
    <row r="24" spans="1:87" x14ac:dyDescent="0.25">
      <c r="B24" s="83" t="str">
        <f>HYPERLINK("#'Assumptions'!A1","Assumptions")</f>
        <v>Assumptions</v>
      </c>
    </row>
    <row r="26" spans="1:87" ht="13" x14ac:dyDescent="0.25">
      <c r="A26" s="75" t="s">
        <v>314</v>
      </c>
      <c r="B26" s="75">
        <v>0</v>
      </c>
      <c r="C26" s="75">
        <v>1</v>
      </c>
      <c r="D26" s="75">
        <v>2</v>
      </c>
      <c r="E26" s="75">
        <v>3</v>
      </c>
      <c r="F26" s="75">
        <v>4</v>
      </c>
      <c r="G26" s="75">
        <v>5</v>
      </c>
      <c r="H26" s="75">
        <v>6</v>
      </c>
      <c r="I26" s="75">
        <v>7</v>
      </c>
      <c r="J26" s="75">
        <v>8</v>
      </c>
      <c r="K26" s="75">
        <v>9</v>
      </c>
      <c r="L26" s="75">
        <v>10</v>
      </c>
      <c r="M26" s="75">
        <v>11</v>
      </c>
      <c r="N26" s="75">
        <v>12</v>
      </c>
      <c r="O26" s="75">
        <v>13</v>
      </c>
      <c r="P26" s="75">
        <v>14</v>
      </c>
      <c r="Q26" s="75">
        <v>15</v>
      </c>
      <c r="R26" s="75">
        <v>16</v>
      </c>
      <c r="S26" s="75">
        <v>17</v>
      </c>
      <c r="T26" s="75">
        <v>18</v>
      </c>
      <c r="U26" s="75">
        <v>19</v>
      </c>
      <c r="V26" s="75">
        <v>20</v>
      </c>
      <c r="W26" s="75">
        <v>21</v>
      </c>
      <c r="X26" s="75">
        <v>22</v>
      </c>
      <c r="Y26" s="75">
        <v>23</v>
      </c>
      <c r="Z26" s="75">
        <v>24</v>
      </c>
      <c r="AA26" s="75">
        <v>25</v>
      </c>
      <c r="AB26" s="75">
        <v>26</v>
      </c>
      <c r="AC26" s="75">
        <v>27</v>
      </c>
      <c r="AD26" s="75">
        <v>28</v>
      </c>
      <c r="AE26" s="75">
        <v>29</v>
      </c>
      <c r="AF26" s="75">
        <v>30</v>
      </c>
      <c r="AG26" s="75">
        <v>31</v>
      </c>
      <c r="AH26" s="75">
        <v>32</v>
      </c>
      <c r="AI26" s="75">
        <v>33</v>
      </c>
      <c r="AJ26" s="75">
        <v>34</v>
      </c>
      <c r="AK26" s="75">
        <v>35</v>
      </c>
      <c r="AL26" s="75">
        <v>36</v>
      </c>
      <c r="AM26" s="75">
        <v>37</v>
      </c>
      <c r="AN26" s="75">
        <v>38</v>
      </c>
      <c r="AO26" s="75">
        <v>39</v>
      </c>
      <c r="AP26" s="75">
        <v>40</v>
      </c>
      <c r="AQ26" s="75">
        <v>41</v>
      </c>
      <c r="AR26" s="75">
        <v>42</v>
      </c>
      <c r="AS26" s="75">
        <v>43</v>
      </c>
      <c r="AT26" s="75">
        <v>44</v>
      </c>
      <c r="AU26" s="75">
        <v>45</v>
      </c>
      <c r="AV26" s="75">
        <v>46</v>
      </c>
      <c r="AW26" s="75">
        <v>47</v>
      </c>
      <c r="AX26" s="75">
        <v>48</v>
      </c>
      <c r="AY26" s="75">
        <v>49</v>
      </c>
      <c r="AZ26" s="75">
        <v>50</v>
      </c>
      <c r="BA26" s="75">
        <v>51</v>
      </c>
      <c r="BB26" s="75">
        <v>52</v>
      </c>
      <c r="BC26" s="75">
        <v>53</v>
      </c>
      <c r="BD26" s="75">
        <v>54</v>
      </c>
      <c r="BE26" s="75">
        <v>55</v>
      </c>
      <c r="BF26" s="75">
        <v>56</v>
      </c>
      <c r="BG26" s="75">
        <v>57</v>
      </c>
      <c r="BH26" s="75">
        <v>58</v>
      </c>
      <c r="BI26" s="75">
        <v>59</v>
      </c>
      <c r="BJ26" s="75">
        <v>60</v>
      </c>
      <c r="BK26" s="75">
        <v>61</v>
      </c>
      <c r="BL26" s="75">
        <v>62</v>
      </c>
      <c r="BM26" s="75">
        <v>63</v>
      </c>
      <c r="BN26" s="75">
        <v>64</v>
      </c>
      <c r="BO26" s="75">
        <v>65</v>
      </c>
      <c r="BP26" s="75">
        <v>66</v>
      </c>
      <c r="BQ26" s="75">
        <v>67</v>
      </c>
      <c r="BR26" s="75">
        <v>68</v>
      </c>
      <c r="BS26" s="75">
        <v>69</v>
      </c>
      <c r="BT26" s="75">
        <v>70</v>
      </c>
      <c r="BU26" s="75">
        <v>71</v>
      </c>
      <c r="BV26" s="75">
        <v>72</v>
      </c>
      <c r="BW26" s="75">
        <v>73</v>
      </c>
      <c r="BX26" s="75">
        <v>74</v>
      </c>
      <c r="BY26" s="75">
        <v>75</v>
      </c>
      <c r="BZ26" s="75">
        <v>76</v>
      </c>
      <c r="CA26" s="75">
        <v>77</v>
      </c>
      <c r="CB26" s="75">
        <v>78</v>
      </c>
      <c r="CC26" s="75">
        <v>79</v>
      </c>
      <c r="CD26" s="75">
        <v>80</v>
      </c>
      <c r="CE26" s="75">
        <v>81</v>
      </c>
      <c r="CF26" s="75">
        <v>82</v>
      </c>
      <c r="CG26" s="75">
        <v>83</v>
      </c>
      <c r="CH26" s="75">
        <v>84</v>
      </c>
      <c r="CI26" s="75">
        <v>85</v>
      </c>
    </row>
    <row r="27" spans="1:87" x14ac:dyDescent="0.25">
      <c r="A27" s="76">
        <v>50</v>
      </c>
      <c r="B27" s="77">
        <v>1.635</v>
      </c>
      <c r="C27" s="77">
        <v>1.655</v>
      </c>
      <c r="D27" s="77">
        <v>1.677</v>
      </c>
      <c r="E27" s="77">
        <v>1.6990000000000001</v>
      </c>
      <c r="F27" s="77">
        <v>1.7230000000000001</v>
      </c>
      <c r="G27" s="77">
        <v>1.748</v>
      </c>
      <c r="H27" s="77">
        <v>1.7729999999999999</v>
      </c>
      <c r="I27" s="77">
        <v>1.8009999999999999</v>
      </c>
      <c r="J27" s="77">
        <v>1.829</v>
      </c>
      <c r="K27" s="77">
        <v>1.859</v>
      </c>
      <c r="L27" s="77">
        <v>1.891</v>
      </c>
      <c r="M27" s="77">
        <v>1.9239999999999999</v>
      </c>
      <c r="N27" s="77">
        <v>1.9590000000000001</v>
      </c>
      <c r="O27" s="77">
        <v>1.996</v>
      </c>
      <c r="P27" s="77">
        <v>2.036</v>
      </c>
      <c r="Q27" s="77">
        <v>2.0790000000000002</v>
      </c>
      <c r="R27" s="77">
        <v>2.1240000000000001</v>
      </c>
      <c r="S27" s="77">
        <v>2.17</v>
      </c>
      <c r="T27" s="77">
        <v>2.2200000000000002</v>
      </c>
      <c r="U27" s="77">
        <v>2.2719999999999998</v>
      </c>
      <c r="V27" s="77">
        <v>2.3279999999999998</v>
      </c>
      <c r="W27" s="77">
        <v>2.3879999999999999</v>
      </c>
      <c r="X27" s="77">
        <v>2.4510000000000001</v>
      </c>
      <c r="Y27" s="77">
        <v>2.5190000000000001</v>
      </c>
      <c r="Z27" s="77">
        <v>2.593</v>
      </c>
      <c r="AA27" s="77">
        <v>2.6709999999999998</v>
      </c>
      <c r="AB27" s="77">
        <v>2.7559999999999998</v>
      </c>
      <c r="AC27" s="77">
        <v>2.847</v>
      </c>
      <c r="AD27" s="77">
        <v>2.9460000000000002</v>
      </c>
      <c r="AE27" s="77">
        <v>3.052</v>
      </c>
      <c r="AF27" s="77">
        <v>3.169</v>
      </c>
      <c r="AG27" s="77">
        <v>3.2949999999999999</v>
      </c>
      <c r="AH27" s="77">
        <v>3.4329999999999998</v>
      </c>
      <c r="AI27" s="77">
        <v>3.585</v>
      </c>
      <c r="AJ27" s="77">
        <v>3.7509999999999999</v>
      </c>
      <c r="AK27" s="77">
        <v>3.9329999999999998</v>
      </c>
      <c r="AL27" s="77">
        <v>4.1349999999999998</v>
      </c>
      <c r="AM27" s="77">
        <v>4.3579999999999997</v>
      </c>
      <c r="AN27" s="77">
        <v>4.6050000000000004</v>
      </c>
      <c r="AO27" s="77">
        <v>4.88</v>
      </c>
      <c r="AP27" s="77">
        <v>5.1859999999999999</v>
      </c>
      <c r="AQ27" s="77">
        <v>5.5289999999999999</v>
      </c>
      <c r="AR27" s="77">
        <v>5.9119999999999999</v>
      </c>
      <c r="AS27" s="77">
        <v>6.3410000000000002</v>
      </c>
      <c r="AT27" s="77">
        <v>6.8239999999999998</v>
      </c>
      <c r="AU27" s="77">
        <v>7.367</v>
      </c>
      <c r="AV27" s="77">
        <v>7.9790000000000001</v>
      </c>
      <c r="AW27" s="77">
        <v>8.67</v>
      </c>
      <c r="AX27" s="77">
        <v>9.4489999999999998</v>
      </c>
      <c r="AY27" s="77">
        <v>10.33</v>
      </c>
      <c r="AZ27" s="77">
        <v>11.324999999999999</v>
      </c>
      <c r="BA27" s="77">
        <v>12.45</v>
      </c>
      <c r="BB27" s="77">
        <v>13.72</v>
      </c>
      <c r="BC27" s="77">
        <v>15.153</v>
      </c>
      <c r="BD27" s="77">
        <v>16.77</v>
      </c>
      <c r="BE27" s="77">
        <v>18.591999999999999</v>
      </c>
      <c r="BF27" s="77">
        <v>20.640999999999998</v>
      </c>
      <c r="BG27" s="77">
        <v>22.945</v>
      </c>
      <c r="BH27" s="77">
        <v>25.53</v>
      </c>
      <c r="BI27" s="77">
        <v>28.427</v>
      </c>
      <c r="BJ27" s="77">
        <v>31.672000000000001</v>
      </c>
      <c r="BK27" s="77">
        <v>35.304000000000002</v>
      </c>
      <c r="BL27" s="77">
        <v>39.369</v>
      </c>
      <c r="BM27" s="77">
        <v>43.918999999999997</v>
      </c>
      <c r="BN27" s="77">
        <v>49.014000000000003</v>
      </c>
      <c r="BO27" s="77">
        <v>54.723999999999997</v>
      </c>
      <c r="BP27" s="77">
        <v>61.137</v>
      </c>
      <c r="BQ27" s="77">
        <v>68.349999999999994</v>
      </c>
      <c r="BR27" s="77">
        <v>76.484999999999999</v>
      </c>
      <c r="BS27" s="77">
        <v>85.686000000000007</v>
      </c>
      <c r="BT27" s="77">
        <v>96.129000000000005</v>
      </c>
      <c r="BU27" s="77">
        <v>108.006</v>
      </c>
      <c r="BV27" s="77">
        <v>121.554</v>
      </c>
      <c r="BW27" s="77">
        <v>137.089</v>
      </c>
      <c r="BX27" s="77">
        <v>154.98099999999999</v>
      </c>
      <c r="BY27" s="77">
        <v>175.68100000000001</v>
      </c>
      <c r="BZ27" s="77">
        <v>199.72800000000001</v>
      </c>
      <c r="CA27" s="77">
        <v>227.77600000000001</v>
      </c>
      <c r="CB27" s="77">
        <v>260.61</v>
      </c>
      <c r="CC27" s="77">
        <v>299.15199999999999</v>
      </c>
      <c r="CD27" s="77">
        <v>344.49200000000002</v>
      </c>
      <c r="CE27" s="77">
        <v>397.95400000000001</v>
      </c>
      <c r="CF27" s="77">
        <v>461.13299999999998</v>
      </c>
      <c r="CG27" s="77">
        <v>535.93399999999997</v>
      </c>
      <c r="CH27" s="77">
        <v>624.66499999999996</v>
      </c>
      <c r="CI27" s="77">
        <v>730.07</v>
      </c>
    </row>
    <row r="28" spans="1:87" x14ac:dyDescent="0.25">
      <c r="A28" s="76">
        <v>51</v>
      </c>
      <c r="B28" s="77">
        <v>1.5589999999999999</v>
      </c>
      <c r="C28" s="77">
        <v>1.5780000000000001</v>
      </c>
      <c r="D28" s="77">
        <v>1.5980000000000001</v>
      </c>
      <c r="E28" s="77">
        <v>1.6180000000000001</v>
      </c>
      <c r="F28" s="77">
        <v>1.64</v>
      </c>
      <c r="G28" s="77">
        <v>1.663</v>
      </c>
      <c r="H28" s="77">
        <v>1.6870000000000001</v>
      </c>
      <c r="I28" s="77">
        <v>1.712</v>
      </c>
      <c r="J28" s="77">
        <v>1.738</v>
      </c>
      <c r="K28" s="77">
        <v>1.766</v>
      </c>
      <c r="L28" s="77">
        <v>1.7949999999999999</v>
      </c>
      <c r="M28" s="77">
        <v>1.8260000000000001</v>
      </c>
      <c r="N28" s="77">
        <v>1.8580000000000001</v>
      </c>
      <c r="O28" s="77">
        <v>1.8919999999999999</v>
      </c>
      <c r="P28" s="77">
        <v>1.927</v>
      </c>
      <c r="Q28" s="77">
        <v>1.9670000000000001</v>
      </c>
      <c r="R28" s="77">
        <v>2.008</v>
      </c>
      <c r="S28" s="77">
        <v>2.0510000000000002</v>
      </c>
      <c r="T28" s="77">
        <v>2.0960000000000001</v>
      </c>
      <c r="U28" s="77">
        <v>2.1429999999999998</v>
      </c>
      <c r="V28" s="77">
        <v>2.194</v>
      </c>
      <c r="W28" s="77">
        <v>2.2480000000000002</v>
      </c>
      <c r="X28" s="77">
        <v>2.306</v>
      </c>
      <c r="Y28" s="77">
        <v>2.367</v>
      </c>
      <c r="Z28" s="77">
        <v>2.4329999999999998</v>
      </c>
      <c r="AA28" s="77">
        <v>2.504</v>
      </c>
      <c r="AB28" s="77">
        <v>2.58</v>
      </c>
      <c r="AC28" s="77">
        <v>2.6619999999999999</v>
      </c>
      <c r="AD28" s="77">
        <v>2.75</v>
      </c>
      <c r="AE28" s="77">
        <v>2.8460000000000001</v>
      </c>
      <c r="AF28" s="77">
        <v>2.9489999999999998</v>
      </c>
      <c r="AG28" s="77">
        <v>3.0609999999999999</v>
      </c>
      <c r="AH28" s="77">
        <v>3.1840000000000002</v>
      </c>
      <c r="AI28" s="77">
        <v>3.3180000000000001</v>
      </c>
      <c r="AJ28" s="77">
        <v>3.464</v>
      </c>
      <c r="AK28" s="77">
        <v>3.625</v>
      </c>
      <c r="AL28" s="77">
        <v>3.802</v>
      </c>
      <c r="AM28" s="77">
        <v>3.9969999999999999</v>
      </c>
      <c r="AN28" s="77">
        <v>4.2130000000000001</v>
      </c>
      <c r="AO28" s="77">
        <v>4.4530000000000003</v>
      </c>
      <c r="AP28" s="77">
        <v>4.72</v>
      </c>
      <c r="AQ28" s="77">
        <v>5.0170000000000003</v>
      </c>
      <c r="AR28" s="77">
        <v>5.3490000000000002</v>
      </c>
      <c r="AS28" s="77">
        <v>5.7210000000000001</v>
      </c>
      <c r="AT28" s="77">
        <v>6.1379999999999999</v>
      </c>
      <c r="AU28" s="77">
        <v>6.6070000000000002</v>
      </c>
      <c r="AV28" s="77">
        <v>7.1349999999999998</v>
      </c>
      <c r="AW28" s="77">
        <v>7.73</v>
      </c>
      <c r="AX28" s="77">
        <v>8.4019999999999992</v>
      </c>
      <c r="AY28" s="77">
        <v>9.1609999999999996</v>
      </c>
      <c r="AZ28" s="77">
        <v>10.02</v>
      </c>
      <c r="BA28" s="77">
        <v>10.991</v>
      </c>
      <c r="BB28" s="77">
        <v>12.089</v>
      </c>
      <c r="BC28" s="77">
        <v>13.33</v>
      </c>
      <c r="BD28" s="77">
        <v>14.733000000000001</v>
      </c>
      <c r="BE28" s="77">
        <v>16.318000000000001</v>
      </c>
      <c r="BF28" s="77">
        <v>18.106000000000002</v>
      </c>
      <c r="BG28" s="77">
        <v>20.120999999999999</v>
      </c>
      <c r="BH28" s="77">
        <v>22.388999999999999</v>
      </c>
      <c r="BI28" s="77">
        <v>24.939</v>
      </c>
      <c r="BJ28" s="77">
        <v>27.803000000000001</v>
      </c>
      <c r="BK28" s="77">
        <v>31.018999999999998</v>
      </c>
      <c r="BL28" s="77">
        <v>34.627000000000002</v>
      </c>
      <c r="BM28" s="77">
        <v>38.677</v>
      </c>
      <c r="BN28" s="77">
        <v>43.220999999999997</v>
      </c>
      <c r="BO28" s="77">
        <v>48.323999999999998</v>
      </c>
      <c r="BP28" s="77">
        <v>54.061999999999998</v>
      </c>
      <c r="BQ28" s="77">
        <v>60.524999999999999</v>
      </c>
      <c r="BR28" s="77">
        <v>67.817999999999998</v>
      </c>
      <c r="BS28" s="77">
        <v>76.070999999999998</v>
      </c>
      <c r="BT28" s="77">
        <v>85.44</v>
      </c>
      <c r="BU28" s="77">
        <v>96.093999999999994</v>
      </c>
      <c r="BV28" s="77">
        <v>108.246</v>
      </c>
      <c r="BW28" s="77">
        <v>122.173</v>
      </c>
      <c r="BX28" s="77">
        <v>138.208</v>
      </c>
      <c r="BY28" s="77">
        <v>156.75200000000001</v>
      </c>
      <c r="BZ28" s="77">
        <v>178.28399999999999</v>
      </c>
      <c r="CA28" s="77">
        <v>203.38900000000001</v>
      </c>
      <c r="CB28" s="77">
        <v>232.76900000000001</v>
      </c>
      <c r="CC28" s="77">
        <v>267.25</v>
      </c>
      <c r="CD28" s="77">
        <v>307.80900000000003</v>
      </c>
      <c r="CE28" s="77">
        <v>355.63400000000001</v>
      </c>
      <c r="CF28" s="77">
        <v>412.16</v>
      </c>
      <c r="CG28" s="77">
        <v>479.09899999999999</v>
      </c>
      <c r="CH28" s="77">
        <v>558.53</v>
      </c>
      <c r="CI28" s="77">
        <v>652.928</v>
      </c>
    </row>
    <row r="29" spans="1:87" x14ac:dyDescent="0.25">
      <c r="A29" s="76">
        <v>52</v>
      </c>
      <c r="B29" s="77">
        <v>1.486</v>
      </c>
      <c r="C29" s="77">
        <v>1.504</v>
      </c>
      <c r="D29" s="77">
        <v>1.522</v>
      </c>
      <c r="E29" s="77">
        <v>1.5409999999999999</v>
      </c>
      <c r="F29" s="77">
        <v>1.5609999999999999</v>
      </c>
      <c r="G29" s="77">
        <v>1.5820000000000001</v>
      </c>
      <c r="H29" s="77">
        <v>1.6040000000000001</v>
      </c>
      <c r="I29" s="77">
        <v>1.627</v>
      </c>
      <c r="J29" s="77">
        <v>1.651</v>
      </c>
      <c r="K29" s="77">
        <v>1.677</v>
      </c>
      <c r="L29" s="77">
        <v>1.704</v>
      </c>
      <c r="M29" s="77">
        <v>1.732</v>
      </c>
      <c r="N29" s="77">
        <v>1.7609999999999999</v>
      </c>
      <c r="O29" s="77">
        <v>1.792</v>
      </c>
      <c r="P29" s="77">
        <v>1.825</v>
      </c>
      <c r="Q29" s="77">
        <v>1.861</v>
      </c>
      <c r="R29" s="77">
        <v>1.899</v>
      </c>
      <c r="S29" s="77">
        <v>1.9379999999999999</v>
      </c>
      <c r="T29" s="77">
        <v>1.9790000000000001</v>
      </c>
      <c r="U29" s="77">
        <v>2.0230000000000001</v>
      </c>
      <c r="V29" s="77">
        <v>2.069</v>
      </c>
      <c r="W29" s="77">
        <v>2.1179999999999999</v>
      </c>
      <c r="X29" s="77">
        <v>2.17</v>
      </c>
      <c r="Y29" s="77">
        <v>2.226</v>
      </c>
      <c r="Z29" s="77">
        <v>2.2850000000000001</v>
      </c>
      <c r="AA29" s="77">
        <v>2.3490000000000002</v>
      </c>
      <c r="AB29" s="77">
        <v>2.4169999999999998</v>
      </c>
      <c r="AC29" s="77">
        <v>2.4910000000000001</v>
      </c>
      <c r="AD29" s="77">
        <v>2.57</v>
      </c>
      <c r="AE29" s="77">
        <v>2.6549999999999998</v>
      </c>
      <c r="AF29" s="77">
        <v>2.7469999999999999</v>
      </c>
      <c r="AG29" s="77">
        <v>2.8479999999999999</v>
      </c>
      <c r="AH29" s="77">
        <v>2.956</v>
      </c>
      <c r="AI29" s="77">
        <v>3.0750000000000002</v>
      </c>
      <c r="AJ29" s="77">
        <v>3.2040000000000002</v>
      </c>
      <c r="AK29" s="77">
        <v>3.3460000000000001</v>
      </c>
      <c r="AL29" s="77">
        <v>3.5019999999999998</v>
      </c>
      <c r="AM29" s="77">
        <v>3.673</v>
      </c>
      <c r="AN29" s="77">
        <v>3.8620000000000001</v>
      </c>
      <c r="AO29" s="77">
        <v>4.0720000000000001</v>
      </c>
      <c r="AP29" s="77">
        <v>4.3040000000000003</v>
      </c>
      <c r="AQ29" s="77">
        <v>4.5620000000000003</v>
      </c>
      <c r="AR29" s="77">
        <v>4.8499999999999996</v>
      </c>
      <c r="AS29" s="77">
        <v>5.173</v>
      </c>
      <c r="AT29" s="77">
        <v>5.5330000000000004</v>
      </c>
      <c r="AU29" s="77">
        <v>5.9379999999999997</v>
      </c>
      <c r="AV29" s="77">
        <v>6.3940000000000001</v>
      </c>
      <c r="AW29" s="77">
        <v>6.907</v>
      </c>
      <c r="AX29" s="77">
        <v>7.4859999999999998</v>
      </c>
      <c r="AY29" s="77">
        <v>8.14</v>
      </c>
      <c r="AZ29" s="77">
        <v>8.8789999999999996</v>
      </c>
      <c r="BA29" s="77">
        <v>9.7159999999999993</v>
      </c>
      <c r="BB29" s="77">
        <v>10.663</v>
      </c>
      <c r="BC29" s="77">
        <v>11.734999999999999</v>
      </c>
      <c r="BD29" s="77">
        <v>12.949</v>
      </c>
      <c r="BE29" s="77">
        <v>14.323</v>
      </c>
      <c r="BF29" s="77">
        <v>15.875999999999999</v>
      </c>
      <c r="BG29" s="77">
        <v>17.631</v>
      </c>
      <c r="BH29" s="77">
        <v>19.611999999999998</v>
      </c>
      <c r="BI29" s="77">
        <v>21.846</v>
      </c>
      <c r="BJ29" s="77">
        <v>24.363</v>
      </c>
      <c r="BK29" s="77">
        <v>27.196999999999999</v>
      </c>
      <c r="BL29" s="77">
        <v>30.385999999999999</v>
      </c>
      <c r="BM29" s="77">
        <v>33.975000000000001</v>
      </c>
      <c r="BN29" s="77">
        <v>38.011000000000003</v>
      </c>
      <c r="BO29" s="77">
        <v>42.554000000000002</v>
      </c>
      <c r="BP29" s="77">
        <v>47.671999999999997</v>
      </c>
      <c r="BQ29" s="77">
        <v>53.444000000000003</v>
      </c>
      <c r="BR29" s="77">
        <v>59.963999999999999</v>
      </c>
      <c r="BS29" s="77">
        <v>67.347999999999999</v>
      </c>
      <c r="BT29" s="77">
        <v>75.734999999999999</v>
      </c>
      <c r="BU29" s="77">
        <v>85.272000000000006</v>
      </c>
      <c r="BV29" s="77">
        <v>96.15</v>
      </c>
      <c r="BW29" s="77">
        <v>108.613</v>
      </c>
      <c r="BX29" s="77">
        <v>122.956</v>
      </c>
      <c r="BY29" s="77">
        <v>139.53399999999999</v>
      </c>
      <c r="BZ29" s="77">
        <v>158.774</v>
      </c>
      <c r="CA29" s="77">
        <v>181.19399999999999</v>
      </c>
      <c r="CB29" s="77">
        <v>207.41800000000001</v>
      </c>
      <c r="CC29" s="77">
        <v>238.18199999999999</v>
      </c>
      <c r="CD29" s="77">
        <v>274.35500000000002</v>
      </c>
      <c r="CE29" s="77">
        <v>316.99599999999998</v>
      </c>
      <c r="CF29" s="77">
        <v>367.387</v>
      </c>
      <c r="CG29" s="77">
        <v>427.05700000000002</v>
      </c>
      <c r="CH29" s="77">
        <v>497.863</v>
      </c>
      <c r="CI29" s="77">
        <v>582.02099999999996</v>
      </c>
    </row>
    <row r="30" spans="1:87" x14ac:dyDescent="0.25">
      <c r="A30" s="76">
        <v>53</v>
      </c>
      <c r="B30" s="77">
        <v>1.4159999999999999</v>
      </c>
      <c r="C30" s="77">
        <v>1.4330000000000001</v>
      </c>
      <c r="D30" s="77">
        <v>1.45</v>
      </c>
      <c r="E30" s="77">
        <v>1.4670000000000001</v>
      </c>
      <c r="F30" s="77">
        <v>1.486</v>
      </c>
      <c r="G30" s="77">
        <v>1.5049999999999999</v>
      </c>
      <c r="H30" s="77">
        <v>1.526</v>
      </c>
      <c r="I30" s="77">
        <v>1.5469999999999999</v>
      </c>
      <c r="J30" s="77">
        <v>1.569</v>
      </c>
      <c r="K30" s="77">
        <v>1.5920000000000001</v>
      </c>
      <c r="L30" s="77">
        <v>1.617</v>
      </c>
      <c r="M30" s="77">
        <v>1.643</v>
      </c>
      <c r="N30" s="77">
        <v>1.67</v>
      </c>
      <c r="O30" s="77">
        <v>1.698</v>
      </c>
      <c r="P30" s="77">
        <v>1.728</v>
      </c>
      <c r="Q30" s="77">
        <v>1.762</v>
      </c>
      <c r="R30" s="77">
        <v>1.796</v>
      </c>
      <c r="S30" s="77">
        <v>1.8320000000000001</v>
      </c>
      <c r="T30" s="77">
        <v>1.869</v>
      </c>
      <c r="U30" s="77">
        <v>1.909</v>
      </c>
      <c r="V30" s="77">
        <v>1.9510000000000001</v>
      </c>
      <c r="W30" s="77">
        <v>1.9950000000000001</v>
      </c>
      <c r="X30" s="77">
        <v>2.0430000000000001</v>
      </c>
      <c r="Y30" s="77">
        <v>2.093</v>
      </c>
      <c r="Z30" s="77">
        <v>2.1469999999999998</v>
      </c>
      <c r="AA30" s="77">
        <v>2.2040000000000002</v>
      </c>
      <c r="AB30" s="77">
        <v>2.266</v>
      </c>
      <c r="AC30" s="77">
        <v>2.3319999999999999</v>
      </c>
      <c r="AD30" s="77">
        <v>2.403</v>
      </c>
      <c r="AE30" s="77">
        <v>2.48</v>
      </c>
      <c r="AF30" s="77">
        <v>2.5619999999999998</v>
      </c>
      <c r="AG30" s="77">
        <v>2.6509999999999998</v>
      </c>
      <c r="AH30" s="77">
        <v>2.7480000000000002</v>
      </c>
      <c r="AI30" s="77">
        <v>2.8540000000000001</v>
      </c>
      <c r="AJ30" s="77">
        <v>2.968</v>
      </c>
      <c r="AK30" s="77">
        <v>3.0939999999999999</v>
      </c>
      <c r="AL30" s="77">
        <v>3.2309999999999999</v>
      </c>
      <c r="AM30" s="77">
        <v>3.3809999999999998</v>
      </c>
      <c r="AN30" s="77">
        <v>3.5470000000000002</v>
      </c>
      <c r="AO30" s="77">
        <v>3.73</v>
      </c>
      <c r="AP30" s="77">
        <v>3.9329999999999998</v>
      </c>
      <c r="AQ30" s="77">
        <v>4.1580000000000004</v>
      </c>
      <c r="AR30" s="77">
        <v>4.4089999999999998</v>
      </c>
      <c r="AS30" s="77">
        <v>4.6879999999999997</v>
      </c>
      <c r="AT30" s="77">
        <v>5</v>
      </c>
      <c r="AU30" s="77">
        <v>5.35</v>
      </c>
      <c r="AV30" s="77">
        <v>5.7430000000000003</v>
      </c>
      <c r="AW30" s="77">
        <v>6.1859999999999999</v>
      </c>
      <c r="AX30" s="77">
        <v>6.6840000000000002</v>
      </c>
      <c r="AY30" s="77">
        <v>7.2469999999999999</v>
      </c>
      <c r="AZ30" s="77">
        <v>7.8840000000000003</v>
      </c>
      <c r="BA30" s="77">
        <v>8.6039999999999992</v>
      </c>
      <c r="BB30" s="77">
        <v>9.4190000000000005</v>
      </c>
      <c r="BC30" s="77">
        <v>10.343999999999999</v>
      </c>
      <c r="BD30" s="77">
        <v>11.391</v>
      </c>
      <c r="BE30" s="77">
        <v>12.577999999999999</v>
      </c>
      <c r="BF30" s="77">
        <v>13.923</v>
      </c>
      <c r="BG30" s="77">
        <v>15.446</v>
      </c>
      <c r="BH30" s="77">
        <v>17.170000000000002</v>
      </c>
      <c r="BI30" s="77">
        <v>19.119</v>
      </c>
      <c r="BJ30" s="77">
        <v>21.321000000000002</v>
      </c>
      <c r="BK30" s="77">
        <v>23.806999999999999</v>
      </c>
      <c r="BL30" s="77">
        <v>26.614999999999998</v>
      </c>
      <c r="BM30" s="77">
        <v>29.782</v>
      </c>
      <c r="BN30" s="77">
        <v>33.353999999999999</v>
      </c>
      <c r="BO30" s="77">
        <v>37.384</v>
      </c>
      <c r="BP30" s="77">
        <v>41.933999999999997</v>
      </c>
      <c r="BQ30" s="77">
        <v>47.073999999999998</v>
      </c>
      <c r="BR30" s="77">
        <v>52.889000000000003</v>
      </c>
      <c r="BS30" s="77">
        <v>59.481000000000002</v>
      </c>
      <c r="BT30" s="77">
        <v>66.972999999999999</v>
      </c>
      <c r="BU30" s="77">
        <v>75.498000000000005</v>
      </c>
      <c r="BV30" s="77">
        <v>85.221000000000004</v>
      </c>
      <c r="BW30" s="77">
        <v>96.361000000000004</v>
      </c>
      <c r="BX30" s="77">
        <v>109.178</v>
      </c>
      <c r="BY30" s="77">
        <v>123.985</v>
      </c>
      <c r="BZ30" s="77">
        <v>141.16</v>
      </c>
      <c r="CA30" s="77">
        <v>161.16200000000001</v>
      </c>
      <c r="CB30" s="77">
        <v>184.54400000000001</v>
      </c>
      <c r="CC30" s="77">
        <v>211.958</v>
      </c>
      <c r="CD30" s="77">
        <v>244.17599999999999</v>
      </c>
      <c r="CE30" s="77">
        <v>282.13600000000002</v>
      </c>
      <c r="CF30" s="77">
        <v>326.97800000000001</v>
      </c>
      <c r="CG30" s="77">
        <v>380.06200000000001</v>
      </c>
      <c r="CH30" s="77">
        <v>443.04199999999997</v>
      </c>
      <c r="CI30" s="77">
        <v>517.88900000000001</v>
      </c>
    </row>
    <row r="31" spans="1:87" x14ac:dyDescent="0.25">
      <c r="A31" s="76">
        <v>54</v>
      </c>
      <c r="B31" s="77">
        <v>1.349</v>
      </c>
      <c r="C31" s="77">
        <v>1.3640000000000001</v>
      </c>
      <c r="D31" s="77">
        <v>1.38</v>
      </c>
      <c r="E31" s="77">
        <v>1.397</v>
      </c>
      <c r="F31" s="77">
        <v>1.4139999999999999</v>
      </c>
      <c r="G31" s="77">
        <v>1.4319999999999999</v>
      </c>
      <c r="H31" s="77">
        <v>1.45</v>
      </c>
      <c r="I31" s="77">
        <v>1.47</v>
      </c>
      <c r="J31" s="77">
        <v>1.49</v>
      </c>
      <c r="K31" s="77">
        <v>1.512</v>
      </c>
      <c r="L31" s="77">
        <v>1.534</v>
      </c>
      <c r="M31" s="77">
        <v>1.5580000000000001</v>
      </c>
      <c r="N31" s="77">
        <v>1.583</v>
      </c>
      <c r="O31" s="77">
        <v>1.609</v>
      </c>
      <c r="P31" s="77">
        <v>1.637</v>
      </c>
      <c r="Q31" s="77">
        <v>1.667</v>
      </c>
      <c r="R31" s="77">
        <v>1.6990000000000001</v>
      </c>
      <c r="S31" s="77">
        <v>1.732</v>
      </c>
      <c r="T31" s="77">
        <v>1.766</v>
      </c>
      <c r="U31" s="77">
        <v>1.802</v>
      </c>
      <c r="V31" s="77">
        <v>1.84</v>
      </c>
      <c r="W31" s="77">
        <v>1.881</v>
      </c>
      <c r="X31" s="77">
        <v>1.9239999999999999</v>
      </c>
      <c r="Y31" s="77">
        <v>1.9690000000000001</v>
      </c>
      <c r="Z31" s="77">
        <v>2.0179999999999998</v>
      </c>
      <c r="AA31" s="77">
        <v>2.0699999999999998</v>
      </c>
      <c r="AB31" s="77">
        <v>2.1259999999999999</v>
      </c>
      <c r="AC31" s="77">
        <v>2.1850000000000001</v>
      </c>
      <c r="AD31" s="77">
        <v>2.2490000000000001</v>
      </c>
      <c r="AE31" s="77">
        <v>2.3170000000000002</v>
      </c>
      <c r="AF31" s="77">
        <v>2.391</v>
      </c>
      <c r="AG31" s="77">
        <v>2.4710000000000001</v>
      </c>
      <c r="AH31" s="77">
        <v>2.5569999999999999</v>
      </c>
      <c r="AI31" s="77">
        <v>2.6509999999999998</v>
      </c>
      <c r="AJ31" s="77">
        <v>2.7530000000000001</v>
      </c>
      <c r="AK31" s="77">
        <v>2.8639999999999999</v>
      </c>
      <c r="AL31" s="77">
        <v>2.9849999999999999</v>
      </c>
      <c r="AM31" s="77">
        <v>3.1179999999999999</v>
      </c>
      <c r="AN31" s="77">
        <v>3.2629999999999999</v>
      </c>
      <c r="AO31" s="77">
        <v>3.4239999999999999</v>
      </c>
      <c r="AP31" s="77">
        <v>3.601</v>
      </c>
      <c r="AQ31" s="77">
        <v>3.798</v>
      </c>
      <c r="AR31" s="77">
        <v>4.016</v>
      </c>
      <c r="AS31" s="77">
        <v>4.258</v>
      </c>
      <c r="AT31" s="77">
        <v>4.5289999999999999</v>
      </c>
      <c r="AU31" s="77">
        <v>4.8319999999999999</v>
      </c>
      <c r="AV31" s="77">
        <v>5.1710000000000003</v>
      </c>
      <c r="AW31" s="77">
        <v>5.5529999999999999</v>
      </c>
      <c r="AX31" s="77">
        <v>5.9820000000000002</v>
      </c>
      <c r="AY31" s="77">
        <v>6.4669999999999996</v>
      </c>
      <c r="AZ31" s="77">
        <v>7.0140000000000002</v>
      </c>
      <c r="BA31" s="77">
        <v>7.633</v>
      </c>
      <c r="BB31" s="77">
        <v>8.3350000000000009</v>
      </c>
      <c r="BC31" s="77">
        <v>9.1300000000000008</v>
      </c>
      <c r="BD31" s="77">
        <v>10.032</v>
      </c>
      <c r="BE31" s="77">
        <v>11.055</v>
      </c>
      <c r="BF31" s="77">
        <v>12.215999999999999</v>
      </c>
      <c r="BG31" s="77">
        <v>13.534000000000001</v>
      </c>
      <c r="BH31" s="77">
        <v>15.028</v>
      </c>
      <c r="BI31" s="77">
        <v>16.721</v>
      </c>
      <c r="BJ31" s="77">
        <v>18.64</v>
      </c>
      <c r="BK31" s="77">
        <v>20.812999999999999</v>
      </c>
      <c r="BL31" s="77">
        <v>23.273</v>
      </c>
      <c r="BM31" s="77">
        <v>26.056000000000001</v>
      </c>
      <c r="BN31" s="77">
        <v>29.204000000000001</v>
      </c>
      <c r="BO31" s="77">
        <v>32.765000000000001</v>
      </c>
      <c r="BP31" s="77">
        <v>36.795000000000002</v>
      </c>
      <c r="BQ31" s="77">
        <v>41.356999999999999</v>
      </c>
      <c r="BR31" s="77">
        <v>46.527000000000001</v>
      </c>
      <c r="BS31" s="77">
        <v>52.396999999999998</v>
      </c>
      <c r="BT31" s="77">
        <v>59.076000000000001</v>
      </c>
      <c r="BU31" s="77">
        <v>66.680000000000007</v>
      </c>
      <c r="BV31" s="77">
        <v>75.358000000000004</v>
      </c>
      <c r="BW31" s="77">
        <v>85.3</v>
      </c>
      <c r="BX31" s="77">
        <v>96.738</v>
      </c>
      <c r="BY31" s="77">
        <v>109.94799999999999</v>
      </c>
      <c r="BZ31" s="77">
        <v>125.264</v>
      </c>
      <c r="CA31" s="77">
        <v>143.09</v>
      </c>
      <c r="CB31" s="77">
        <v>163.916</v>
      </c>
      <c r="CC31" s="77">
        <v>188.316</v>
      </c>
      <c r="CD31" s="77">
        <v>216.97200000000001</v>
      </c>
      <c r="CE31" s="77">
        <v>250.714</v>
      </c>
      <c r="CF31" s="77">
        <v>290.55099999999999</v>
      </c>
      <c r="CG31" s="77">
        <v>337.68299999999999</v>
      </c>
      <c r="CH31" s="77">
        <v>393.577</v>
      </c>
      <c r="CI31" s="77">
        <v>459.97800000000001</v>
      </c>
    </row>
    <row r="32" spans="1:87" x14ac:dyDescent="0.25">
      <c r="A32" s="76">
        <v>55</v>
      </c>
      <c r="B32" s="77">
        <v>1.2849999999999999</v>
      </c>
      <c r="C32" s="77">
        <v>1.2989999999999999</v>
      </c>
      <c r="D32" s="77">
        <v>1.3140000000000001</v>
      </c>
      <c r="E32" s="77">
        <v>1.329</v>
      </c>
      <c r="F32" s="77">
        <v>1.345</v>
      </c>
      <c r="G32" s="77">
        <v>1.361</v>
      </c>
      <c r="H32" s="77">
        <v>1.379</v>
      </c>
      <c r="I32" s="77">
        <v>1.397</v>
      </c>
      <c r="J32" s="77">
        <v>1.415</v>
      </c>
      <c r="K32" s="77">
        <v>1.4350000000000001</v>
      </c>
      <c r="L32" s="77">
        <v>1.456</v>
      </c>
      <c r="M32" s="77">
        <v>1.478</v>
      </c>
      <c r="N32" s="77">
        <v>1.5009999999999999</v>
      </c>
      <c r="O32" s="77">
        <v>1.5249999999999999</v>
      </c>
      <c r="P32" s="77">
        <v>1.55</v>
      </c>
      <c r="Q32" s="77">
        <v>1.5780000000000001</v>
      </c>
      <c r="R32" s="77">
        <v>1.607</v>
      </c>
      <c r="S32" s="77">
        <v>1.637</v>
      </c>
      <c r="T32" s="77">
        <v>1.6679999999999999</v>
      </c>
      <c r="U32" s="77">
        <v>1.7010000000000001</v>
      </c>
      <c r="V32" s="77">
        <v>1.736</v>
      </c>
      <c r="W32" s="77">
        <v>1.7729999999999999</v>
      </c>
      <c r="X32" s="77">
        <v>1.8120000000000001</v>
      </c>
      <c r="Y32" s="77">
        <v>1.853</v>
      </c>
      <c r="Z32" s="77">
        <v>1.897</v>
      </c>
      <c r="AA32" s="77">
        <v>1.944</v>
      </c>
      <c r="AB32" s="77">
        <v>1.9950000000000001</v>
      </c>
      <c r="AC32" s="77">
        <v>2.048</v>
      </c>
      <c r="AD32" s="77">
        <v>2.1059999999999999</v>
      </c>
      <c r="AE32" s="77">
        <v>2.1669999999999998</v>
      </c>
      <c r="AF32" s="77">
        <v>2.234</v>
      </c>
      <c r="AG32" s="77">
        <v>2.3050000000000002</v>
      </c>
      <c r="AH32" s="77">
        <v>2.3820000000000001</v>
      </c>
      <c r="AI32" s="77">
        <v>2.4660000000000002</v>
      </c>
      <c r="AJ32" s="77">
        <v>2.556</v>
      </c>
      <c r="AK32" s="77">
        <v>2.6539999999999999</v>
      </c>
      <c r="AL32" s="77">
        <v>2.7610000000000001</v>
      </c>
      <c r="AM32" s="77">
        <v>2.879</v>
      </c>
      <c r="AN32" s="77">
        <v>3.0070000000000001</v>
      </c>
      <c r="AO32" s="77">
        <v>3.1480000000000001</v>
      </c>
      <c r="AP32" s="77">
        <v>3.3029999999999999</v>
      </c>
      <c r="AQ32" s="77">
        <v>3.4750000000000001</v>
      </c>
      <c r="AR32" s="77">
        <v>3.665</v>
      </c>
      <c r="AS32" s="77">
        <v>3.8759999999999999</v>
      </c>
      <c r="AT32" s="77">
        <v>4.1109999999999998</v>
      </c>
      <c r="AU32" s="77">
        <v>4.3730000000000002</v>
      </c>
      <c r="AV32" s="77">
        <v>4.6669999999999998</v>
      </c>
      <c r="AW32" s="77">
        <v>4.9960000000000004</v>
      </c>
      <c r="AX32" s="77">
        <v>5.367</v>
      </c>
      <c r="AY32" s="77">
        <v>5.7839999999999998</v>
      </c>
      <c r="AZ32" s="77">
        <v>6.2539999999999996</v>
      </c>
      <c r="BA32" s="77">
        <v>6.7869999999999999</v>
      </c>
      <c r="BB32" s="77">
        <v>7.3890000000000002</v>
      </c>
      <c r="BC32" s="77">
        <v>8.0730000000000004</v>
      </c>
      <c r="BD32" s="77">
        <v>8.8480000000000008</v>
      </c>
      <c r="BE32" s="77">
        <v>9.7279999999999998</v>
      </c>
      <c r="BF32" s="77">
        <v>10.728</v>
      </c>
      <c r="BG32" s="77">
        <v>11.864000000000001</v>
      </c>
      <c r="BH32" s="77">
        <v>13.154999999999999</v>
      </c>
      <c r="BI32" s="77">
        <v>14.622</v>
      </c>
      <c r="BJ32" s="77">
        <v>16.286999999999999</v>
      </c>
      <c r="BK32" s="77">
        <v>18.178000000000001</v>
      </c>
      <c r="BL32" s="77">
        <v>20.324000000000002</v>
      </c>
      <c r="BM32" s="77">
        <v>22.76</v>
      </c>
      <c r="BN32" s="77">
        <v>25.523</v>
      </c>
      <c r="BO32" s="77">
        <v>28.657</v>
      </c>
      <c r="BP32" s="77">
        <v>32.213000000000001</v>
      </c>
      <c r="BQ32" s="77">
        <v>36.249000000000002</v>
      </c>
      <c r="BR32" s="77">
        <v>40.832000000000001</v>
      </c>
      <c r="BS32" s="77">
        <v>46.043999999999997</v>
      </c>
      <c r="BT32" s="77">
        <v>51.982999999999997</v>
      </c>
      <c r="BU32" s="77">
        <v>58.753</v>
      </c>
      <c r="BV32" s="77">
        <v>66.483000000000004</v>
      </c>
      <c r="BW32" s="77">
        <v>75.346000000000004</v>
      </c>
      <c r="BX32" s="77">
        <v>85.542000000000002</v>
      </c>
      <c r="BY32" s="77">
        <v>97.316999999999993</v>
      </c>
      <c r="BZ32" s="77">
        <v>110.96599999999999</v>
      </c>
      <c r="CA32" s="77">
        <v>126.84399999999999</v>
      </c>
      <c r="CB32" s="77">
        <v>145.38300000000001</v>
      </c>
      <c r="CC32" s="77">
        <v>167.089</v>
      </c>
      <c r="CD32" s="77">
        <v>192.56399999999999</v>
      </c>
      <c r="CE32" s="77">
        <v>222.53899999999999</v>
      </c>
      <c r="CF32" s="77">
        <v>257.90100000000001</v>
      </c>
      <c r="CG32" s="77">
        <v>299.71199999999999</v>
      </c>
      <c r="CH32" s="77">
        <v>349.26100000000002</v>
      </c>
      <c r="CI32" s="77">
        <v>408.09100000000001</v>
      </c>
    </row>
    <row r="33" spans="1:87" x14ac:dyDescent="0.25">
      <c r="A33" s="76">
        <v>56</v>
      </c>
      <c r="B33" s="77">
        <v>1.224</v>
      </c>
      <c r="C33" s="77">
        <v>1.2370000000000001</v>
      </c>
      <c r="D33" s="77">
        <v>1.25</v>
      </c>
      <c r="E33" s="77">
        <v>1.264</v>
      </c>
      <c r="F33" s="77">
        <v>1.2789999999999999</v>
      </c>
      <c r="G33" s="77">
        <v>1.294</v>
      </c>
      <c r="H33" s="77">
        <v>1.31</v>
      </c>
      <c r="I33" s="77">
        <v>1.327</v>
      </c>
      <c r="J33" s="77">
        <v>1.3440000000000001</v>
      </c>
      <c r="K33" s="77">
        <v>1.3620000000000001</v>
      </c>
      <c r="L33" s="77">
        <v>1.381</v>
      </c>
      <c r="M33" s="77">
        <v>1.401</v>
      </c>
      <c r="N33" s="77">
        <v>1.4219999999999999</v>
      </c>
      <c r="O33" s="77">
        <v>1.444</v>
      </c>
      <c r="P33" s="77">
        <v>1.4670000000000001</v>
      </c>
      <c r="Q33" s="77">
        <v>1.4930000000000001</v>
      </c>
      <c r="R33" s="77">
        <v>1.52</v>
      </c>
      <c r="S33" s="77">
        <v>1.5469999999999999</v>
      </c>
      <c r="T33" s="77">
        <v>1.5760000000000001</v>
      </c>
      <c r="U33" s="77">
        <v>1.6060000000000001</v>
      </c>
      <c r="V33" s="77">
        <v>1.6379999999999999</v>
      </c>
      <c r="W33" s="77">
        <v>1.671</v>
      </c>
      <c r="X33" s="77">
        <v>1.7070000000000001</v>
      </c>
      <c r="Y33" s="77">
        <v>1.744</v>
      </c>
      <c r="Z33" s="77">
        <v>1.7849999999999999</v>
      </c>
      <c r="AA33" s="77">
        <v>1.827</v>
      </c>
      <c r="AB33" s="77">
        <v>1.873</v>
      </c>
      <c r="AC33" s="77">
        <v>1.921</v>
      </c>
      <c r="AD33" s="77">
        <v>1.9730000000000001</v>
      </c>
      <c r="AE33" s="77">
        <v>2.028</v>
      </c>
      <c r="AF33" s="77">
        <v>2.0880000000000001</v>
      </c>
      <c r="AG33" s="77">
        <v>2.1520000000000001</v>
      </c>
      <c r="AH33" s="77">
        <v>2.2210000000000001</v>
      </c>
      <c r="AI33" s="77">
        <v>2.2949999999999999</v>
      </c>
      <c r="AJ33" s="77">
        <v>2.3759999999999999</v>
      </c>
      <c r="AK33" s="77">
        <v>2.4630000000000001</v>
      </c>
      <c r="AL33" s="77">
        <v>2.5579999999999998</v>
      </c>
      <c r="AM33" s="77">
        <v>2.6619999999999999</v>
      </c>
      <c r="AN33" s="77">
        <v>2.7749999999999999</v>
      </c>
      <c r="AO33" s="77">
        <v>2.899</v>
      </c>
      <c r="AP33" s="77">
        <v>3.0350000000000001</v>
      </c>
      <c r="AQ33" s="77">
        <v>3.1850000000000001</v>
      </c>
      <c r="AR33" s="77">
        <v>3.351</v>
      </c>
      <c r="AS33" s="77">
        <v>3.5350000000000001</v>
      </c>
      <c r="AT33" s="77">
        <v>3.74</v>
      </c>
      <c r="AU33" s="77">
        <v>3.9670000000000001</v>
      </c>
      <c r="AV33" s="77">
        <v>4.2220000000000004</v>
      </c>
      <c r="AW33" s="77">
        <v>4.5060000000000002</v>
      </c>
      <c r="AX33" s="77">
        <v>4.8259999999999996</v>
      </c>
      <c r="AY33" s="77">
        <v>5.1849999999999996</v>
      </c>
      <c r="AZ33" s="77">
        <v>5.59</v>
      </c>
      <c r="BA33" s="77">
        <v>6.0469999999999997</v>
      </c>
      <c r="BB33" s="77">
        <v>6.5650000000000004</v>
      </c>
      <c r="BC33" s="77">
        <v>7.1520000000000001</v>
      </c>
      <c r="BD33" s="77">
        <v>7.8170000000000002</v>
      </c>
      <c r="BE33" s="77">
        <v>8.5730000000000004</v>
      </c>
      <c r="BF33" s="77">
        <v>9.4329999999999998</v>
      </c>
      <c r="BG33" s="77">
        <v>10.41</v>
      </c>
      <c r="BH33" s="77">
        <v>11.523</v>
      </c>
      <c r="BI33" s="77">
        <v>12.788</v>
      </c>
      <c r="BJ33" s="77">
        <v>14.228</v>
      </c>
      <c r="BK33" s="77">
        <v>15.868</v>
      </c>
      <c r="BL33" s="77">
        <v>17.734000000000002</v>
      </c>
      <c r="BM33" s="77">
        <v>19.856999999999999</v>
      </c>
      <c r="BN33" s="77">
        <v>22.271999999999998</v>
      </c>
      <c r="BO33" s="77">
        <v>25.018999999999998</v>
      </c>
      <c r="BP33" s="77">
        <v>28.145</v>
      </c>
      <c r="BQ33" s="77">
        <v>31.701000000000001</v>
      </c>
      <c r="BR33" s="77">
        <v>35.75</v>
      </c>
      <c r="BS33" s="77">
        <v>40.363999999999997</v>
      </c>
      <c r="BT33" s="77">
        <v>45.631</v>
      </c>
      <c r="BU33" s="77">
        <v>51.643999999999998</v>
      </c>
      <c r="BV33" s="77">
        <v>58.518999999999998</v>
      </c>
      <c r="BW33" s="77">
        <v>66.406000000000006</v>
      </c>
      <c r="BX33" s="77">
        <v>75.484999999999999</v>
      </c>
      <c r="BY33" s="77">
        <v>85.972999999999999</v>
      </c>
      <c r="BZ33" s="77">
        <v>98.128</v>
      </c>
      <c r="CA33" s="77">
        <v>112.26600000000001</v>
      </c>
      <c r="CB33" s="77">
        <v>128.76599999999999</v>
      </c>
      <c r="CC33" s="77">
        <v>148.07400000000001</v>
      </c>
      <c r="CD33" s="77">
        <v>170.71899999999999</v>
      </c>
      <c r="CE33" s="77">
        <v>197.346</v>
      </c>
      <c r="CF33" s="77">
        <v>228.73400000000001</v>
      </c>
      <c r="CG33" s="77">
        <v>265.81700000000001</v>
      </c>
      <c r="CH33" s="77">
        <v>309.73</v>
      </c>
      <c r="CI33" s="77">
        <v>361.82799999999997</v>
      </c>
    </row>
    <row r="34" spans="1:87" x14ac:dyDescent="0.25">
      <c r="A34" s="76">
        <v>57</v>
      </c>
      <c r="B34" s="77">
        <v>1.165</v>
      </c>
      <c r="C34" s="77">
        <v>1.177</v>
      </c>
      <c r="D34" s="77">
        <v>1.1890000000000001</v>
      </c>
      <c r="E34" s="77">
        <v>1.202</v>
      </c>
      <c r="F34" s="77">
        <v>1.216</v>
      </c>
      <c r="G34" s="77">
        <v>1.23</v>
      </c>
      <c r="H34" s="77">
        <v>1.244</v>
      </c>
      <c r="I34" s="77">
        <v>1.26</v>
      </c>
      <c r="J34" s="77">
        <v>1.276</v>
      </c>
      <c r="K34" s="77">
        <v>1.2929999999999999</v>
      </c>
      <c r="L34" s="77">
        <v>1.31</v>
      </c>
      <c r="M34" s="77">
        <v>1.3280000000000001</v>
      </c>
      <c r="N34" s="77">
        <v>1.3480000000000001</v>
      </c>
      <c r="O34" s="77">
        <v>1.3680000000000001</v>
      </c>
      <c r="P34" s="77">
        <v>1.389</v>
      </c>
      <c r="Q34" s="77">
        <v>1.413</v>
      </c>
      <c r="R34" s="77">
        <v>1.4379999999999999</v>
      </c>
      <c r="S34" s="77">
        <v>1.4630000000000001</v>
      </c>
      <c r="T34" s="77">
        <v>1.4890000000000001</v>
      </c>
      <c r="U34" s="77">
        <v>1.516</v>
      </c>
      <c r="V34" s="77">
        <v>1.5449999999999999</v>
      </c>
      <c r="W34" s="77">
        <v>1.5760000000000001</v>
      </c>
      <c r="X34" s="77">
        <v>1.6080000000000001</v>
      </c>
      <c r="Y34" s="77">
        <v>1.6419999999999999</v>
      </c>
      <c r="Z34" s="77">
        <v>1.679</v>
      </c>
      <c r="AA34" s="77">
        <v>1.7170000000000001</v>
      </c>
      <c r="AB34" s="77">
        <v>1.758</v>
      </c>
      <c r="AC34" s="77">
        <v>1.802</v>
      </c>
      <c r="AD34" s="77">
        <v>1.849</v>
      </c>
      <c r="AE34" s="77">
        <v>1.899</v>
      </c>
      <c r="AF34" s="77">
        <v>1.952</v>
      </c>
      <c r="AG34" s="77">
        <v>2.0099999999999998</v>
      </c>
      <c r="AH34" s="77">
        <v>2.0720000000000001</v>
      </c>
      <c r="AI34" s="77">
        <v>2.1379999999999999</v>
      </c>
      <c r="AJ34" s="77">
        <v>2.21</v>
      </c>
      <c r="AK34" s="77">
        <v>2.2879999999999998</v>
      </c>
      <c r="AL34" s="77">
        <v>2.3719999999999999</v>
      </c>
      <c r="AM34" s="77">
        <v>2.464</v>
      </c>
      <c r="AN34" s="77">
        <v>2.5640000000000001</v>
      </c>
      <c r="AO34" s="77">
        <v>2.673</v>
      </c>
      <c r="AP34" s="77">
        <v>2.7930000000000001</v>
      </c>
      <c r="AQ34" s="77">
        <v>2.9249999999999998</v>
      </c>
      <c r="AR34" s="77">
        <v>3.07</v>
      </c>
      <c r="AS34" s="77">
        <v>3.2309999999999999</v>
      </c>
      <c r="AT34" s="77">
        <v>3.4089999999999998</v>
      </c>
      <c r="AU34" s="77">
        <v>3.6070000000000002</v>
      </c>
      <c r="AV34" s="77">
        <v>3.827</v>
      </c>
      <c r="AW34" s="77">
        <v>4.0730000000000004</v>
      </c>
      <c r="AX34" s="77">
        <v>4.3490000000000002</v>
      </c>
      <c r="AY34" s="77">
        <v>4.6589999999999998</v>
      </c>
      <c r="AZ34" s="77">
        <v>5.008</v>
      </c>
      <c r="BA34" s="77">
        <v>5.4009999999999998</v>
      </c>
      <c r="BB34" s="77">
        <v>5.8460000000000001</v>
      </c>
      <c r="BC34" s="77">
        <v>6.3490000000000002</v>
      </c>
      <c r="BD34" s="77">
        <v>6.92</v>
      </c>
      <c r="BE34" s="77">
        <v>7.569</v>
      </c>
      <c r="BF34" s="77">
        <v>8.3059999999999992</v>
      </c>
      <c r="BG34" s="77">
        <v>9.1460000000000008</v>
      </c>
      <c r="BH34" s="77">
        <v>10.102</v>
      </c>
      <c r="BI34" s="77">
        <v>11.191000000000001</v>
      </c>
      <c r="BJ34" s="77">
        <v>12.433</v>
      </c>
      <c r="BK34" s="77">
        <v>13.85</v>
      </c>
      <c r="BL34" s="77">
        <v>15.465999999999999</v>
      </c>
      <c r="BM34" s="77">
        <v>17.309000000000001</v>
      </c>
      <c r="BN34" s="77">
        <v>19.411999999999999</v>
      </c>
      <c r="BO34" s="77">
        <v>21.811</v>
      </c>
      <c r="BP34" s="77">
        <v>24.547000000000001</v>
      </c>
      <c r="BQ34" s="77">
        <v>27.67</v>
      </c>
      <c r="BR34" s="77">
        <v>31.234000000000002</v>
      </c>
      <c r="BS34" s="77">
        <v>35.305999999999997</v>
      </c>
      <c r="BT34" s="77">
        <v>39.965000000000003</v>
      </c>
      <c r="BU34" s="77">
        <v>45.292999999999999</v>
      </c>
      <c r="BV34" s="77">
        <v>51.393999999999998</v>
      </c>
      <c r="BW34" s="77">
        <v>58.402000000000001</v>
      </c>
      <c r="BX34" s="77">
        <v>66.477999999999994</v>
      </c>
      <c r="BY34" s="77">
        <v>75.811000000000007</v>
      </c>
      <c r="BZ34" s="77">
        <v>86.632000000000005</v>
      </c>
      <c r="CA34" s="77">
        <v>99.22</v>
      </c>
      <c r="CB34" s="77">
        <v>113.90900000000001</v>
      </c>
      <c r="CC34" s="77">
        <v>131.09200000000001</v>
      </c>
      <c r="CD34" s="77">
        <v>151.23500000000001</v>
      </c>
      <c r="CE34" s="77">
        <v>174.90700000000001</v>
      </c>
      <c r="CF34" s="77">
        <v>202.792</v>
      </c>
      <c r="CG34" s="77">
        <v>235.71299999999999</v>
      </c>
      <c r="CH34" s="77">
        <v>274.66800000000001</v>
      </c>
      <c r="CI34" s="77">
        <v>320.84800000000001</v>
      </c>
    </row>
    <row r="35" spans="1:87" x14ac:dyDescent="0.25">
      <c r="A35" s="76">
        <v>58</v>
      </c>
      <c r="B35" s="77">
        <v>1.1080000000000001</v>
      </c>
      <c r="C35" s="77">
        <v>1.119</v>
      </c>
      <c r="D35" s="77">
        <v>1.131</v>
      </c>
      <c r="E35" s="77">
        <v>1.143</v>
      </c>
      <c r="F35" s="77">
        <v>1.155</v>
      </c>
      <c r="G35" s="77">
        <v>1.1679999999999999</v>
      </c>
      <c r="H35" s="77">
        <v>1.1819999999999999</v>
      </c>
      <c r="I35" s="77">
        <v>1.196</v>
      </c>
      <c r="J35" s="77">
        <v>1.2110000000000001</v>
      </c>
      <c r="K35" s="77">
        <v>1.226</v>
      </c>
      <c r="L35" s="77">
        <v>1.242</v>
      </c>
      <c r="M35" s="77">
        <v>1.2589999999999999</v>
      </c>
      <c r="N35" s="77">
        <v>1.2769999999999999</v>
      </c>
      <c r="O35" s="77">
        <v>1.2949999999999999</v>
      </c>
      <c r="P35" s="77">
        <v>1.3149999999999999</v>
      </c>
      <c r="Q35" s="77">
        <v>1.337</v>
      </c>
      <c r="R35" s="77">
        <v>1.359</v>
      </c>
      <c r="S35" s="77">
        <v>1.3819999999999999</v>
      </c>
      <c r="T35" s="77">
        <v>1.4059999999999999</v>
      </c>
      <c r="U35" s="77">
        <v>1.431</v>
      </c>
      <c r="V35" s="77">
        <v>1.458</v>
      </c>
      <c r="W35" s="77">
        <v>1.486</v>
      </c>
      <c r="X35" s="77">
        <v>1.5149999999999999</v>
      </c>
      <c r="Y35" s="77">
        <v>1.546</v>
      </c>
      <c r="Z35" s="77">
        <v>1.579</v>
      </c>
      <c r="AA35" s="77">
        <v>1.6140000000000001</v>
      </c>
      <c r="AB35" s="77">
        <v>1.6519999999999999</v>
      </c>
      <c r="AC35" s="77">
        <v>1.6910000000000001</v>
      </c>
      <c r="AD35" s="77">
        <v>1.7330000000000001</v>
      </c>
      <c r="AE35" s="77">
        <v>1.7789999999999999</v>
      </c>
      <c r="AF35" s="77">
        <v>1.827</v>
      </c>
      <c r="AG35" s="77">
        <v>1.8779999999999999</v>
      </c>
      <c r="AH35" s="77">
        <v>1.9339999999999999</v>
      </c>
      <c r="AI35" s="77">
        <v>1.9930000000000001</v>
      </c>
      <c r="AJ35" s="77">
        <v>2.0569999999999999</v>
      </c>
      <c r="AK35" s="77">
        <v>2.1269999999999998</v>
      </c>
      <c r="AL35" s="77">
        <v>2.202</v>
      </c>
      <c r="AM35" s="77">
        <v>2.2829999999999999</v>
      </c>
      <c r="AN35" s="77">
        <v>2.3719999999999999</v>
      </c>
      <c r="AO35" s="77">
        <v>2.468</v>
      </c>
      <c r="AP35" s="77">
        <v>2.5739999999999998</v>
      </c>
      <c r="AQ35" s="77">
        <v>2.69</v>
      </c>
      <c r="AR35" s="77">
        <v>2.8180000000000001</v>
      </c>
      <c r="AS35" s="77">
        <v>2.9580000000000002</v>
      </c>
      <c r="AT35" s="77">
        <v>3.113</v>
      </c>
      <c r="AU35" s="77">
        <v>3.286</v>
      </c>
      <c r="AV35" s="77">
        <v>3.4769999999999999</v>
      </c>
      <c r="AW35" s="77">
        <v>3.69</v>
      </c>
      <c r="AX35" s="77">
        <v>3.9289999999999998</v>
      </c>
      <c r="AY35" s="77">
        <v>4.1959999999999997</v>
      </c>
      <c r="AZ35" s="77">
        <v>4.4969999999999999</v>
      </c>
      <c r="BA35" s="77">
        <v>4.835</v>
      </c>
      <c r="BB35" s="77">
        <v>5.2169999999999996</v>
      </c>
      <c r="BC35" s="77">
        <v>5.649</v>
      </c>
      <c r="BD35" s="77">
        <v>6.1390000000000002</v>
      </c>
      <c r="BE35" s="77">
        <v>6.6950000000000003</v>
      </c>
      <c r="BF35" s="77">
        <v>7.327</v>
      </c>
      <c r="BG35" s="77">
        <v>8.0470000000000006</v>
      </c>
      <c r="BH35" s="77">
        <v>8.8670000000000009</v>
      </c>
      <c r="BI35" s="77">
        <v>9.8030000000000008</v>
      </c>
      <c r="BJ35" s="77">
        <v>10.871</v>
      </c>
      <c r="BK35" s="77">
        <v>12.090999999999999</v>
      </c>
      <c r="BL35" s="77">
        <v>13.486000000000001</v>
      </c>
      <c r="BM35" s="77">
        <v>15.081</v>
      </c>
      <c r="BN35" s="77">
        <v>16.905000000000001</v>
      </c>
      <c r="BO35" s="77">
        <v>18.991</v>
      </c>
      <c r="BP35" s="77">
        <v>21.376999999999999</v>
      </c>
      <c r="BQ35" s="77">
        <v>24.108000000000001</v>
      </c>
      <c r="BR35" s="77">
        <v>27.234000000000002</v>
      </c>
      <c r="BS35" s="77">
        <v>30.815000000000001</v>
      </c>
      <c r="BT35" s="77">
        <v>34.921999999999997</v>
      </c>
      <c r="BU35" s="77">
        <v>39.628999999999998</v>
      </c>
      <c r="BV35" s="77">
        <v>45.030999999999999</v>
      </c>
      <c r="BW35" s="77">
        <v>51.246000000000002</v>
      </c>
      <c r="BX35" s="77">
        <v>58.415999999999997</v>
      </c>
      <c r="BY35" s="77">
        <v>66.712999999999994</v>
      </c>
      <c r="BZ35" s="77">
        <v>76.34</v>
      </c>
      <c r="CA35" s="77">
        <v>87.543000000000006</v>
      </c>
      <c r="CB35" s="77">
        <v>100.619</v>
      </c>
      <c r="CC35" s="77">
        <v>115.916</v>
      </c>
      <c r="CD35" s="77">
        <v>133.845</v>
      </c>
      <c r="CE35" s="77">
        <v>154.90700000000001</v>
      </c>
      <c r="CF35" s="77">
        <v>179.70699999999999</v>
      </c>
      <c r="CG35" s="77">
        <v>208.96799999999999</v>
      </c>
      <c r="CH35" s="77">
        <v>243.571</v>
      </c>
      <c r="CI35" s="77">
        <v>284.56099999999998</v>
      </c>
    </row>
    <row r="36" spans="1:87" x14ac:dyDescent="0.25">
      <c r="A36" s="76">
        <v>59</v>
      </c>
      <c r="B36" s="77">
        <v>1.054</v>
      </c>
      <c r="C36" s="77">
        <v>1.0640000000000001</v>
      </c>
      <c r="D36" s="77">
        <v>1.075</v>
      </c>
      <c r="E36" s="77">
        <v>1.0860000000000001</v>
      </c>
      <c r="F36" s="77">
        <v>1.097</v>
      </c>
      <c r="G36" s="77">
        <v>1.109</v>
      </c>
      <c r="H36" s="77">
        <v>1.1220000000000001</v>
      </c>
      <c r="I36" s="77">
        <v>1.135</v>
      </c>
      <c r="J36" s="77">
        <v>1.149</v>
      </c>
      <c r="K36" s="77">
        <v>1.163</v>
      </c>
      <c r="L36" s="77">
        <v>1.1779999999999999</v>
      </c>
      <c r="M36" s="77">
        <v>1.1930000000000001</v>
      </c>
      <c r="N36" s="77">
        <v>1.2090000000000001</v>
      </c>
      <c r="O36" s="77">
        <v>1.226</v>
      </c>
      <c r="P36" s="77">
        <v>1.244</v>
      </c>
      <c r="Q36" s="77">
        <v>1.264</v>
      </c>
      <c r="R36" s="77">
        <v>1.2849999999999999</v>
      </c>
      <c r="S36" s="77">
        <v>1.306</v>
      </c>
      <c r="T36" s="77">
        <v>1.3280000000000001</v>
      </c>
      <c r="U36" s="77">
        <v>1.351</v>
      </c>
      <c r="V36" s="77">
        <v>1.375</v>
      </c>
      <c r="W36" s="77">
        <v>1.401</v>
      </c>
      <c r="X36" s="77">
        <v>1.427</v>
      </c>
      <c r="Y36" s="77">
        <v>1.456</v>
      </c>
      <c r="Z36" s="77">
        <v>1.486</v>
      </c>
      <c r="AA36" s="77">
        <v>1.518</v>
      </c>
      <c r="AB36" s="77">
        <v>1.552</v>
      </c>
      <c r="AC36" s="77">
        <v>1.587</v>
      </c>
      <c r="AD36" s="77">
        <v>1.6259999999999999</v>
      </c>
      <c r="AE36" s="77">
        <v>1.6659999999999999</v>
      </c>
      <c r="AF36" s="77">
        <v>1.71</v>
      </c>
      <c r="AG36" s="77">
        <v>1.756</v>
      </c>
      <c r="AH36" s="77">
        <v>1.806</v>
      </c>
      <c r="AI36" s="77">
        <v>1.859</v>
      </c>
      <c r="AJ36" s="77">
        <v>1.917</v>
      </c>
      <c r="AK36" s="77">
        <v>1.9790000000000001</v>
      </c>
      <c r="AL36" s="77">
        <v>2.0459999999999998</v>
      </c>
      <c r="AM36" s="77">
        <v>2.1179999999999999</v>
      </c>
      <c r="AN36" s="77">
        <v>2.1970000000000001</v>
      </c>
      <c r="AO36" s="77">
        <v>2.282</v>
      </c>
      <c r="AP36" s="77">
        <v>2.375</v>
      </c>
      <c r="AQ36" s="77">
        <v>2.4780000000000002</v>
      </c>
      <c r="AR36" s="77">
        <v>2.59</v>
      </c>
      <c r="AS36" s="77">
        <v>2.7130000000000001</v>
      </c>
      <c r="AT36" s="77">
        <v>2.8490000000000002</v>
      </c>
      <c r="AU36" s="77">
        <v>2.9990000000000001</v>
      </c>
      <c r="AV36" s="77">
        <v>3.165</v>
      </c>
      <c r="AW36" s="77">
        <v>3.351</v>
      </c>
      <c r="AX36" s="77">
        <v>3.5569999999999999</v>
      </c>
      <c r="AY36" s="77">
        <v>3.7879999999999998</v>
      </c>
      <c r="AZ36" s="77">
        <v>4.048</v>
      </c>
      <c r="BA36" s="77">
        <v>4.3390000000000004</v>
      </c>
      <c r="BB36" s="77">
        <v>4.6669999999999998</v>
      </c>
      <c r="BC36" s="77">
        <v>5.0380000000000003</v>
      </c>
      <c r="BD36" s="77">
        <v>5.4589999999999996</v>
      </c>
      <c r="BE36" s="77">
        <v>5.9349999999999996</v>
      </c>
      <c r="BF36" s="77">
        <v>6.4770000000000003</v>
      </c>
      <c r="BG36" s="77">
        <v>7.0940000000000003</v>
      </c>
      <c r="BH36" s="77">
        <v>7.7960000000000003</v>
      </c>
      <c r="BI36" s="77">
        <v>8.5990000000000002</v>
      </c>
      <c r="BJ36" s="77">
        <v>9.5150000000000006</v>
      </c>
      <c r="BK36" s="77">
        <v>10.564</v>
      </c>
      <c r="BL36" s="77">
        <v>11.763999999999999</v>
      </c>
      <c r="BM36" s="77">
        <v>13.14</v>
      </c>
      <c r="BN36" s="77">
        <v>14.715999999999999</v>
      </c>
      <c r="BO36" s="77">
        <v>16.524000000000001</v>
      </c>
      <c r="BP36" s="77">
        <v>18.597999999999999</v>
      </c>
      <c r="BQ36" s="77">
        <v>20.978000000000002</v>
      </c>
      <c r="BR36" s="77">
        <v>23.71</v>
      </c>
      <c r="BS36" s="77">
        <v>26.849</v>
      </c>
      <c r="BT36" s="77">
        <v>30.457999999999998</v>
      </c>
      <c r="BU36" s="77">
        <v>34.606999999999999</v>
      </c>
      <c r="BV36" s="77">
        <v>39.378</v>
      </c>
      <c r="BW36" s="77">
        <v>44.88</v>
      </c>
      <c r="BX36" s="77">
        <v>51.238999999999997</v>
      </c>
      <c r="BY36" s="77">
        <v>58.609000000000002</v>
      </c>
      <c r="BZ36" s="77">
        <v>67.171000000000006</v>
      </c>
      <c r="CA36" s="77">
        <v>77.144999999999996</v>
      </c>
      <c r="CB36" s="77">
        <v>88.796000000000006</v>
      </c>
      <c r="CC36" s="77">
        <v>102.432</v>
      </c>
      <c r="CD36" s="77">
        <v>118.42</v>
      </c>
      <c r="CE36" s="77">
        <v>137.203</v>
      </c>
      <c r="CF36" s="77">
        <v>159.31899999999999</v>
      </c>
      <c r="CG36" s="77">
        <v>185.41</v>
      </c>
      <c r="CH36" s="77">
        <v>216.25399999999999</v>
      </c>
      <c r="CI36" s="77">
        <v>252.78</v>
      </c>
    </row>
    <row r="37" spans="1:87" x14ac:dyDescent="0.25">
      <c r="A37" s="76">
        <v>60</v>
      </c>
      <c r="B37" s="77">
        <v>1.002</v>
      </c>
      <c r="C37" s="77">
        <v>1.0109999999999999</v>
      </c>
      <c r="D37" s="77">
        <v>1.0209999999999999</v>
      </c>
      <c r="E37" s="77">
        <v>1.0309999999999999</v>
      </c>
      <c r="F37" s="77">
        <v>1.042</v>
      </c>
      <c r="G37" s="77">
        <v>1.0529999999999999</v>
      </c>
      <c r="H37" s="77">
        <v>1.0649999999999999</v>
      </c>
      <c r="I37" s="77">
        <v>1.077</v>
      </c>
      <c r="J37" s="77">
        <v>1.089</v>
      </c>
      <c r="K37" s="77">
        <v>1.1020000000000001</v>
      </c>
      <c r="L37" s="77">
        <v>1.1160000000000001</v>
      </c>
      <c r="M37" s="77">
        <v>1.1299999999999999</v>
      </c>
      <c r="N37" s="77">
        <v>1.145</v>
      </c>
      <c r="O37" s="77">
        <v>1.161</v>
      </c>
      <c r="P37" s="77">
        <v>1.177</v>
      </c>
      <c r="Q37" s="77">
        <v>1.1950000000000001</v>
      </c>
      <c r="R37" s="77">
        <v>1.2150000000000001</v>
      </c>
      <c r="S37" s="77">
        <v>1.234</v>
      </c>
      <c r="T37" s="77">
        <v>1.254</v>
      </c>
      <c r="U37" s="77">
        <v>1.2749999999999999</v>
      </c>
      <c r="V37" s="77">
        <v>1.2969999999999999</v>
      </c>
      <c r="W37" s="77">
        <v>1.32</v>
      </c>
      <c r="X37" s="77">
        <v>1.345</v>
      </c>
      <c r="Y37" s="77">
        <v>1.371</v>
      </c>
      <c r="Z37" s="77">
        <v>1.3979999999999999</v>
      </c>
      <c r="AA37" s="77">
        <v>1.427</v>
      </c>
      <c r="AB37" s="77">
        <v>1.458</v>
      </c>
      <c r="AC37" s="77">
        <v>1.49</v>
      </c>
      <c r="AD37" s="77">
        <v>1.5249999999999999</v>
      </c>
      <c r="AE37" s="77">
        <v>1.5620000000000001</v>
      </c>
      <c r="AF37" s="77">
        <v>1.601</v>
      </c>
      <c r="AG37" s="77">
        <v>1.643</v>
      </c>
      <c r="AH37" s="77">
        <v>1.6870000000000001</v>
      </c>
      <c r="AI37" s="77">
        <v>1.7350000000000001</v>
      </c>
      <c r="AJ37" s="77">
        <v>1.7869999999999999</v>
      </c>
      <c r="AK37" s="77">
        <v>1.8420000000000001</v>
      </c>
      <c r="AL37" s="77">
        <v>1.9019999999999999</v>
      </c>
      <c r="AM37" s="77">
        <v>1.966</v>
      </c>
      <c r="AN37" s="77">
        <v>2.036</v>
      </c>
      <c r="AO37" s="77">
        <v>2.1120000000000001</v>
      </c>
      <c r="AP37" s="77">
        <v>2.1949999999999998</v>
      </c>
      <c r="AQ37" s="77">
        <v>2.2850000000000001</v>
      </c>
      <c r="AR37" s="77">
        <v>2.383</v>
      </c>
      <c r="AS37" s="77">
        <v>2.4910000000000001</v>
      </c>
      <c r="AT37" s="77">
        <v>2.61</v>
      </c>
      <c r="AU37" s="77">
        <v>2.742</v>
      </c>
      <c r="AV37" s="77">
        <v>2.887</v>
      </c>
      <c r="AW37" s="77">
        <v>3.048</v>
      </c>
      <c r="AX37" s="77">
        <v>3.2269999999999999</v>
      </c>
      <c r="AY37" s="77">
        <v>3.427</v>
      </c>
      <c r="AZ37" s="77">
        <v>3.6509999999999998</v>
      </c>
      <c r="BA37" s="77">
        <v>3.903</v>
      </c>
      <c r="BB37" s="77">
        <v>4.1849999999999996</v>
      </c>
      <c r="BC37" s="77">
        <v>4.5039999999999996</v>
      </c>
      <c r="BD37" s="77">
        <v>4.8650000000000002</v>
      </c>
      <c r="BE37" s="77">
        <v>5.2729999999999997</v>
      </c>
      <c r="BF37" s="77">
        <v>5.7370000000000001</v>
      </c>
      <c r="BG37" s="77">
        <v>6.2649999999999997</v>
      </c>
      <c r="BH37" s="77">
        <v>6.867</v>
      </c>
      <c r="BI37" s="77">
        <v>7.5529999999999999</v>
      </c>
      <c r="BJ37" s="77">
        <v>8.3379999999999992</v>
      </c>
      <c r="BK37" s="77">
        <v>9.2370000000000001</v>
      </c>
      <c r="BL37" s="77">
        <v>10.268000000000001</v>
      </c>
      <c r="BM37" s="77">
        <v>11.451000000000001</v>
      </c>
      <c r="BN37" s="77">
        <v>12.808999999999999</v>
      </c>
      <c r="BO37" s="77">
        <v>14.37</v>
      </c>
      <c r="BP37" s="77">
        <v>16.166</v>
      </c>
      <c r="BQ37" s="77">
        <v>18.231000000000002</v>
      </c>
      <c r="BR37" s="77">
        <v>20.61</v>
      </c>
      <c r="BS37" s="77">
        <v>23.35</v>
      </c>
      <c r="BT37" s="77">
        <v>26.51</v>
      </c>
      <c r="BU37" s="77">
        <v>30.152999999999999</v>
      </c>
      <c r="BV37" s="77">
        <v>34.353000000000002</v>
      </c>
      <c r="BW37" s="77">
        <v>39.209000000000003</v>
      </c>
      <c r="BX37" s="77">
        <v>44.835000000000001</v>
      </c>
      <c r="BY37" s="77">
        <v>51.369</v>
      </c>
      <c r="BZ37" s="77">
        <v>58.972000000000001</v>
      </c>
      <c r="CA37" s="77">
        <v>67.843999999999994</v>
      </c>
      <c r="CB37" s="77">
        <v>78.218999999999994</v>
      </c>
      <c r="CC37" s="77">
        <v>90.375</v>
      </c>
      <c r="CD37" s="77">
        <v>104.639</v>
      </c>
      <c r="CE37" s="77">
        <v>121.408</v>
      </c>
      <c r="CF37" s="77">
        <v>141.161</v>
      </c>
      <c r="CG37" s="77">
        <v>164.47</v>
      </c>
      <c r="CH37" s="77">
        <v>192.03</v>
      </c>
      <c r="CI37" s="77">
        <v>224.66900000000001</v>
      </c>
    </row>
    <row r="38" spans="1:87" x14ac:dyDescent="0.25">
      <c r="A38" s="76">
        <v>61</v>
      </c>
      <c r="B38" s="77">
        <v>0.95199999999999996</v>
      </c>
      <c r="C38" s="77">
        <v>0.96099999999999997</v>
      </c>
      <c r="D38" s="77">
        <v>0.97</v>
      </c>
      <c r="E38" s="77">
        <v>0.97899999999999998</v>
      </c>
      <c r="F38" s="77">
        <v>0.98899999999999999</v>
      </c>
      <c r="G38" s="77">
        <v>0.999</v>
      </c>
      <c r="H38" s="77">
        <v>1.01</v>
      </c>
      <c r="I38" s="77">
        <v>1.0209999999999999</v>
      </c>
      <c r="J38" s="77">
        <v>1.032</v>
      </c>
      <c r="K38" s="77">
        <v>1.044</v>
      </c>
      <c r="L38" s="77">
        <v>1.0569999999999999</v>
      </c>
      <c r="M38" s="77">
        <v>1.07</v>
      </c>
      <c r="N38" s="77">
        <v>1.0840000000000001</v>
      </c>
      <c r="O38" s="77">
        <v>1.0980000000000001</v>
      </c>
      <c r="P38" s="77">
        <v>1.113</v>
      </c>
      <c r="Q38" s="77">
        <v>1.1299999999999999</v>
      </c>
      <c r="R38" s="77">
        <v>1.1479999999999999</v>
      </c>
      <c r="S38" s="77">
        <v>1.165</v>
      </c>
      <c r="T38" s="77">
        <v>1.1839999999999999</v>
      </c>
      <c r="U38" s="77">
        <v>1.2030000000000001</v>
      </c>
      <c r="V38" s="77">
        <v>1.2230000000000001</v>
      </c>
      <c r="W38" s="77">
        <v>1.244</v>
      </c>
      <c r="X38" s="77">
        <v>1.2669999999999999</v>
      </c>
      <c r="Y38" s="77">
        <v>1.29</v>
      </c>
      <c r="Z38" s="77">
        <v>1.3149999999999999</v>
      </c>
      <c r="AA38" s="77">
        <v>1.3420000000000001</v>
      </c>
      <c r="AB38" s="77">
        <v>1.369</v>
      </c>
      <c r="AC38" s="77">
        <v>1.399</v>
      </c>
      <c r="AD38" s="77">
        <v>1.43</v>
      </c>
      <c r="AE38" s="77">
        <v>1.464</v>
      </c>
      <c r="AF38" s="77">
        <v>1.4990000000000001</v>
      </c>
      <c r="AG38" s="77">
        <v>1.5369999999999999</v>
      </c>
      <c r="AH38" s="77">
        <v>1.577</v>
      </c>
      <c r="AI38" s="77">
        <v>1.62</v>
      </c>
      <c r="AJ38" s="77">
        <v>1.6659999999999999</v>
      </c>
      <c r="AK38" s="77">
        <v>1.716</v>
      </c>
      <c r="AL38" s="77">
        <v>1.7689999999999999</v>
      </c>
      <c r="AM38" s="77">
        <v>1.827</v>
      </c>
      <c r="AN38" s="77">
        <v>1.889</v>
      </c>
      <c r="AO38" s="77">
        <v>1.956</v>
      </c>
      <c r="AP38" s="77">
        <v>2.0289999999999999</v>
      </c>
      <c r="AQ38" s="77">
        <v>2.109</v>
      </c>
      <c r="AR38" s="77">
        <v>2.1960000000000002</v>
      </c>
      <c r="AS38" s="77">
        <v>2.2909999999999999</v>
      </c>
      <c r="AT38" s="77">
        <v>2.3959999999999999</v>
      </c>
      <c r="AU38" s="77">
        <v>2.5099999999999998</v>
      </c>
      <c r="AV38" s="77">
        <v>2.637</v>
      </c>
      <c r="AW38" s="77">
        <v>2.778</v>
      </c>
      <c r="AX38" s="77">
        <v>2.9329999999999998</v>
      </c>
      <c r="AY38" s="77">
        <v>3.1070000000000002</v>
      </c>
      <c r="AZ38" s="77">
        <v>3.3010000000000002</v>
      </c>
      <c r="BA38" s="77">
        <v>3.5169999999999999</v>
      </c>
      <c r="BB38" s="77">
        <v>3.7610000000000001</v>
      </c>
      <c r="BC38" s="77">
        <v>4.0350000000000001</v>
      </c>
      <c r="BD38" s="77">
        <v>4.3449999999999998</v>
      </c>
      <c r="BE38" s="77">
        <v>4.6950000000000003</v>
      </c>
      <c r="BF38" s="77">
        <v>5.0919999999999996</v>
      </c>
      <c r="BG38" s="77">
        <v>5.5439999999999996</v>
      </c>
      <c r="BH38" s="77">
        <v>6.0579999999999998</v>
      </c>
      <c r="BI38" s="77">
        <v>6.6449999999999996</v>
      </c>
      <c r="BJ38" s="77">
        <v>7.3159999999999998</v>
      </c>
      <c r="BK38" s="77">
        <v>8.0850000000000009</v>
      </c>
      <c r="BL38" s="77">
        <v>8.968</v>
      </c>
      <c r="BM38" s="77">
        <v>9.9819999999999993</v>
      </c>
      <c r="BN38" s="77">
        <v>11.148</v>
      </c>
      <c r="BO38" s="77">
        <v>12.49</v>
      </c>
      <c r="BP38" s="77">
        <v>14.038</v>
      </c>
      <c r="BQ38" s="77">
        <v>15.823</v>
      </c>
      <c r="BR38" s="77">
        <v>17.882999999999999</v>
      </c>
      <c r="BS38" s="77">
        <v>20.263999999999999</v>
      </c>
      <c r="BT38" s="77">
        <v>23.016999999999999</v>
      </c>
      <c r="BU38" s="77">
        <v>26.2</v>
      </c>
      <c r="BV38" s="77">
        <v>29.881</v>
      </c>
      <c r="BW38" s="77">
        <v>34.148000000000003</v>
      </c>
      <c r="BX38" s="77">
        <v>39.103999999999999</v>
      </c>
      <c r="BY38" s="77">
        <v>44.872999999999998</v>
      </c>
      <c r="BZ38" s="77">
        <v>51.601999999999997</v>
      </c>
      <c r="CA38" s="77">
        <v>59.466999999999999</v>
      </c>
      <c r="CB38" s="77">
        <v>68.682000000000002</v>
      </c>
      <c r="CC38" s="77">
        <v>79.494</v>
      </c>
      <c r="CD38" s="77">
        <v>92.197000000000003</v>
      </c>
      <c r="CE38" s="77">
        <v>107.145</v>
      </c>
      <c r="CF38" s="77">
        <v>124.768</v>
      </c>
      <c r="CG38" s="77">
        <v>145.577</v>
      </c>
      <c r="CH38" s="77">
        <v>170.196</v>
      </c>
      <c r="CI38" s="77">
        <v>199.363</v>
      </c>
    </row>
    <row r="39" spans="1:87" x14ac:dyDescent="0.25">
      <c r="A39" s="76">
        <v>62</v>
      </c>
      <c r="B39" s="77">
        <v>0.90400000000000003</v>
      </c>
      <c r="C39" s="77">
        <v>0.91200000000000003</v>
      </c>
      <c r="D39" s="77">
        <v>0.92</v>
      </c>
      <c r="E39" s="77">
        <v>0.92900000000000005</v>
      </c>
      <c r="F39" s="77">
        <v>0.93799999999999994</v>
      </c>
      <c r="G39" s="77">
        <v>0.94699999999999995</v>
      </c>
      <c r="H39" s="77">
        <v>0.95699999999999996</v>
      </c>
      <c r="I39" s="77">
        <v>0.96699999999999997</v>
      </c>
      <c r="J39" s="77">
        <v>0.97799999999999998</v>
      </c>
      <c r="K39" s="77">
        <v>0.98899999999999999</v>
      </c>
      <c r="L39" s="77">
        <v>1</v>
      </c>
      <c r="M39" s="77">
        <v>1.012</v>
      </c>
      <c r="N39" s="77">
        <v>1.0249999999999999</v>
      </c>
      <c r="O39" s="77">
        <v>1.038</v>
      </c>
      <c r="P39" s="77">
        <v>1.052</v>
      </c>
      <c r="Q39" s="77">
        <v>1.0680000000000001</v>
      </c>
      <c r="R39" s="77">
        <v>1.0840000000000001</v>
      </c>
      <c r="S39" s="77">
        <v>1.1000000000000001</v>
      </c>
      <c r="T39" s="77">
        <v>1.117</v>
      </c>
      <c r="U39" s="77">
        <v>1.1339999999999999</v>
      </c>
      <c r="V39" s="77">
        <v>1.153</v>
      </c>
      <c r="W39" s="77">
        <v>1.1719999999999999</v>
      </c>
      <c r="X39" s="77">
        <v>1.1930000000000001</v>
      </c>
      <c r="Y39" s="77">
        <v>1.214</v>
      </c>
      <c r="Z39" s="77">
        <v>1.2370000000000001</v>
      </c>
      <c r="AA39" s="77">
        <v>1.2609999999999999</v>
      </c>
      <c r="AB39" s="77">
        <v>1.286</v>
      </c>
      <c r="AC39" s="77">
        <v>1.3129999999999999</v>
      </c>
      <c r="AD39" s="77">
        <v>1.341</v>
      </c>
      <c r="AE39" s="77">
        <v>1.3720000000000001</v>
      </c>
      <c r="AF39" s="77">
        <v>1.4039999999999999</v>
      </c>
      <c r="AG39" s="77">
        <v>1.4379999999999999</v>
      </c>
      <c r="AH39" s="77">
        <v>1.474</v>
      </c>
      <c r="AI39" s="77">
        <v>1.5129999999999999</v>
      </c>
      <c r="AJ39" s="77">
        <v>1.554</v>
      </c>
      <c r="AK39" s="77">
        <v>1.599</v>
      </c>
      <c r="AL39" s="77">
        <v>1.6459999999999999</v>
      </c>
      <c r="AM39" s="77">
        <v>1.698</v>
      </c>
      <c r="AN39" s="77">
        <v>1.7529999999999999</v>
      </c>
      <c r="AO39" s="77">
        <v>1.8129999999999999</v>
      </c>
      <c r="AP39" s="77">
        <v>1.8779999999999999</v>
      </c>
      <c r="AQ39" s="77">
        <v>1.948</v>
      </c>
      <c r="AR39" s="77">
        <v>2.0249999999999999</v>
      </c>
      <c r="AS39" s="77">
        <v>2.109</v>
      </c>
      <c r="AT39" s="77">
        <v>2.2010000000000001</v>
      </c>
      <c r="AU39" s="77">
        <v>2.302</v>
      </c>
      <c r="AV39" s="77">
        <v>2.4119999999999999</v>
      </c>
      <c r="AW39" s="77">
        <v>2.5350000000000001</v>
      </c>
      <c r="AX39" s="77">
        <v>2.67</v>
      </c>
      <c r="AY39" s="77">
        <v>2.8210000000000002</v>
      </c>
      <c r="AZ39" s="77">
        <v>2.9889999999999999</v>
      </c>
      <c r="BA39" s="77">
        <v>3.1760000000000002</v>
      </c>
      <c r="BB39" s="77">
        <v>3.3860000000000001</v>
      </c>
      <c r="BC39" s="77">
        <v>3.6219999999999999</v>
      </c>
      <c r="BD39" s="77">
        <v>3.8879999999999999</v>
      </c>
      <c r="BE39" s="77">
        <v>4.1879999999999997</v>
      </c>
      <c r="BF39" s="77">
        <v>4.5279999999999996</v>
      </c>
      <c r="BG39" s="77">
        <v>4.9139999999999997</v>
      </c>
      <c r="BH39" s="77">
        <v>5.3540000000000001</v>
      </c>
      <c r="BI39" s="77">
        <v>5.8550000000000004</v>
      </c>
      <c r="BJ39" s="77">
        <v>6.4279999999999999</v>
      </c>
      <c r="BK39" s="77">
        <v>7.0839999999999996</v>
      </c>
      <c r="BL39" s="77">
        <v>7.8369999999999997</v>
      </c>
      <c r="BM39" s="77">
        <v>8.7029999999999994</v>
      </c>
      <c r="BN39" s="77">
        <v>9.7010000000000005</v>
      </c>
      <c r="BO39" s="77">
        <v>10.85</v>
      </c>
      <c r="BP39" s="77">
        <v>12.178000000000001</v>
      </c>
      <c r="BQ39" s="77">
        <v>13.712999999999999</v>
      </c>
      <c r="BR39" s="77">
        <v>15.488</v>
      </c>
      <c r="BS39" s="77">
        <v>17.545000000000002</v>
      </c>
      <c r="BT39" s="77">
        <v>19.93</v>
      </c>
      <c r="BU39" s="77">
        <v>22.695</v>
      </c>
      <c r="BV39" s="77">
        <v>25.901</v>
      </c>
      <c r="BW39" s="77">
        <v>29.628</v>
      </c>
      <c r="BX39" s="77">
        <v>33.968000000000004</v>
      </c>
      <c r="BY39" s="77">
        <v>39.033000000000001</v>
      </c>
      <c r="BZ39" s="77">
        <v>44.954999999999998</v>
      </c>
      <c r="CA39" s="77">
        <v>51.892000000000003</v>
      </c>
      <c r="CB39" s="77">
        <v>60.034999999999997</v>
      </c>
      <c r="CC39" s="77">
        <v>69.605000000000004</v>
      </c>
      <c r="CD39" s="77">
        <v>80.866</v>
      </c>
      <c r="CE39" s="77">
        <v>94.135999999999996</v>
      </c>
      <c r="CF39" s="77">
        <v>109.797</v>
      </c>
      <c r="CG39" s="77">
        <v>128.30699999999999</v>
      </c>
      <c r="CH39" s="77">
        <v>150.22200000000001</v>
      </c>
      <c r="CI39" s="77">
        <v>176.202</v>
      </c>
    </row>
    <row r="40" spans="1:87" x14ac:dyDescent="0.25">
      <c r="A40" s="76">
        <v>63</v>
      </c>
      <c r="B40" s="77">
        <v>0.85799999999999998</v>
      </c>
      <c r="C40" s="77">
        <v>0.86499999999999999</v>
      </c>
      <c r="D40" s="77">
        <v>0.873</v>
      </c>
      <c r="E40" s="77">
        <v>0.88100000000000001</v>
      </c>
      <c r="F40" s="77">
        <v>0.88900000000000001</v>
      </c>
      <c r="G40" s="77">
        <v>0.89700000000000002</v>
      </c>
      <c r="H40" s="77">
        <v>0.90600000000000003</v>
      </c>
      <c r="I40" s="77">
        <v>0.91600000000000004</v>
      </c>
      <c r="J40" s="77">
        <v>0.92600000000000005</v>
      </c>
      <c r="K40" s="77">
        <v>0.93600000000000005</v>
      </c>
      <c r="L40" s="77">
        <v>0.94599999999999995</v>
      </c>
      <c r="M40" s="77">
        <v>0.95699999999999996</v>
      </c>
      <c r="N40" s="77">
        <v>0.96899999999999997</v>
      </c>
      <c r="O40" s="77">
        <v>0.98099999999999998</v>
      </c>
      <c r="P40" s="77">
        <v>0.99399999999999999</v>
      </c>
      <c r="Q40" s="77">
        <v>1.008</v>
      </c>
      <c r="R40" s="77">
        <v>1.0229999999999999</v>
      </c>
      <c r="S40" s="77">
        <v>1.038</v>
      </c>
      <c r="T40" s="77">
        <v>1.0529999999999999</v>
      </c>
      <c r="U40" s="77">
        <v>1.069</v>
      </c>
      <c r="V40" s="77">
        <v>1.0860000000000001</v>
      </c>
      <c r="W40" s="77">
        <v>1.1040000000000001</v>
      </c>
      <c r="X40" s="77">
        <v>1.123</v>
      </c>
      <c r="Y40" s="77">
        <v>1.1419999999999999</v>
      </c>
      <c r="Z40" s="77">
        <v>1.163</v>
      </c>
      <c r="AA40" s="77">
        <v>1.1850000000000001</v>
      </c>
      <c r="AB40" s="77">
        <v>1.208</v>
      </c>
      <c r="AC40" s="77">
        <v>1.232</v>
      </c>
      <c r="AD40" s="77">
        <v>1.258</v>
      </c>
      <c r="AE40" s="77">
        <v>1.2849999999999999</v>
      </c>
      <c r="AF40" s="77">
        <v>1.3140000000000001</v>
      </c>
      <c r="AG40" s="77">
        <v>1.345</v>
      </c>
      <c r="AH40" s="77">
        <v>1.377</v>
      </c>
      <c r="AI40" s="77">
        <v>1.4119999999999999</v>
      </c>
      <c r="AJ40" s="77">
        <v>1.45</v>
      </c>
      <c r="AK40" s="77">
        <v>1.4890000000000001</v>
      </c>
      <c r="AL40" s="77">
        <v>1.532</v>
      </c>
      <c r="AM40" s="77">
        <v>1.5780000000000001</v>
      </c>
      <c r="AN40" s="77">
        <v>1.6279999999999999</v>
      </c>
      <c r="AO40" s="77">
        <v>1.681</v>
      </c>
      <c r="AP40" s="77">
        <v>1.7390000000000001</v>
      </c>
      <c r="AQ40" s="77">
        <v>1.8009999999999999</v>
      </c>
      <c r="AR40" s="77">
        <v>1.869</v>
      </c>
      <c r="AS40" s="77">
        <v>1.9430000000000001</v>
      </c>
      <c r="AT40" s="77">
        <v>2.024</v>
      </c>
      <c r="AU40" s="77">
        <v>2.1120000000000001</v>
      </c>
      <c r="AV40" s="77">
        <v>2.2090000000000001</v>
      </c>
      <c r="AW40" s="77">
        <v>2.3159999999999998</v>
      </c>
      <c r="AX40" s="77">
        <v>2.4340000000000002</v>
      </c>
      <c r="AY40" s="77">
        <v>2.5649999999999999</v>
      </c>
      <c r="AZ40" s="77">
        <v>2.7109999999999999</v>
      </c>
      <c r="BA40" s="77">
        <v>2.8730000000000002</v>
      </c>
      <c r="BB40" s="77">
        <v>3.0539999999999998</v>
      </c>
      <c r="BC40" s="77">
        <v>3.2570000000000001</v>
      </c>
      <c r="BD40" s="77">
        <v>3.4849999999999999</v>
      </c>
      <c r="BE40" s="77">
        <v>3.7429999999999999</v>
      </c>
      <c r="BF40" s="77">
        <v>4.0339999999999998</v>
      </c>
      <c r="BG40" s="77">
        <v>4.3639999999999999</v>
      </c>
      <c r="BH40" s="77">
        <v>4.7389999999999999</v>
      </c>
      <c r="BI40" s="77">
        <v>5.1669999999999998</v>
      </c>
      <c r="BJ40" s="77">
        <v>5.6550000000000002</v>
      </c>
      <c r="BK40" s="77">
        <v>6.2140000000000004</v>
      </c>
      <c r="BL40" s="77">
        <v>6.8550000000000004</v>
      </c>
      <c r="BM40" s="77">
        <v>7.593</v>
      </c>
      <c r="BN40" s="77">
        <v>8.4429999999999996</v>
      </c>
      <c r="BO40" s="77">
        <v>9.4250000000000007</v>
      </c>
      <c r="BP40" s="77">
        <v>10.558999999999999</v>
      </c>
      <c r="BQ40" s="77">
        <v>11.872</v>
      </c>
      <c r="BR40" s="77">
        <v>13.394</v>
      </c>
      <c r="BS40" s="77">
        <v>15.161</v>
      </c>
      <c r="BT40" s="77">
        <v>17.215</v>
      </c>
      <c r="BU40" s="77">
        <v>19.602</v>
      </c>
      <c r="BV40" s="77">
        <v>22.376999999999999</v>
      </c>
      <c r="BW40" s="77">
        <v>25.611999999999998</v>
      </c>
      <c r="BX40" s="77">
        <v>29.388999999999999</v>
      </c>
      <c r="BY40" s="77">
        <v>33.808999999999997</v>
      </c>
      <c r="BZ40" s="77">
        <v>38.988</v>
      </c>
      <c r="CA40" s="77">
        <v>45.069000000000003</v>
      </c>
      <c r="CB40" s="77">
        <v>52.222999999999999</v>
      </c>
      <c r="CC40" s="77">
        <v>60.648000000000003</v>
      </c>
      <c r="CD40" s="77">
        <v>70.578000000000003</v>
      </c>
      <c r="CE40" s="77">
        <v>82.296000000000006</v>
      </c>
      <c r="CF40" s="77">
        <v>96.146000000000001</v>
      </c>
      <c r="CG40" s="77">
        <v>112.535</v>
      </c>
      <c r="CH40" s="77">
        <v>131.95699999999999</v>
      </c>
      <c r="CI40" s="77">
        <v>155</v>
      </c>
    </row>
    <row r="41" spans="1:87" x14ac:dyDescent="0.25">
      <c r="A41" s="76">
        <v>64</v>
      </c>
      <c r="B41" s="77">
        <v>0.81299999999999994</v>
      </c>
      <c r="C41" s="77">
        <v>0.82</v>
      </c>
      <c r="D41" s="77">
        <v>0.82699999999999996</v>
      </c>
      <c r="E41" s="77">
        <v>0.83399999999999996</v>
      </c>
      <c r="F41" s="77">
        <v>0.84199999999999997</v>
      </c>
      <c r="G41" s="77">
        <v>0.85</v>
      </c>
      <c r="H41" s="77">
        <v>0.85799999999999998</v>
      </c>
      <c r="I41" s="77">
        <v>0.86599999999999999</v>
      </c>
      <c r="J41" s="77">
        <v>0.875</v>
      </c>
      <c r="K41" s="77">
        <v>0.88500000000000001</v>
      </c>
      <c r="L41" s="77">
        <v>0.89500000000000002</v>
      </c>
      <c r="M41" s="77">
        <v>0.90500000000000003</v>
      </c>
      <c r="N41" s="77">
        <v>0.91500000000000004</v>
      </c>
      <c r="O41" s="77">
        <v>0.92600000000000005</v>
      </c>
      <c r="P41" s="77">
        <v>0.93799999999999994</v>
      </c>
      <c r="Q41" s="77">
        <v>0.95099999999999996</v>
      </c>
      <c r="R41" s="77">
        <v>0.96499999999999997</v>
      </c>
      <c r="S41" s="77">
        <v>0.97899999999999998</v>
      </c>
      <c r="T41" s="77">
        <v>0.99299999999999999</v>
      </c>
      <c r="U41" s="77">
        <v>1.0069999999999999</v>
      </c>
      <c r="V41" s="77">
        <v>1.0229999999999999</v>
      </c>
      <c r="W41" s="77">
        <v>1.0389999999999999</v>
      </c>
      <c r="X41" s="77">
        <v>1.056</v>
      </c>
      <c r="Y41" s="77">
        <v>1.0740000000000001</v>
      </c>
      <c r="Z41" s="77">
        <v>1.093</v>
      </c>
      <c r="AA41" s="77">
        <v>1.113</v>
      </c>
      <c r="AB41" s="77">
        <v>1.133</v>
      </c>
      <c r="AC41" s="77">
        <v>1.1559999999999999</v>
      </c>
      <c r="AD41" s="77">
        <v>1.179</v>
      </c>
      <c r="AE41" s="77">
        <v>1.204</v>
      </c>
      <c r="AF41" s="77">
        <v>1.23</v>
      </c>
      <c r="AG41" s="77">
        <v>1.258</v>
      </c>
      <c r="AH41" s="77">
        <v>1.2869999999999999</v>
      </c>
      <c r="AI41" s="77">
        <v>1.319</v>
      </c>
      <c r="AJ41" s="77">
        <v>1.3520000000000001</v>
      </c>
      <c r="AK41" s="77">
        <v>1.3879999999999999</v>
      </c>
      <c r="AL41" s="77">
        <v>1.4259999999999999</v>
      </c>
      <c r="AM41" s="77">
        <v>1.4670000000000001</v>
      </c>
      <c r="AN41" s="77">
        <v>1.5109999999999999</v>
      </c>
      <c r="AO41" s="77">
        <v>1.5589999999999999</v>
      </c>
      <c r="AP41" s="77">
        <v>1.61</v>
      </c>
      <c r="AQ41" s="77">
        <v>1.6659999999999999</v>
      </c>
      <c r="AR41" s="77">
        <v>1.726</v>
      </c>
      <c r="AS41" s="77">
        <v>1.7909999999999999</v>
      </c>
      <c r="AT41" s="77">
        <v>1.8620000000000001</v>
      </c>
      <c r="AU41" s="77">
        <v>1.94</v>
      </c>
      <c r="AV41" s="77">
        <v>2.0249999999999999</v>
      </c>
      <c r="AW41" s="77">
        <v>2.1190000000000002</v>
      </c>
      <c r="AX41" s="77">
        <v>2.222</v>
      </c>
      <c r="AY41" s="77">
        <v>2.3359999999999999</v>
      </c>
      <c r="AZ41" s="77">
        <v>2.4620000000000002</v>
      </c>
      <c r="BA41" s="77">
        <v>2.6030000000000002</v>
      </c>
      <c r="BB41" s="77">
        <v>2.7589999999999999</v>
      </c>
      <c r="BC41" s="77">
        <v>2.9340000000000002</v>
      </c>
      <c r="BD41" s="77">
        <v>3.1309999999999998</v>
      </c>
      <c r="BE41" s="77">
        <v>3.3519999999999999</v>
      </c>
      <c r="BF41" s="77">
        <v>3.601</v>
      </c>
      <c r="BG41" s="77">
        <v>3.883</v>
      </c>
      <c r="BH41" s="77">
        <v>4.2030000000000003</v>
      </c>
      <c r="BI41" s="77">
        <v>4.5679999999999996</v>
      </c>
      <c r="BJ41" s="77">
        <v>4.9829999999999997</v>
      </c>
      <c r="BK41" s="77">
        <v>5.4589999999999996</v>
      </c>
      <c r="BL41" s="77">
        <v>6.0039999999999996</v>
      </c>
      <c r="BM41" s="77">
        <v>6.6310000000000002</v>
      </c>
      <c r="BN41" s="77">
        <v>7.3540000000000001</v>
      </c>
      <c r="BO41" s="77">
        <v>8.1890000000000001</v>
      </c>
      <c r="BP41" s="77">
        <v>9.1539999999999999</v>
      </c>
      <c r="BQ41" s="77">
        <v>10.273</v>
      </c>
      <c r="BR41" s="77">
        <v>11.571999999999999</v>
      </c>
      <c r="BS41" s="77">
        <v>13.083</v>
      </c>
      <c r="BT41" s="77">
        <v>14.843</v>
      </c>
      <c r="BU41" s="77">
        <v>16.891999999999999</v>
      </c>
      <c r="BV41" s="77">
        <v>19.28</v>
      </c>
      <c r="BW41" s="77">
        <v>22.071000000000002</v>
      </c>
      <c r="BX41" s="77">
        <v>25.338000000000001</v>
      </c>
      <c r="BY41" s="77">
        <v>29.17</v>
      </c>
      <c r="BZ41" s="77">
        <v>33.673000000000002</v>
      </c>
      <c r="CA41" s="77">
        <v>38.972999999999999</v>
      </c>
      <c r="CB41" s="77">
        <v>45.220999999999997</v>
      </c>
      <c r="CC41" s="77">
        <v>52.594999999999999</v>
      </c>
      <c r="CD41" s="77">
        <v>61.304000000000002</v>
      </c>
      <c r="CE41" s="77">
        <v>71.599999999999994</v>
      </c>
      <c r="CF41" s="77">
        <v>83.787999999999997</v>
      </c>
      <c r="CG41" s="77">
        <v>98.231999999999999</v>
      </c>
      <c r="CH41" s="77">
        <v>115.37</v>
      </c>
      <c r="CI41" s="77">
        <v>135.727</v>
      </c>
    </row>
    <row r="42" spans="1:87" x14ac:dyDescent="0.25">
      <c r="A42" s="76">
        <v>65</v>
      </c>
      <c r="B42" s="77">
        <v>0.77100000000000002</v>
      </c>
      <c r="C42" s="77">
        <v>0.77700000000000002</v>
      </c>
      <c r="D42" s="77">
        <v>0.78300000000000003</v>
      </c>
      <c r="E42" s="77">
        <v>0.79</v>
      </c>
      <c r="F42" s="77">
        <v>0.79600000000000004</v>
      </c>
      <c r="G42" s="77">
        <v>0.80400000000000005</v>
      </c>
      <c r="H42" s="77">
        <v>0.81100000000000005</v>
      </c>
      <c r="I42" s="77">
        <v>0.81899999999999995</v>
      </c>
      <c r="J42" s="77">
        <v>0.82699999999999996</v>
      </c>
      <c r="K42" s="77">
        <v>0.83599999999999997</v>
      </c>
      <c r="L42" s="77">
        <v>0.84499999999999997</v>
      </c>
      <c r="M42" s="77">
        <v>0.85399999999999998</v>
      </c>
      <c r="N42" s="77">
        <v>0.86399999999999999</v>
      </c>
      <c r="O42" s="77">
        <v>0.874</v>
      </c>
      <c r="P42" s="77">
        <v>0.88500000000000001</v>
      </c>
      <c r="Q42" s="77">
        <v>0.89700000000000002</v>
      </c>
      <c r="R42" s="77">
        <v>0.91</v>
      </c>
      <c r="S42" s="77">
        <v>0.92200000000000004</v>
      </c>
      <c r="T42" s="77">
        <v>0.93500000000000005</v>
      </c>
      <c r="U42" s="77">
        <v>0.94799999999999995</v>
      </c>
      <c r="V42" s="77">
        <v>0.96299999999999997</v>
      </c>
      <c r="W42" s="77">
        <v>0.97699999999999998</v>
      </c>
      <c r="X42" s="77">
        <v>0.99299999999999999</v>
      </c>
      <c r="Y42" s="77">
        <v>1.0089999999999999</v>
      </c>
      <c r="Z42" s="77">
        <v>1.026</v>
      </c>
      <c r="AA42" s="77">
        <v>1.044</v>
      </c>
      <c r="AB42" s="77">
        <v>1.0629999999999999</v>
      </c>
      <c r="AC42" s="77">
        <v>1.083</v>
      </c>
      <c r="AD42" s="77">
        <v>1.105</v>
      </c>
      <c r="AE42" s="77">
        <v>1.127</v>
      </c>
      <c r="AF42" s="77">
        <v>1.151</v>
      </c>
      <c r="AG42" s="77">
        <v>1.1759999999999999</v>
      </c>
      <c r="AH42" s="77">
        <v>1.202</v>
      </c>
      <c r="AI42" s="77">
        <v>1.2310000000000001</v>
      </c>
      <c r="AJ42" s="77">
        <v>1.2609999999999999</v>
      </c>
      <c r="AK42" s="77">
        <v>1.2929999999999999</v>
      </c>
      <c r="AL42" s="77">
        <v>1.327</v>
      </c>
      <c r="AM42" s="77">
        <v>1.3640000000000001</v>
      </c>
      <c r="AN42" s="77">
        <v>1.4039999999999999</v>
      </c>
      <c r="AO42" s="77">
        <v>1.446</v>
      </c>
      <c r="AP42" s="77">
        <v>1.492</v>
      </c>
      <c r="AQ42" s="77">
        <v>1.5409999999999999</v>
      </c>
      <c r="AR42" s="77">
        <v>1.5940000000000001</v>
      </c>
      <c r="AS42" s="77">
        <v>1.6519999999999999</v>
      </c>
      <c r="AT42" s="77">
        <v>1.7150000000000001</v>
      </c>
      <c r="AU42" s="77">
        <v>1.784</v>
      </c>
      <c r="AV42" s="77">
        <v>1.8580000000000001</v>
      </c>
      <c r="AW42" s="77">
        <v>1.94</v>
      </c>
      <c r="AX42" s="77">
        <v>2.0299999999999998</v>
      </c>
      <c r="AY42" s="77">
        <v>2.13</v>
      </c>
      <c r="AZ42" s="77">
        <v>2.2400000000000002</v>
      </c>
      <c r="BA42" s="77">
        <v>2.3610000000000002</v>
      </c>
      <c r="BB42" s="77">
        <v>2.4969999999999999</v>
      </c>
      <c r="BC42" s="77">
        <v>2.6480000000000001</v>
      </c>
      <c r="BD42" s="77">
        <v>2.8170000000000002</v>
      </c>
      <c r="BE42" s="77">
        <v>3.0070000000000001</v>
      </c>
      <c r="BF42" s="77">
        <v>3.22</v>
      </c>
      <c r="BG42" s="77">
        <v>3.4620000000000002</v>
      </c>
      <c r="BH42" s="77">
        <v>3.7349999999999999</v>
      </c>
      <c r="BI42" s="77">
        <v>4.0449999999999999</v>
      </c>
      <c r="BJ42" s="77">
        <v>4.399</v>
      </c>
      <c r="BK42" s="77">
        <v>4.8029999999999999</v>
      </c>
      <c r="BL42" s="77">
        <v>5.2670000000000003</v>
      </c>
      <c r="BM42" s="77">
        <v>5.7990000000000004</v>
      </c>
      <c r="BN42" s="77">
        <v>6.4119999999999999</v>
      </c>
      <c r="BO42" s="77">
        <v>7.12</v>
      </c>
      <c r="BP42" s="77">
        <v>7.94</v>
      </c>
      <c r="BQ42" s="77">
        <v>8.89</v>
      </c>
      <c r="BR42" s="77">
        <v>9.9949999999999992</v>
      </c>
      <c r="BS42" s="77">
        <v>11.281000000000001</v>
      </c>
      <c r="BT42" s="77">
        <v>12.781000000000001</v>
      </c>
      <c r="BU42" s="77">
        <v>14.531000000000001</v>
      </c>
      <c r="BV42" s="77">
        <v>16.576000000000001</v>
      </c>
      <c r="BW42" s="77">
        <v>18.97</v>
      </c>
      <c r="BX42" s="77">
        <v>21.78</v>
      </c>
      <c r="BY42" s="77">
        <v>25.084</v>
      </c>
      <c r="BZ42" s="77">
        <v>28.975000000000001</v>
      </c>
      <c r="CA42" s="77">
        <v>33.567</v>
      </c>
      <c r="CB42" s="77">
        <v>38.994</v>
      </c>
      <c r="CC42" s="77">
        <v>45.412999999999997</v>
      </c>
      <c r="CD42" s="77">
        <v>53.011000000000003</v>
      </c>
      <c r="CE42" s="77">
        <v>62.012</v>
      </c>
      <c r="CF42" s="77">
        <v>72.686999999999998</v>
      </c>
      <c r="CG42" s="77">
        <v>85.36</v>
      </c>
      <c r="CH42" s="77">
        <v>100.423</v>
      </c>
      <c r="CI42" s="77">
        <v>118.34</v>
      </c>
    </row>
    <row r="43" spans="1:87" x14ac:dyDescent="0.25">
      <c r="A43" s="76">
        <v>66</v>
      </c>
      <c r="B43" s="77">
        <v>0.73</v>
      </c>
      <c r="C43" s="77">
        <v>0.73499999999999999</v>
      </c>
      <c r="D43" s="77">
        <v>0.74099999999999999</v>
      </c>
      <c r="E43" s="77">
        <v>0.747</v>
      </c>
      <c r="F43" s="77">
        <v>0.753</v>
      </c>
      <c r="G43" s="77">
        <v>0.75900000000000001</v>
      </c>
      <c r="H43" s="77">
        <v>0.76600000000000001</v>
      </c>
      <c r="I43" s="77">
        <v>0.77400000000000002</v>
      </c>
      <c r="J43" s="77">
        <v>0.78100000000000003</v>
      </c>
      <c r="K43" s="77">
        <v>0.78900000000000003</v>
      </c>
      <c r="L43" s="77">
        <v>0.79700000000000004</v>
      </c>
      <c r="M43" s="77">
        <v>0.80600000000000005</v>
      </c>
      <c r="N43" s="77">
        <v>0.81499999999999995</v>
      </c>
      <c r="O43" s="77">
        <v>0.82399999999999995</v>
      </c>
      <c r="P43" s="77">
        <v>0.83399999999999996</v>
      </c>
      <c r="Q43" s="77">
        <v>0.84499999999999997</v>
      </c>
      <c r="R43" s="77">
        <v>0.85699999999999998</v>
      </c>
      <c r="S43" s="77">
        <v>0.86799999999999999</v>
      </c>
      <c r="T43" s="77">
        <v>0.88</v>
      </c>
      <c r="U43" s="77">
        <v>0.89200000000000002</v>
      </c>
      <c r="V43" s="77">
        <v>0.90500000000000003</v>
      </c>
      <c r="W43" s="77">
        <v>0.91900000000000004</v>
      </c>
      <c r="X43" s="77">
        <v>0.93300000000000005</v>
      </c>
      <c r="Y43" s="77">
        <v>0.94799999999999995</v>
      </c>
      <c r="Z43" s="77">
        <v>0.96299999999999997</v>
      </c>
      <c r="AA43" s="77">
        <v>0.98</v>
      </c>
      <c r="AB43" s="77">
        <v>0.997</v>
      </c>
      <c r="AC43" s="77">
        <v>1.0149999999999999</v>
      </c>
      <c r="AD43" s="77">
        <v>1.034</v>
      </c>
      <c r="AE43" s="77">
        <v>1.0549999999999999</v>
      </c>
      <c r="AF43" s="77">
        <v>1.0760000000000001</v>
      </c>
      <c r="AG43" s="77">
        <v>1.099</v>
      </c>
      <c r="AH43" s="77">
        <v>1.123</v>
      </c>
      <c r="AI43" s="77">
        <v>1.1479999999999999</v>
      </c>
      <c r="AJ43" s="77">
        <v>1.1759999999999999</v>
      </c>
      <c r="AK43" s="77">
        <v>1.204</v>
      </c>
      <c r="AL43" s="77">
        <v>1.2350000000000001</v>
      </c>
      <c r="AM43" s="77">
        <v>1.268</v>
      </c>
      <c r="AN43" s="77">
        <v>1.304</v>
      </c>
      <c r="AO43" s="77">
        <v>1.341</v>
      </c>
      <c r="AP43" s="77">
        <v>1.3819999999999999</v>
      </c>
      <c r="AQ43" s="77">
        <v>1.4259999999999999</v>
      </c>
      <c r="AR43" s="77">
        <v>1.4730000000000001</v>
      </c>
      <c r="AS43" s="77">
        <v>1.5249999999999999</v>
      </c>
      <c r="AT43" s="77">
        <v>1.58</v>
      </c>
      <c r="AU43" s="77">
        <v>1.64</v>
      </c>
      <c r="AV43" s="77">
        <v>1.706</v>
      </c>
      <c r="AW43" s="77">
        <v>1.778</v>
      </c>
      <c r="AX43" s="77">
        <v>1.857</v>
      </c>
      <c r="AY43" s="77">
        <v>1.944</v>
      </c>
      <c r="AZ43" s="77">
        <v>2.0390000000000001</v>
      </c>
      <c r="BA43" s="77">
        <v>2.145</v>
      </c>
      <c r="BB43" s="77">
        <v>2.262</v>
      </c>
      <c r="BC43" s="77">
        <v>2.3929999999999998</v>
      </c>
      <c r="BD43" s="77">
        <v>2.5390000000000001</v>
      </c>
      <c r="BE43" s="77">
        <v>2.702</v>
      </c>
      <c r="BF43" s="77">
        <v>2.8849999999999998</v>
      </c>
      <c r="BG43" s="77">
        <v>3.0920000000000001</v>
      </c>
      <c r="BH43" s="77">
        <v>3.3250000000000002</v>
      </c>
      <c r="BI43" s="77">
        <v>3.59</v>
      </c>
      <c r="BJ43" s="77">
        <v>3.89</v>
      </c>
      <c r="BK43" s="77">
        <v>4.234</v>
      </c>
      <c r="BL43" s="77">
        <v>4.6269999999999998</v>
      </c>
      <c r="BM43" s="77">
        <v>5.0780000000000003</v>
      </c>
      <c r="BN43" s="77">
        <v>5.5970000000000004</v>
      </c>
      <c r="BO43" s="77">
        <v>6.1970000000000001</v>
      </c>
      <c r="BP43" s="77">
        <v>6.89</v>
      </c>
      <c r="BQ43" s="77">
        <v>7.6950000000000003</v>
      </c>
      <c r="BR43" s="77">
        <v>8.6300000000000008</v>
      </c>
      <c r="BS43" s="77">
        <v>9.7210000000000001</v>
      </c>
      <c r="BT43" s="77">
        <v>10.994</v>
      </c>
      <c r="BU43" s="77">
        <v>12.481999999999999</v>
      </c>
      <c r="BV43" s="77">
        <v>14.222</v>
      </c>
      <c r="BW43" s="77">
        <v>16.263999999999999</v>
      </c>
      <c r="BX43" s="77">
        <v>18.664999999999999</v>
      </c>
      <c r="BY43" s="77">
        <v>21.495000000000001</v>
      </c>
      <c r="BZ43" s="77">
        <v>24.835999999999999</v>
      </c>
      <c r="CA43" s="77">
        <v>28.788</v>
      </c>
      <c r="CB43" s="77">
        <v>33.469000000000001</v>
      </c>
      <c r="CC43" s="77">
        <v>39.018999999999998</v>
      </c>
      <c r="CD43" s="77">
        <v>45.603000000000002</v>
      </c>
      <c r="CE43" s="77">
        <v>53.42</v>
      </c>
      <c r="CF43" s="77">
        <v>62.71</v>
      </c>
      <c r="CG43" s="77">
        <v>73.759</v>
      </c>
      <c r="CH43" s="77">
        <v>86.915999999999997</v>
      </c>
      <c r="CI43" s="77">
        <v>102.59399999999999</v>
      </c>
    </row>
    <row r="44" spans="1:87" x14ac:dyDescent="0.25">
      <c r="A44" s="76">
        <v>67</v>
      </c>
      <c r="B44" s="77">
        <v>0.69</v>
      </c>
      <c r="C44" s="77">
        <v>0.69499999999999995</v>
      </c>
      <c r="D44" s="77">
        <v>0.7</v>
      </c>
      <c r="E44" s="77">
        <v>0.70499999999999996</v>
      </c>
      <c r="F44" s="77">
        <v>0.71099999999999997</v>
      </c>
      <c r="G44" s="77">
        <v>0.71699999999999997</v>
      </c>
      <c r="H44" s="77">
        <v>0.72299999999999998</v>
      </c>
      <c r="I44" s="77">
        <v>0.73</v>
      </c>
      <c r="J44" s="77">
        <v>0.73699999999999999</v>
      </c>
      <c r="K44" s="77">
        <v>0.74399999999999999</v>
      </c>
      <c r="L44" s="77">
        <v>0.752</v>
      </c>
      <c r="M44" s="77">
        <v>0.75900000000000001</v>
      </c>
      <c r="N44" s="77">
        <v>0.76800000000000002</v>
      </c>
      <c r="O44" s="77">
        <v>0.77600000000000002</v>
      </c>
      <c r="P44" s="77">
        <v>0.78500000000000003</v>
      </c>
      <c r="Q44" s="77">
        <v>0.79500000000000004</v>
      </c>
      <c r="R44" s="77">
        <v>0.80600000000000005</v>
      </c>
      <c r="S44" s="77">
        <v>0.81599999999999995</v>
      </c>
      <c r="T44" s="77">
        <v>0.82699999999999996</v>
      </c>
      <c r="U44" s="77">
        <v>0.83899999999999997</v>
      </c>
      <c r="V44" s="77">
        <v>0.85</v>
      </c>
      <c r="W44" s="77">
        <v>0.86299999999999999</v>
      </c>
      <c r="X44" s="77">
        <v>0.876</v>
      </c>
      <c r="Y44" s="77">
        <v>0.88900000000000001</v>
      </c>
      <c r="Z44" s="77">
        <v>0.90300000000000002</v>
      </c>
      <c r="AA44" s="77">
        <v>0.91800000000000004</v>
      </c>
      <c r="AB44" s="77">
        <v>0.93400000000000005</v>
      </c>
      <c r="AC44" s="77">
        <v>0.95099999999999996</v>
      </c>
      <c r="AD44" s="77">
        <v>0.96799999999999997</v>
      </c>
      <c r="AE44" s="77">
        <v>0.98599999999999999</v>
      </c>
      <c r="AF44" s="77">
        <v>1.006</v>
      </c>
      <c r="AG44" s="77">
        <v>1.026</v>
      </c>
      <c r="AH44" s="77">
        <v>1.048</v>
      </c>
      <c r="AI44" s="77">
        <v>1.071</v>
      </c>
      <c r="AJ44" s="77">
        <v>1.0960000000000001</v>
      </c>
      <c r="AK44" s="77">
        <v>1.1220000000000001</v>
      </c>
      <c r="AL44" s="77">
        <v>1.149</v>
      </c>
      <c r="AM44" s="77">
        <v>1.179</v>
      </c>
      <c r="AN44" s="77">
        <v>1.21</v>
      </c>
      <c r="AO44" s="77">
        <v>1.244</v>
      </c>
      <c r="AP44" s="77">
        <v>1.28</v>
      </c>
      <c r="AQ44" s="77">
        <v>1.32</v>
      </c>
      <c r="AR44" s="77">
        <v>1.3620000000000001</v>
      </c>
      <c r="AS44" s="77">
        <v>1.407</v>
      </c>
      <c r="AT44" s="77">
        <v>1.456</v>
      </c>
      <c r="AU44" s="77">
        <v>1.5089999999999999</v>
      </c>
      <c r="AV44" s="77">
        <v>1.5669999999999999</v>
      </c>
      <c r="AW44" s="77">
        <v>1.631</v>
      </c>
      <c r="AX44" s="77">
        <v>1.7</v>
      </c>
      <c r="AY44" s="77">
        <v>1.7749999999999999</v>
      </c>
      <c r="AZ44" s="77">
        <v>1.859</v>
      </c>
      <c r="BA44" s="77">
        <v>1.9510000000000001</v>
      </c>
      <c r="BB44" s="77">
        <v>2.052</v>
      </c>
      <c r="BC44" s="77">
        <v>2.165</v>
      </c>
      <c r="BD44" s="77">
        <v>2.2909999999999999</v>
      </c>
      <c r="BE44" s="77">
        <v>2.431</v>
      </c>
      <c r="BF44" s="77">
        <v>2.589</v>
      </c>
      <c r="BG44" s="77">
        <v>2.766</v>
      </c>
      <c r="BH44" s="77">
        <v>2.9649999999999999</v>
      </c>
      <c r="BI44" s="77">
        <v>3.19</v>
      </c>
      <c r="BJ44" s="77">
        <v>3.4460000000000002</v>
      </c>
      <c r="BK44" s="77">
        <v>3.738</v>
      </c>
      <c r="BL44" s="77">
        <v>4.0709999999999997</v>
      </c>
      <c r="BM44" s="77">
        <v>4.4530000000000003</v>
      </c>
      <c r="BN44" s="77">
        <v>4.8920000000000003</v>
      </c>
      <c r="BO44" s="77">
        <v>5.399</v>
      </c>
      <c r="BP44" s="77">
        <v>5.984</v>
      </c>
      <c r="BQ44" s="77">
        <v>6.6639999999999997</v>
      </c>
      <c r="BR44" s="77">
        <v>7.4530000000000003</v>
      </c>
      <c r="BS44" s="77">
        <v>8.3740000000000006</v>
      </c>
      <c r="BT44" s="77">
        <v>9.4499999999999993</v>
      </c>
      <c r="BU44" s="77">
        <v>10.708</v>
      </c>
      <c r="BV44" s="77">
        <v>12.182</v>
      </c>
      <c r="BW44" s="77">
        <v>13.913</v>
      </c>
      <c r="BX44" s="77">
        <v>15.952999999999999</v>
      </c>
      <c r="BY44" s="77">
        <v>18.361000000000001</v>
      </c>
      <c r="BZ44" s="77">
        <v>21.21</v>
      </c>
      <c r="CA44" s="77">
        <v>24.587</v>
      </c>
      <c r="CB44" s="77">
        <v>28.594999999999999</v>
      </c>
      <c r="CC44" s="77">
        <v>33.357999999999997</v>
      </c>
      <c r="CD44" s="77">
        <v>39.020000000000003</v>
      </c>
      <c r="CE44" s="77">
        <v>45.756</v>
      </c>
      <c r="CF44" s="77">
        <v>53.777999999999999</v>
      </c>
      <c r="CG44" s="77">
        <v>63.338000000000001</v>
      </c>
      <c r="CH44" s="77">
        <v>74.742000000000004</v>
      </c>
      <c r="CI44" s="77">
        <v>88.355999999999995</v>
      </c>
    </row>
    <row r="45" spans="1:87" x14ac:dyDescent="0.25">
      <c r="A45" s="76">
        <v>68</v>
      </c>
      <c r="B45" s="77">
        <v>0.65200000000000002</v>
      </c>
      <c r="C45" s="77">
        <v>0.65700000000000003</v>
      </c>
      <c r="D45" s="77">
        <v>0.66100000000000003</v>
      </c>
      <c r="E45" s="77">
        <v>0.66600000000000004</v>
      </c>
      <c r="F45" s="77">
        <v>0.67100000000000004</v>
      </c>
      <c r="G45" s="77">
        <v>0.67600000000000005</v>
      </c>
      <c r="H45" s="77">
        <v>0.68200000000000005</v>
      </c>
      <c r="I45" s="77">
        <v>0.68799999999999994</v>
      </c>
      <c r="J45" s="77">
        <v>0.69399999999999995</v>
      </c>
      <c r="K45" s="77">
        <v>0.70099999999999996</v>
      </c>
      <c r="L45" s="77">
        <v>0.70799999999999996</v>
      </c>
      <c r="M45" s="77">
        <v>0.71499999999999997</v>
      </c>
      <c r="N45" s="77">
        <v>0.72199999999999998</v>
      </c>
      <c r="O45" s="77">
        <v>0.73</v>
      </c>
      <c r="P45" s="77">
        <v>0.73799999999999999</v>
      </c>
      <c r="Q45" s="77">
        <v>0.748</v>
      </c>
      <c r="R45" s="77">
        <v>0.75800000000000001</v>
      </c>
      <c r="S45" s="77">
        <v>0.76700000000000002</v>
      </c>
      <c r="T45" s="77">
        <v>0.77700000000000002</v>
      </c>
      <c r="U45" s="77">
        <v>0.78700000000000003</v>
      </c>
      <c r="V45" s="77">
        <v>0.79800000000000004</v>
      </c>
      <c r="W45" s="77">
        <v>0.80900000000000005</v>
      </c>
      <c r="X45" s="77">
        <v>0.82099999999999995</v>
      </c>
      <c r="Y45" s="77">
        <v>0.83399999999999996</v>
      </c>
      <c r="Z45" s="77">
        <v>0.84699999999999998</v>
      </c>
      <c r="AA45" s="77">
        <v>0.86</v>
      </c>
      <c r="AB45" s="77">
        <v>0.874</v>
      </c>
      <c r="AC45" s="77">
        <v>0.88900000000000001</v>
      </c>
      <c r="AD45" s="77">
        <v>0.90500000000000003</v>
      </c>
      <c r="AE45" s="77">
        <v>0.92200000000000004</v>
      </c>
      <c r="AF45" s="77">
        <v>0.93899999999999995</v>
      </c>
      <c r="AG45" s="77">
        <v>0.95799999999999996</v>
      </c>
      <c r="AH45" s="77">
        <v>0.97799999999999998</v>
      </c>
      <c r="AI45" s="77">
        <v>0.998</v>
      </c>
      <c r="AJ45" s="77">
        <v>1.02</v>
      </c>
      <c r="AK45" s="77">
        <v>1.044</v>
      </c>
      <c r="AL45" s="77">
        <v>1.069</v>
      </c>
      <c r="AM45" s="77">
        <v>1.095</v>
      </c>
      <c r="AN45" s="77">
        <v>1.1240000000000001</v>
      </c>
      <c r="AO45" s="77">
        <v>1.1539999999999999</v>
      </c>
      <c r="AP45" s="77">
        <v>1.1859999999999999</v>
      </c>
      <c r="AQ45" s="77">
        <v>1.2210000000000001</v>
      </c>
      <c r="AR45" s="77">
        <v>1.258</v>
      </c>
      <c r="AS45" s="77">
        <v>1.2989999999999999</v>
      </c>
      <c r="AT45" s="77">
        <v>1.3420000000000001</v>
      </c>
      <c r="AU45" s="77">
        <v>1.389</v>
      </c>
      <c r="AV45" s="77">
        <v>1.44</v>
      </c>
      <c r="AW45" s="77">
        <v>1.496</v>
      </c>
      <c r="AX45" s="77">
        <v>1.556</v>
      </c>
      <c r="AY45" s="77">
        <v>1.623</v>
      </c>
      <c r="AZ45" s="77">
        <v>1.696</v>
      </c>
      <c r="BA45" s="77">
        <v>1.776</v>
      </c>
      <c r="BB45" s="77">
        <v>1.8640000000000001</v>
      </c>
      <c r="BC45" s="77">
        <v>1.962</v>
      </c>
      <c r="BD45" s="77">
        <v>2.0699999999999998</v>
      </c>
      <c r="BE45" s="77">
        <v>2.1909999999999998</v>
      </c>
      <c r="BF45" s="77">
        <v>2.3260000000000001</v>
      </c>
      <c r="BG45" s="77">
        <v>2.4780000000000002</v>
      </c>
      <c r="BH45" s="77">
        <v>2.6480000000000001</v>
      </c>
      <c r="BI45" s="77">
        <v>2.8410000000000002</v>
      </c>
      <c r="BJ45" s="77">
        <v>3.0590000000000002</v>
      </c>
      <c r="BK45" s="77">
        <v>3.306</v>
      </c>
      <c r="BL45" s="77">
        <v>3.589</v>
      </c>
      <c r="BM45" s="77">
        <v>3.9119999999999999</v>
      </c>
      <c r="BN45" s="77">
        <v>4.2830000000000004</v>
      </c>
      <c r="BO45" s="77">
        <v>4.71</v>
      </c>
      <c r="BP45" s="77">
        <v>5.2039999999999997</v>
      </c>
      <c r="BQ45" s="77">
        <v>5.7770000000000001</v>
      </c>
      <c r="BR45" s="77">
        <v>6.4420000000000002</v>
      </c>
      <c r="BS45" s="77">
        <v>7.2169999999999996</v>
      </c>
      <c r="BT45" s="77">
        <v>8.1229999999999993</v>
      </c>
      <c r="BU45" s="77">
        <v>9.1829999999999998</v>
      </c>
      <c r="BV45" s="77">
        <v>10.425000000000001</v>
      </c>
      <c r="BW45" s="77">
        <v>11.887</v>
      </c>
      <c r="BX45" s="77">
        <v>13.61</v>
      </c>
      <c r="BY45" s="77">
        <v>15.648</v>
      </c>
      <c r="BZ45" s="77">
        <v>18.062999999999999</v>
      </c>
      <c r="CA45" s="77">
        <v>20.93</v>
      </c>
      <c r="CB45" s="77">
        <v>24.34</v>
      </c>
      <c r="CC45" s="77">
        <v>28.399000000000001</v>
      </c>
      <c r="CD45" s="77">
        <v>33.234999999999999</v>
      </c>
      <c r="CE45" s="77">
        <v>39</v>
      </c>
      <c r="CF45" s="77">
        <v>45.878</v>
      </c>
      <c r="CG45" s="77">
        <v>54.091000000000001</v>
      </c>
      <c r="CH45" s="77">
        <v>63.906999999999996</v>
      </c>
      <c r="CI45" s="77">
        <v>75.646000000000001</v>
      </c>
    </row>
    <row r="46" spans="1:87" x14ac:dyDescent="0.25">
      <c r="A46" s="76">
        <v>69</v>
      </c>
      <c r="B46" s="77">
        <v>0.61599999999999999</v>
      </c>
      <c r="C46" s="77">
        <v>0.62</v>
      </c>
      <c r="D46" s="77">
        <v>0.624</v>
      </c>
      <c r="E46" s="77">
        <v>0.628</v>
      </c>
      <c r="F46" s="77">
        <v>0.63300000000000001</v>
      </c>
      <c r="G46" s="77">
        <v>0.63700000000000001</v>
      </c>
      <c r="H46" s="77">
        <v>0.64300000000000002</v>
      </c>
      <c r="I46" s="77">
        <v>0.64800000000000002</v>
      </c>
      <c r="J46" s="77">
        <v>0.65400000000000003</v>
      </c>
      <c r="K46" s="77">
        <v>0.66</v>
      </c>
      <c r="L46" s="77">
        <v>0.66600000000000004</v>
      </c>
      <c r="M46" s="77">
        <v>0.67200000000000004</v>
      </c>
      <c r="N46" s="77">
        <v>0.67900000000000005</v>
      </c>
      <c r="O46" s="77">
        <v>0.68600000000000005</v>
      </c>
      <c r="P46" s="77">
        <v>0.69399999999999995</v>
      </c>
      <c r="Q46" s="77">
        <v>0.70199999999999996</v>
      </c>
      <c r="R46" s="77">
        <v>0.71199999999999997</v>
      </c>
      <c r="S46" s="77">
        <v>0.72</v>
      </c>
      <c r="T46" s="77">
        <v>0.72899999999999998</v>
      </c>
      <c r="U46" s="77">
        <v>0.73899999999999999</v>
      </c>
      <c r="V46" s="77">
        <v>0.749</v>
      </c>
      <c r="W46" s="77">
        <v>0.75900000000000001</v>
      </c>
      <c r="X46" s="77">
        <v>0.77</v>
      </c>
      <c r="Y46" s="77">
        <v>0.78100000000000003</v>
      </c>
      <c r="Z46" s="77">
        <v>0.79300000000000004</v>
      </c>
      <c r="AA46" s="77">
        <v>0.80500000000000005</v>
      </c>
      <c r="AB46" s="77">
        <v>0.81799999999999995</v>
      </c>
      <c r="AC46" s="77">
        <v>0.83199999999999996</v>
      </c>
      <c r="AD46" s="77">
        <v>0.84599999999999997</v>
      </c>
      <c r="AE46" s="77">
        <v>0.86099999999999999</v>
      </c>
      <c r="AF46" s="77">
        <v>0.877</v>
      </c>
      <c r="AG46" s="77">
        <v>0.89400000000000002</v>
      </c>
      <c r="AH46" s="77">
        <v>0.91100000000000003</v>
      </c>
      <c r="AI46" s="77">
        <v>0.93</v>
      </c>
      <c r="AJ46" s="77">
        <v>0.95</v>
      </c>
      <c r="AK46" s="77">
        <v>0.97099999999999997</v>
      </c>
      <c r="AL46" s="77">
        <v>0.99299999999999999</v>
      </c>
      <c r="AM46" s="77">
        <v>1.0169999999999999</v>
      </c>
      <c r="AN46" s="77">
        <v>1.042</v>
      </c>
      <c r="AO46" s="77">
        <v>1.069</v>
      </c>
      <c r="AP46" s="77">
        <v>1.0980000000000001</v>
      </c>
      <c r="AQ46" s="77">
        <v>1.129</v>
      </c>
      <c r="AR46" s="77">
        <v>1.163</v>
      </c>
      <c r="AS46" s="77">
        <v>1.198</v>
      </c>
      <c r="AT46" s="77">
        <v>1.2370000000000001</v>
      </c>
      <c r="AU46" s="77">
        <v>1.2789999999999999</v>
      </c>
      <c r="AV46" s="77">
        <v>1.3240000000000001</v>
      </c>
      <c r="AW46" s="77">
        <v>1.373</v>
      </c>
      <c r="AX46" s="77">
        <v>1.4259999999999999</v>
      </c>
      <c r="AY46" s="77">
        <v>1.484</v>
      </c>
      <c r="AZ46" s="77">
        <v>1.548</v>
      </c>
      <c r="BA46" s="77">
        <v>1.617</v>
      </c>
      <c r="BB46" s="77">
        <v>1.694</v>
      </c>
      <c r="BC46" s="77">
        <v>1.7789999999999999</v>
      </c>
      <c r="BD46" s="77">
        <v>1.873</v>
      </c>
      <c r="BE46" s="77">
        <v>1.9770000000000001</v>
      </c>
      <c r="BF46" s="77">
        <v>2.0939999999999999</v>
      </c>
      <c r="BG46" s="77">
        <v>2.2240000000000002</v>
      </c>
      <c r="BH46" s="77">
        <v>2.3690000000000002</v>
      </c>
      <c r="BI46" s="77">
        <v>2.5339999999999998</v>
      </c>
      <c r="BJ46" s="77">
        <v>2.7189999999999999</v>
      </c>
      <c r="BK46" s="77">
        <v>2.9289999999999998</v>
      </c>
      <c r="BL46" s="77">
        <v>3.169</v>
      </c>
      <c r="BM46" s="77">
        <v>3.4420000000000002</v>
      </c>
      <c r="BN46" s="77">
        <v>3.7559999999999998</v>
      </c>
      <c r="BO46" s="77">
        <v>4.1159999999999997</v>
      </c>
      <c r="BP46" s="77">
        <v>4.532</v>
      </c>
      <c r="BQ46" s="77">
        <v>5.0129999999999999</v>
      </c>
      <c r="BR46" s="77">
        <v>5.5720000000000001</v>
      </c>
      <c r="BS46" s="77">
        <v>6.2229999999999999</v>
      </c>
      <c r="BT46" s="77">
        <v>6.984</v>
      </c>
      <c r="BU46" s="77">
        <v>7.8739999999999997</v>
      </c>
      <c r="BV46" s="77">
        <v>8.9169999999999998</v>
      </c>
      <c r="BW46" s="77">
        <v>10.145</v>
      </c>
      <c r="BX46" s="77">
        <v>11.593999999999999</v>
      </c>
      <c r="BY46" s="77">
        <v>13.308</v>
      </c>
      <c r="BZ46" s="77">
        <v>15.343</v>
      </c>
      <c r="CA46" s="77">
        <v>17.762</v>
      </c>
      <c r="CB46" s="77">
        <v>20.643000000000001</v>
      </c>
      <c r="CC46" s="77">
        <v>24.079000000000001</v>
      </c>
      <c r="CD46" s="77">
        <v>28.178999999999998</v>
      </c>
      <c r="CE46" s="77">
        <v>33.073999999999998</v>
      </c>
      <c r="CF46" s="77">
        <v>38.926000000000002</v>
      </c>
      <c r="CG46" s="77">
        <v>45.924999999999997</v>
      </c>
      <c r="CH46" s="77">
        <v>54.305</v>
      </c>
      <c r="CI46" s="77">
        <v>64.343000000000004</v>
      </c>
    </row>
    <row r="47" spans="1:87" x14ac:dyDescent="0.25">
      <c r="A47" s="76">
        <v>70</v>
      </c>
      <c r="B47" s="77">
        <v>0.58099999999999996</v>
      </c>
      <c r="C47" s="77">
        <v>0.58399999999999996</v>
      </c>
      <c r="D47" s="77">
        <v>0.58799999999999997</v>
      </c>
      <c r="E47" s="77">
        <v>0.59199999999999997</v>
      </c>
      <c r="F47" s="77">
        <v>0.59599999999999997</v>
      </c>
      <c r="G47" s="77">
        <v>0.6</v>
      </c>
      <c r="H47" s="77">
        <v>0.60499999999999998</v>
      </c>
      <c r="I47" s="77">
        <v>0.60899999999999999</v>
      </c>
      <c r="J47" s="77">
        <v>0.61499999999999999</v>
      </c>
      <c r="K47" s="77">
        <v>0.62</v>
      </c>
      <c r="L47" s="77">
        <v>0.626</v>
      </c>
      <c r="M47" s="77">
        <v>0.63200000000000001</v>
      </c>
      <c r="N47" s="77">
        <v>0.63800000000000001</v>
      </c>
      <c r="O47" s="77">
        <v>0.64400000000000002</v>
      </c>
      <c r="P47" s="77">
        <v>0.65100000000000002</v>
      </c>
      <c r="Q47" s="77">
        <v>0.65900000000000003</v>
      </c>
      <c r="R47" s="77">
        <v>0.66700000000000004</v>
      </c>
      <c r="S47" s="77">
        <v>0.67500000000000004</v>
      </c>
      <c r="T47" s="77">
        <v>0.68400000000000005</v>
      </c>
      <c r="U47" s="77">
        <v>0.69199999999999995</v>
      </c>
      <c r="V47" s="77">
        <v>0.70099999999999996</v>
      </c>
      <c r="W47" s="77">
        <v>0.71099999999999997</v>
      </c>
      <c r="X47" s="77">
        <v>0.72</v>
      </c>
      <c r="Y47" s="77">
        <v>0.73099999999999998</v>
      </c>
      <c r="Z47" s="77">
        <v>0.74099999999999999</v>
      </c>
      <c r="AA47" s="77">
        <v>0.753</v>
      </c>
      <c r="AB47" s="77">
        <v>0.76400000000000001</v>
      </c>
      <c r="AC47" s="77">
        <v>0.77700000000000002</v>
      </c>
      <c r="AD47" s="77">
        <v>0.79</v>
      </c>
      <c r="AE47" s="77">
        <v>0.80300000000000005</v>
      </c>
      <c r="AF47" s="77">
        <v>0.81799999999999995</v>
      </c>
      <c r="AG47" s="77">
        <v>0.83299999999999996</v>
      </c>
      <c r="AH47" s="77">
        <v>0.84899999999999998</v>
      </c>
      <c r="AI47" s="77">
        <v>0.86599999999999999</v>
      </c>
      <c r="AJ47" s="77">
        <v>0.88400000000000001</v>
      </c>
      <c r="AK47" s="77">
        <v>0.90300000000000002</v>
      </c>
      <c r="AL47" s="77">
        <v>0.92300000000000004</v>
      </c>
      <c r="AM47" s="77">
        <v>0.94399999999999995</v>
      </c>
      <c r="AN47" s="77">
        <v>0.96699999999999997</v>
      </c>
      <c r="AO47" s="77">
        <v>0.99099999999999999</v>
      </c>
      <c r="AP47" s="77">
        <v>1.0169999999999999</v>
      </c>
      <c r="AQ47" s="77">
        <v>1.044</v>
      </c>
      <c r="AR47" s="77">
        <v>1.0740000000000001</v>
      </c>
      <c r="AS47" s="77">
        <v>1.1060000000000001</v>
      </c>
      <c r="AT47" s="77">
        <v>1.1399999999999999</v>
      </c>
      <c r="AU47" s="77">
        <v>1.177</v>
      </c>
      <c r="AV47" s="77">
        <v>1.2170000000000001</v>
      </c>
      <c r="AW47" s="77">
        <v>1.26</v>
      </c>
      <c r="AX47" s="77">
        <v>1.3069999999999999</v>
      </c>
      <c r="AY47" s="77">
        <v>1.3580000000000001</v>
      </c>
      <c r="AZ47" s="77">
        <v>1.413</v>
      </c>
      <c r="BA47" s="77">
        <v>1.474</v>
      </c>
      <c r="BB47" s="77">
        <v>1.5409999999999999</v>
      </c>
      <c r="BC47" s="77">
        <v>1.615</v>
      </c>
      <c r="BD47" s="77">
        <v>1.696</v>
      </c>
      <c r="BE47" s="77">
        <v>1.786</v>
      </c>
      <c r="BF47" s="77">
        <v>1.8859999999999999</v>
      </c>
      <c r="BG47" s="77">
        <v>1.998</v>
      </c>
      <c r="BH47" s="77">
        <v>2.1230000000000002</v>
      </c>
      <c r="BI47" s="77">
        <v>2.2629999999999999</v>
      </c>
      <c r="BJ47" s="77">
        <v>2.4209999999999998</v>
      </c>
      <c r="BK47" s="77">
        <v>2.6</v>
      </c>
      <c r="BL47" s="77">
        <v>2.8029999999999999</v>
      </c>
      <c r="BM47" s="77">
        <v>3.0339999999999998</v>
      </c>
      <c r="BN47" s="77">
        <v>3.2989999999999999</v>
      </c>
      <c r="BO47" s="77">
        <v>3.6030000000000002</v>
      </c>
      <c r="BP47" s="77">
        <v>3.9529999999999998</v>
      </c>
      <c r="BQ47" s="77">
        <v>4.3570000000000002</v>
      </c>
      <c r="BR47" s="77">
        <v>4.8259999999999996</v>
      </c>
      <c r="BS47" s="77">
        <v>5.3710000000000004</v>
      </c>
      <c r="BT47" s="77">
        <v>6.008</v>
      </c>
      <c r="BU47" s="77">
        <v>6.7530000000000001</v>
      </c>
      <c r="BV47" s="77">
        <v>7.6260000000000003</v>
      </c>
      <c r="BW47" s="77">
        <v>8.6530000000000005</v>
      </c>
      <c r="BX47" s="77">
        <v>9.8659999999999997</v>
      </c>
      <c r="BY47" s="77">
        <v>11.302</v>
      </c>
      <c r="BZ47" s="77">
        <v>13.007</v>
      </c>
      <c r="CA47" s="77">
        <v>15.036</v>
      </c>
      <c r="CB47" s="77">
        <v>17.454999999999998</v>
      </c>
      <c r="CC47" s="77">
        <v>20.344000000000001</v>
      </c>
      <c r="CD47" s="77">
        <v>23.795000000000002</v>
      </c>
      <c r="CE47" s="77">
        <v>27.922999999999998</v>
      </c>
      <c r="CF47" s="77">
        <v>32.863</v>
      </c>
      <c r="CG47" s="77">
        <v>38.780999999999999</v>
      </c>
      <c r="CH47" s="77">
        <v>45.877000000000002</v>
      </c>
      <c r="CI47" s="77">
        <v>54.39</v>
      </c>
    </row>
    <row r="48" spans="1:87" x14ac:dyDescent="0.25">
      <c r="A48" s="76">
        <v>71</v>
      </c>
      <c r="B48" s="77">
        <v>0.54700000000000004</v>
      </c>
      <c r="C48" s="77">
        <v>0.55000000000000004</v>
      </c>
      <c r="D48" s="77">
        <v>0.55300000000000005</v>
      </c>
      <c r="E48" s="77">
        <v>0.55700000000000005</v>
      </c>
      <c r="F48" s="77">
        <v>0.56000000000000005</v>
      </c>
      <c r="G48" s="77">
        <v>0.56399999999999995</v>
      </c>
      <c r="H48" s="77">
        <v>0.56799999999999995</v>
      </c>
      <c r="I48" s="77">
        <v>0.57199999999999995</v>
      </c>
      <c r="J48" s="77">
        <v>0.57699999999999996</v>
      </c>
      <c r="K48" s="77">
        <v>0.58199999999999996</v>
      </c>
      <c r="L48" s="77">
        <v>0.58699999999999997</v>
      </c>
      <c r="M48" s="77">
        <v>0.59199999999999997</v>
      </c>
      <c r="N48" s="77">
        <v>0.59799999999999998</v>
      </c>
      <c r="O48" s="77">
        <v>0.60399999999999998</v>
      </c>
      <c r="P48" s="77">
        <v>0.61</v>
      </c>
      <c r="Q48" s="77">
        <v>0.61699999999999999</v>
      </c>
      <c r="R48" s="77">
        <v>0.625</v>
      </c>
      <c r="S48" s="77">
        <v>0.63200000000000001</v>
      </c>
      <c r="T48" s="77">
        <v>0.64</v>
      </c>
      <c r="U48" s="77">
        <v>0.64800000000000002</v>
      </c>
      <c r="V48" s="77">
        <v>0.65600000000000003</v>
      </c>
      <c r="W48" s="77">
        <v>0.66400000000000003</v>
      </c>
      <c r="X48" s="77">
        <v>0.67300000000000004</v>
      </c>
      <c r="Y48" s="77">
        <v>0.68300000000000005</v>
      </c>
      <c r="Z48" s="77">
        <v>0.69199999999999995</v>
      </c>
      <c r="AA48" s="77">
        <v>0.70299999999999996</v>
      </c>
      <c r="AB48" s="77">
        <v>0.71299999999999997</v>
      </c>
      <c r="AC48" s="77">
        <v>0.72499999999999998</v>
      </c>
      <c r="AD48" s="77">
        <v>0.73599999999999999</v>
      </c>
      <c r="AE48" s="77">
        <v>0.749</v>
      </c>
      <c r="AF48" s="77">
        <v>0.76200000000000001</v>
      </c>
      <c r="AG48" s="77">
        <v>0.77500000000000002</v>
      </c>
      <c r="AH48" s="77">
        <v>0.79</v>
      </c>
      <c r="AI48" s="77">
        <v>0.80500000000000005</v>
      </c>
      <c r="AJ48" s="77">
        <v>0.82099999999999995</v>
      </c>
      <c r="AK48" s="77">
        <v>0.83799999999999997</v>
      </c>
      <c r="AL48" s="77">
        <v>0.85599999999999998</v>
      </c>
      <c r="AM48" s="77">
        <v>0.875</v>
      </c>
      <c r="AN48" s="77">
        <v>0.89600000000000002</v>
      </c>
      <c r="AO48" s="77">
        <v>0.91700000000000004</v>
      </c>
      <c r="AP48" s="77">
        <v>0.94</v>
      </c>
      <c r="AQ48" s="77">
        <v>0.96499999999999997</v>
      </c>
      <c r="AR48" s="77">
        <v>0.99099999999999999</v>
      </c>
      <c r="AS48" s="77">
        <v>1.02</v>
      </c>
      <c r="AT48" s="77">
        <v>1.05</v>
      </c>
      <c r="AU48" s="77">
        <v>1.083</v>
      </c>
      <c r="AV48" s="77">
        <v>1.1180000000000001</v>
      </c>
      <c r="AW48" s="77">
        <v>1.1559999999999999</v>
      </c>
      <c r="AX48" s="77">
        <v>1.1970000000000001</v>
      </c>
      <c r="AY48" s="77">
        <v>1.242</v>
      </c>
      <c r="AZ48" s="77">
        <v>1.2909999999999999</v>
      </c>
      <c r="BA48" s="77">
        <v>1.3440000000000001</v>
      </c>
      <c r="BB48" s="77">
        <v>1.4019999999999999</v>
      </c>
      <c r="BC48" s="77">
        <v>1.466</v>
      </c>
      <c r="BD48" s="77">
        <v>1.536</v>
      </c>
      <c r="BE48" s="77">
        <v>1.6140000000000001</v>
      </c>
      <c r="BF48" s="77">
        <v>1.7010000000000001</v>
      </c>
      <c r="BG48" s="77">
        <v>1.7969999999999999</v>
      </c>
      <c r="BH48" s="77">
        <v>1.9039999999999999</v>
      </c>
      <c r="BI48" s="77">
        <v>2.024</v>
      </c>
      <c r="BJ48" s="77">
        <v>2.1579999999999999</v>
      </c>
      <c r="BK48" s="77">
        <v>2.31</v>
      </c>
      <c r="BL48" s="77">
        <v>2.4820000000000002</v>
      </c>
      <c r="BM48" s="77">
        <v>2.6779999999999999</v>
      </c>
      <c r="BN48" s="77">
        <v>2.9009999999999998</v>
      </c>
      <c r="BO48" s="77">
        <v>3.157</v>
      </c>
      <c r="BP48" s="77">
        <v>3.4510000000000001</v>
      </c>
      <c r="BQ48" s="77">
        <v>3.79</v>
      </c>
      <c r="BR48" s="77">
        <v>4.1829999999999998</v>
      </c>
      <c r="BS48" s="77">
        <v>4.6390000000000002</v>
      </c>
      <c r="BT48" s="77">
        <v>5.1710000000000003</v>
      </c>
      <c r="BU48" s="77">
        <v>5.7919999999999998</v>
      </c>
      <c r="BV48" s="77">
        <v>6.5190000000000001</v>
      </c>
      <c r="BW48" s="77">
        <v>7.3739999999999997</v>
      </c>
      <c r="BX48" s="77">
        <v>8.3829999999999991</v>
      </c>
      <c r="BY48" s="77">
        <v>9.5779999999999994</v>
      </c>
      <c r="BZ48" s="77">
        <v>10.997</v>
      </c>
      <c r="CA48" s="77">
        <v>12.686</v>
      </c>
      <c r="CB48" s="77">
        <v>14.7</v>
      </c>
      <c r="CC48" s="77">
        <v>17.106000000000002</v>
      </c>
      <c r="CD48" s="77">
        <v>19.983000000000001</v>
      </c>
      <c r="CE48" s="77">
        <v>23.425000000000001</v>
      </c>
      <c r="CF48" s="77">
        <v>27.548999999999999</v>
      </c>
      <c r="CG48" s="77">
        <v>32.491999999999997</v>
      </c>
      <c r="CH48" s="77">
        <v>38.423000000000002</v>
      </c>
      <c r="CI48" s="77">
        <v>45.542999999999999</v>
      </c>
    </row>
    <row r="49" spans="1:87" x14ac:dyDescent="0.25">
      <c r="A49" s="76">
        <v>72</v>
      </c>
      <c r="B49" s="77">
        <v>0.51500000000000001</v>
      </c>
      <c r="C49" s="77">
        <v>0.51800000000000002</v>
      </c>
      <c r="D49" s="77">
        <v>0.52</v>
      </c>
      <c r="E49" s="77">
        <v>0.52300000000000002</v>
      </c>
      <c r="F49" s="77">
        <v>0.52600000000000002</v>
      </c>
      <c r="G49" s="77">
        <v>0.53</v>
      </c>
      <c r="H49" s="77">
        <v>0.53300000000000003</v>
      </c>
      <c r="I49" s="77">
        <v>0.53700000000000003</v>
      </c>
      <c r="J49" s="77">
        <v>0.54100000000000004</v>
      </c>
      <c r="K49" s="77">
        <v>0.54600000000000004</v>
      </c>
      <c r="L49" s="77">
        <v>0.55000000000000004</v>
      </c>
      <c r="M49" s="77">
        <v>0.55500000000000005</v>
      </c>
      <c r="N49" s="77">
        <v>0.56000000000000005</v>
      </c>
      <c r="O49" s="77">
        <v>0.56599999999999995</v>
      </c>
      <c r="P49" s="77">
        <v>0.57099999999999995</v>
      </c>
      <c r="Q49" s="77">
        <v>0.57799999999999996</v>
      </c>
      <c r="R49" s="77">
        <v>0.58499999999999996</v>
      </c>
      <c r="S49" s="77">
        <v>0.59199999999999997</v>
      </c>
      <c r="T49" s="77">
        <v>0.59899999999999998</v>
      </c>
      <c r="U49" s="77">
        <v>0.60599999999999998</v>
      </c>
      <c r="V49" s="77">
        <v>0.61299999999999999</v>
      </c>
      <c r="W49" s="77">
        <v>0.621</v>
      </c>
      <c r="X49" s="77">
        <v>0.629</v>
      </c>
      <c r="Y49" s="77">
        <v>0.63800000000000001</v>
      </c>
      <c r="Z49" s="77">
        <v>0.64600000000000002</v>
      </c>
      <c r="AA49" s="77">
        <v>0.65600000000000003</v>
      </c>
      <c r="AB49" s="77">
        <v>0.66500000000000004</v>
      </c>
      <c r="AC49" s="77">
        <v>0.67500000000000004</v>
      </c>
      <c r="AD49" s="77">
        <v>0.68600000000000005</v>
      </c>
      <c r="AE49" s="77">
        <v>0.69699999999999995</v>
      </c>
      <c r="AF49" s="77">
        <v>0.70899999999999996</v>
      </c>
      <c r="AG49" s="77">
        <v>0.72099999999999997</v>
      </c>
      <c r="AH49" s="77">
        <v>0.73399999999999999</v>
      </c>
      <c r="AI49" s="77">
        <v>0.748</v>
      </c>
      <c r="AJ49" s="77">
        <v>0.76300000000000001</v>
      </c>
      <c r="AK49" s="77">
        <v>0.77800000000000002</v>
      </c>
      <c r="AL49" s="77">
        <v>0.79400000000000004</v>
      </c>
      <c r="AM49" s="77">
        <v>0.81100000000000005</v>
      </c>
      <c r="AN49" s="77">
        <v>0.83</v>
      </c>
      <c r="AO49" s="77">
        <v>0.84899999999999998</v>
      </c>
      <c r="AP49" s="77">
        <v>0.87</v>
      </c>
      <c r="AQ49" s="77">
        <v>0.89200000000000002</v>
      </c>
      <c r="AR49" s="77">
        <v>0.91500000000000004</v>
      </c>
      <c r="AS49" s="77">
        <v>0.94</v>
      </c>
      <c r="AT49" s="77">
        <v>0.96699999999999997</v>
      </c>
      <c r="AU49" s="77">
        <v>0.996</v>
      </c>
      <c r="AV49" s="77">
        <v>1.0269999999999999</v>
      </c>
      <c r="AW49" s="77">
        <v>1.0609999999999999</v>
      </c>
      <c r="AX49" s="77">
        <v>1.097</v>
      </c>
      <c r="AY49" s="77">
        <v>1.137</v>
      </c>
      <c r="AZ49" s="77">
        <v>1.179</v>
      </c>
      <c r="BA49" s="77">
        <v>1.226</v>
      </c>
      <c r="BB49" s="77">
        <v>1.2769999999999999</v>
      </c>
      <c r="BC49" s="77">
        <v>1.333</v>
      </c>
      <c r="BD49" s="77">
        <v>1.3939999999999999</v>
      </c>
      <c r="BE49" s="77">
        <v>1.4610000000000001</v>
      </c>
      <c r="BF49" s="77">
        <v>1.536</v>
      </c>
      <c r="BG49" s="77">
        <v>1.6180000000000001</v>
      </c>
      <c r="BH49" s="77">
        <v>1.71</v>
      </c>
      <c r="BI49" s="77">
        <v>1.8129999999999999</v>
      </c>
      <c r="BJ49" s="77">
        <v>1.9279999999999999</v>
      </c>
      <c r="BK49" s="77">
        <v>2.0579999999999998</v>
      </c>
      <c r="BL49" s="77">
        <v>2.2040000000000002</v>
      </c>
      <c r="BM49" s="77">
        <v>2.37</v>
      </c>
      <c r="BN49" s="77">
        <v>2.5590000000000002</v>
      </c>
      <c r="BO49" s="77">
        <v>2.774</v>
      </c>
      <c r="BP49" s="77">
        <v>3.0219999999999998</v>
      </c>
      <c r="BQ49" s="77">
        <v>3.306</v>
      </c>
      <c r="BR49" s="77">
        <v>3.6349999999999998</v>
      </c>
      <c r="BS49" s="77">
        <v>4.0170000000000003</v>
      </c>
      <c r="BT49" s="77">
        <v>4.4610000000000003</v>
      </c>
      <c r="BU49" s="77">
        <v>4.9800000000000004</v>
      </c>
      <c r="BV49" s="77">
        <v>5.5860000000000003</v>
      </c>
      <c r="BW49" s="77">
        <v>6.298</v>
      </c>
      <c r="BX49" s="77">
        <v>7.1379999999999999</v>
      </c>
      <c r="BY49" s="77">
        <v>8.1310000000000002</v>
      </c>
      <c r="BZ49" s="77">
        <v>9.3109999999999999</v>
      </c>
      <c r="CA49" s="77">
        <v>10.715</v>
      </c>
      <c r="CB49" s="77">
        <v>12.39</v>
      </c>
      <c r="CC49" s="77">
        <v>14.391999999999999</v>
      </c>
      <c r="CD49" s="77">
        <v>16.786999999999999</v>
      </c>
      <c r="CE49" s="77">
        <v>19.654</v>
      </c>
      <c r="CF49" s="77">
        <v>23.091000000000001</v>
      </c>
      <c r="CG49" s="77">
        <v>27.215</v>
      </c>
      <c r="CH49" s="77">
        <v>32.167000000000002</v>
      </c>
      <c r="CI49" s="77">
        <v>38.116999999999997</v>
      </c>
    </row>
    <row r="50" spans="1:87" x14ac:dyDescent="0.25">
      <c r="A50" s="76">
        <v>73</v>
      </c>
      <c r="B50" s="77">
        <v>0.48499999999999999</v>
      </c>
      <c r="C50" s="77">
        <v>0.48699999999999999</v>
      </c>
      <c r="D50" s="77">
        <v>0.48899999999999999</v>
      </c>
      <c r="E50" s="77">
        <v>0.49099999999999999</v>
      </c>
      <c r="F50" s="77">
        <v>0.49399999999999999</v>
      </c>
      <c r="G50" s="77">
        <v>0.497</v>
      </c>
      <c r="H50" s="77">
        <v>0.5</v>
      </c>
      <c r="I50" s="77">
        <v>0.504</v>
      </c>
      <c r="J50" s="77">
        <v>0.50700000000000001</v>
      </c>
      <c r="K50" s="77">
        <v>0.51100000000000001</v>
      </c>
      <c r="L50" s="77">
        <v>0.51500000000000001</v>
      </c>
      <c r="M50" s="77">
        <v>0.52</v>
      </c>
      <c r="N50" s="77">
        <v>0.52400000000000002</v>
      </c>
      <c r="O50" s="77">
        <v>0.52900000000000003</v>
      </c>
      <c r="P50" s="77">
        <v>0.53400000000000003</v>
      </c>
      <c r="Q50" s="77">
        <v>0.54</v>
      </c>
      <c r="R50" s="77">
        <v>0.54700000000000004</v>
      </c>
      <c r="S50" s="77">
        <v>0.55300000000000005</v>
      </c>
      <c r="T50" s="77">
        <v>0.55900000000000005</v>
      </c>
      <c r="U50" s="77">
        <v>0.56599999999999995</v>
      </c>
      <c r="V50" s="77">
        <v>0.57199999999999995</v>
      </c>
      <c r="W50" s="77">
        <v>0.57999999999999996</v>
      </c>
      <c r="X50" s="77">
        <v>0.58699999999999997</v>
      </c>
      <c r="Y50" s="77">
        <v>0.59499999999999997</v>
      </c>
      <c r="Z50" s="77">
        <v>0.60299999999999998</v>
      </c>
      <c r="AA50" s="77">
        <v>0.61099999999999999</v>
      </c>
      <c r="AB50" s="77">
        <v>0.62</v>
      </c>
      <c r="AC50" s="77">
        <v>0.629</v>
      </c>
      <c r="AD50" s="77">
        <v>0.63900000000000001</v>
      </c>
      <c r="AE50" s="77">
        <v>0.64900000000000002</v>
      </c>
      <c r="AF50" s="77">
        <v>0.65900000000000003</v>
      </c>
      <c r="AG50" s="77">
        <v>0.67100000000000004</v>
      </c>
      <c r="AH50" s="77">
        <v>0.68200000000000005</v>
      </c>
      <c r="AI50" s="77">
        <v>0.69499999999999995</v>
      </c>
      <c r="AJ50" s="77">
        <v>0.70799999999999996</v>
      </c>
      <c r="AK50" s="77">
        <v>0.72199999999999998</v>
      </c>
      <c r="AL50" s="77">
        <v>0.73599999999999999</v>
      </c>
      <c r="AM50" s="77">
        <v>0.752</v>
      </c>
      <c r="AN50" s="77">
        <v>0.76800000000000002</v>
      </c>
      <c r="AO50" s="77">
        <v>0.78500000000000003</v>
      </c>
      <c r="AP50" s="77">
        <v>0.80400000000000005</v>
      </c>
      <c r="AQ50" s="77">
        <v>0.82299999999999995</v>
      </c>
      <c r="AR50" s="77">
        <v>0.84399999999999997</v>
      </c>
      <c r="AS50" s="77">
        <v>0.86699999999999999</v>
      </c>
      <c r="AT50" s="77">
        <v>0.89100000000000001</v>
      </c>
      <c r="AU50" s="77">
        <v>0.91600000000000004</v>
      </c>
      <c r="AV50" s="77">
        <v>0.94399999999999995</v>
      </c>
      <c r="AW50" s="77">
        <v>0.97399999999999998</v>
      </c>
      <c r="AX50" s="77">
        <v>1.006</v>
      </c>
      <c r="AY50" s="77">
        <v>1.04</v>
      </c>
      <c r="AZ50" s="77">
        <v>1.0780000000000001</v>
      </c>
      <c r="BA50" s="77">
        <v>1.119</v>
      </c>
      <c r="BB50" s="77">
        <v>1.163</v>
      </c>
      <c r="BC50" s="77">
        <v>1.212</v>
      </c>
      <c r="BD50" s="77">
        <v>1.2649999999999999</v>
      </c>
      <c r="BE50" s="77">
        <v>1.323</v>
      </c>
      <c r="BF50" s="77">
        <v>1.3879999999999999</v>
      </c>
      <c r="BG50" s="77">
        <v>1.4590000000000001</v>
      </c>
      <c r="BH50" s="77">
        <v>1.538</v>
      </c>
      <c r="BI50" s="77">
        <v>1.627</v>
      </c>
      <c r="BJ50" s="77">
        <v>1.7250000000000001</v>
      </c>
      <c r="BK50" s="77">
        <v>1.835</v>
      </c>
      <c r="BL50" s="77">
        <v>1.96</v>
      </c>
      <c r="BM50" s="77">
        <v>2.101</v>
      </c>
      <c r="BN50" s="77">
        <v>2.2599999999999998</v>
      </c>
      <c r="BO50" s="77">
        <v>2.4420000000000002</v>
      </c>
      <c r="BP50" s="77">
        <v>2.6509999999999998</v>
      </c>
      <c r="BQ50" s="77">
        <v>2.89</v>
      </c>
      <c r="BR50" s="77">
        <v>3.1659999999999999</v>
      </c>
      <c r="BS50" s="77">
        <v>3.4849999999999999</v>
      </c>
      <c r="BT50" s="77">
        <v>3.8559999999999999</v>
      </c>
      <c r="BU50" s="77">
        <v>4.2880000000000003</v>
      </c>
      <c r="BV50" s="77">
        <v>4.7919999999999998</v>
      </c>
      <c r="BW50" s="77">
        <v>5.3840000000000003</v>
      </c>
      <c r="BX50" s="77">
        <v>6.0819999999999999</v>
      </c>
      <c r="BY50" s="77">
        <v>6.9059999999999997</v>
      </c>
      <c r="BZ50" s="77">
        <v>7.8840000000000003</v>
      </c>
      <c r="CA50" s="77">
        <v>9.048</v>
      </c>
      <c r="CB50" s="77">
        <v>10.436</v>
      </c>
      <c r="CC50" s="77">
        <v>12.093999999999999</v>
      </c>
      <c r="CD50" s="77">
        <v>14.077999999999999</v>
      </c>
      <c r="CE50" s="77">
        <v>16.454000000000001</v>
      </c>
      <c r="CF50" s="77">
        <v>19.303000000000001</v>
      </c>
      <c r="CG50" s="77">
        <v>22.722999999999999</v>
      </c>
      <c r="CH50" s="77">
        <v>26.832000000000001</v>
      </c>
      <c r="CI50" s="77">
        <v>31.771999999999998</v>
      </c>
    </row>
    <row r="51" spans="1:87" x14ac:dyDescent="0.25">
      <c r="A51" s="76">
        <v>74</v>
      </c>
      <c r="B51" s="77">
        <v>0.45500000000000002</v>
      </c>
      <c r="C51" s="77">
        <v>0.45700000000000002</v>
      </c>
      <c r="D51" s="77">
        <v>0.45900000000000002</v>
      </c>
      <c r="E51" s="77">
        <v>0.46100000000000002</v>
      </c>
      <c r="F51" s="77">
        <v>0.46300000000000002</v>
      </c>
      <c r="G51" s="77">
        <v>0.46600000000000003</v>
      </c>
      <c r="H51" s="77">
        <v>0.46899999999999997</v>
      </c>
      <c r="I51" s="77">
        <v>0.47199999999999998</v>
      </c>
      <c r="J51" s="77">
        <v>0.47499999999999998</v>
      </c>
      <c r="K51" s="77">
        <v>0.47799999999999998</v>
      </c>
      <c r="L51" s="77">
        <v>0.48199999999999998</v>
      </c>
      <c r="M51" s="77">
        <v>0.48599999999999999</v>
      </c>
      <c r="N51" s="77">
        <v>0.49</v>
      </c>
      <c r="O51" s="77">
        <v>0.49399999999999999</v>
      </c>
      <c r="P51" s="77">
        <v>0.499</v>
      </c>
      <c r="Q51" s="77">
        <v>0.505</v>
      </c>
      <c r="R51" s="77">
        <v>0.51100000000000001</v>
      </c>
      <c r="S51" s="77">
        <v>0.51600000000000001</v>
      </c>
      <c r="T51" s="77">
        <v>0.52200000000000002</v>
      </c>
      <c r="U51" s="77">
        <v>0.52800000000000002</v>
      </c>
      <c r="V51" s="77">
        <v>0.53400000000000003</v>
      </c>
      <c r="W51" s="77">
        <v>0.54</v>
      </c>
      <c r="X51" s="77">
        <v>0.54700000000000004</v>
      </c>
      <c r="Y51" s="77">
        <v>0.55400000000000005</v>
      </c>
      <c r="Z51" s="77">
        <v>0.56100000000000005</v>
      </c>
      <c r="AA51" s="77">
        <v>0.56899999999999995</v>
      </c>
      <c r="AB51" s="77">
        <v>0.57699999999999996</v>
      </c>
      <c r="AC51" s="77">
        <v>0.58499999999999996</v>
      </c>
      <c r="AD51" s="77">
        <v>0.59399999999999997</v>
      </c>
      <c r="AE51" s="77">
        <v>0.60299999999999998</v>
      </c>
      <c r="AF51" s="77">
        <v>0.61299999999999999</v>
      </c>
      <c r="AG51" s="77">
        <v>0.623</v>
      </c>
      <c r="AH51" s="77">
        <v>0.63300000000000001</v>
      </c>
      <c r="AI51" s="77">
        <v>0.64500000000000002</v>
      </c>
      <c r="AJ51" s="77">
        <v>0.65600000000000003</v>
      </c>
      <c r="AK51" s="77">
        <v>0.66900000000000004</v>
      </c>
      <c r="AL51" s="77">
        <v>0.68200000000000005</v>
      </c>
      <c r="AM51" s="77">
        <v>0.69599999999999995</v>
      </c>
      <c r="AN51" s="77">
        <v>0.71</v>
      </c>
      <c r="AO51" s="77">
        <v>0.72599999999999998</v>
      </c>
      <c r="AP51" s="77">
        <v>0.74199999999999999</v>
      </c>
      <c r="AQ51" s="77">
        <v>0.76</v>
      </c>
      <c r="AR51" s="77">
        <v>0.77900000000000003</v>
      </c>
      <c r="AS51" s="77">
        <v>0.79900000000000004</v>
      </c>
      <c r="AT51" s="77">
        <v>0.82</v>
      </c>
      <c r="AU51" s="77">
        <v>0.84299999999999997</v>
      </c>
      <c r="AV51" s="77">
        <v>0.86699999999999999</v>
      </c>
      <c r="AW51" s="77">
        <v>0.89300000000000002</v>
      </c>
      <c r="AX51" s="77">
        <v>0.92200000000000004</v>
      </c>
      <c r="AY51" s="77">
        <v>0.95199999999999996</v>
      </c>
      <c r="AZ51" s="77">
        <v>0.98499999999999999</v>
      </c>
      <c r="BA51" s="77">
        <v>1.0209999999999999</v>
      </c>
      <c r="BB51" s="77">
        <v>1.06</v>
      </c>
      <c r="BC51" s="77">
        <v>1.1020000000000001</v>
      </c>
      <c r="BD51" s="77">
        <v>1.149</v>
      </c>
      <c r="BE51" s="77">
        <v>1.1990000000000001</v>
      </c>
      <c r="BF51" s="77">
        <v>1.2549999999999999</v>
      </c>
      <c r="BG51" s="77">
        <v>1.3169999999999999</v>
      </c>
      <c r="BH51" s="77">
        <v>1.385</v>
      </c>
      <c r="BI51" s="77">
        <v>1.4610000000000001</v>
      </c>
      <c r="BJ51" s="77">
        <v>1.5449999999999999</v>
      </c>
      <c r="BK51" s="77">
        <v>1.64</v>
      </c>
      <c r="BL51" s="77">
        <v>1.746</v>
      </c>
      <c r="BM51" s="77">
        <v>1.865</v>
      </c>
      <c r="BN51" s="77">
        <v>2</v>
      </c>
      <c r="BO51" s="77">
        <v>2.1539999999999999</v>
      </c>
      <c r="BP51" s="77">
        <v>2.33</v>
      </c>
      <c r="BQ51" s="77">
        <v>2.5310000000000001</v>
      </c>
      <c r="BR51" s="77">
        <v>2.762</v>
      </c>
      <c r="BS51" s="77">
        <v>3.0289999999999999</v>
      </c>
      <c r="BT51" s="77">
        <v>3.339</v>
      </c>
      <c r="BU51" s="77">
        <v>3.6989999999999998</v>
      </c>
      <c r="BV51" s="77">
        <v>4.1189999999999998</v>
      </c>
      <c r="BW51" s="77">
        <v>4.6100000000000003</v>
      </c>
      <c r="BX51" s="77">
        <v>5.1890000000000001</v>
      </c>
      <c r="BY51" s="77">
        <v>5.8710000000000004</v>
      </c>
      <c r="BZ51" s="77">
        <v>6.68</v>
      </c>
      <c r="CA51" s="77">
        <v>7.6420000000000003</v>
      </c>
      <c r="CB51" s="77">
        <v>8.7889999999999997</v>
      </c>
      <c r="CC51" s="77">
        <v>10.157999999999999</v>
      </c>
      <c r="CD51" s="77">
        <v>11.795</v>
      </c>
      <c r="CE51" s="77">
        <v>13.756</v>
      </c>
      <c r="CF51" s="77">
        <v>16.106999999999999</v>
      </c>
      <c r="CG51" s="77">
        <v>18.928999999999998</v>
      </c>
      <c r="CH51" s="77">
        <v>22.321000000000002</v>
      </c>
      <c r="CI51" s="77">
        <v>26.4</v>
      </c>
    </row>
    <row r="52" spans="1:87" x14ac:dyDescent="0.25">
      <c r="A52" s="76">
        <v>75</v>
      </c>
      <c r="B52" s="77">
        <v>0.42699999999999999</v>
      </c>
      <c r="C52" s="77">
        <v>0.42899999999999999</v>
      </c>
      <c r="D52" s="77">
        <v>0.43</v>
      </c>
      <c r="E52" s="77">
        <v>0.432</v>
      </c>
      <c r="F52" s="77">
        <v>0.434</v>
      </c>
      <c r="G52" s="77">
        <v>0.436</v>
      </c>
      <c r="H52" s="77">
        <v>0.438</v>
      </c>
      <c r="I52" s="77">
        <v>0.441</v>
      </c>
      <c r="J52" s="77">
        <v>0.44400000000000001</v>
      </c>
      <c r="K52" s="77">
        <v>0.44700000000000001</v>
      </c>
      <c r="L52" s="77">
        <v>0.45</v>
      </c>
      <c r="M52" s="77">
        <v>0.45400000000000001</v>
      </c>
      <c r="N52" s="77">
        <v>0.45700000000000002</v>
      </c>
      <c r="O52" s="77">
        <v>0.46100000000000002</v>
      </c>
      <c r="P52" s="77">
        <v>0.46500000000000002</v>
      </c>
      <c r="Q52" s="77">
        <v>0.47</v>
      </c>
      <c r="R52" s="77">
        <v>0.47599999999999998</v>
      </c>
      <c r="S52" s="77">
        <v>0.48099999999999998</v>
      </c>
      <c r="T52" s="77">
        <v>0.48599999999999999</v>
      </c>
      <c r="U52" s="77">
        <v>0.49199999999999999</v>
      </c>
      <c r="V52" s="77">
        <v>0.497</v>
      </c>
      <c r="W52" s="77">
        <v>0.503</v>
      </c>
      <c r="X52" s="77">
        <v>0.50900000000000001</v>
      </c>
      <c r="Y52" s="77">
        <v>0.51500000000000001</v>
      </c>
      <c r="Z52" s="77">
        <v>0.52200000000000002</v>
      </c>
      <c r="AA52" s="77">
        <v>0.52900000000000003</v>
      </c>
      <c r="AB52" s="77">
        <v>0.53600000000000003</v>
      </c>
      <c r="AC52" s="77">
        <v>0.54400000000000004</v>
      </c>
      <c r="AD52" s="77">
        <v>0.55200000000000005</v>
      </c>
      <c r="AE52" s="77">
        <v>0.56000000000000005</v>
      </c>
      <c r="AF52" s="77">
        <v>0.56899999999999995</v>
      </c>
      <c r="AG52" s="77">
        <v>0.57799999999999996</v>
      </c>
      <c r="AH52" s="77">
        <v>0.58699999999999997</v>
      </c>
      <c r="AI52" s="77">
        <v>0.59699999999999998</v>
      </c>
      <c r="AJ52" s="77">
        <v>0.60799999999999998</v>
      </c>
      <c r="AK52" s="77">
        <v>0.61899999999999999</v>
      </c>
      <c r="AL52" s="77">
        <v>0.63100000000000001</v>
      </c>
      <c r="AM52" s="77">
        <v>0.64300000000000002</v>
      </c>
      <c r="AN52" s="77">
        <v>0.65600000000000003</v>
      </c>
      <c r="AO52" s="77">
        <v>0.67</v>
      </c>
      <c r="AP52" s="77">
        <v>0.68500000000000005</v>
      </c>
      <c r="AQ52" s="77">
        <v>0.70099999999999996</v>
      </c>
      <c r="AR52" s="77">
        <v>0.71699999999999997</v>
      </c>
      <c r="AS52" s="77">
        <v>0.73499999999999999</v>
      </c>
      <c r="AT52" s="77">
        <v>0.754</v>
      </c>
      <c r="AU52" s="77">
        <v>0.77400000000000002</v>
      </c>
      <c r="AV52" s="77">
        <v>0.79600000000000004</v>
      </c>
      <c r="AW52" s="77">
        <v>0.81899999999999995</v>
      </c>
      <c r="AX52" s="77">
        <v>0.84399999999999997</v>
      </c>
      <c r="AY52" s="77">
        <v>0.871</v>
      </c>
      <c r="AZ52" s="77">
        <v>0.9</v>
      </c>
      <c r="BA52" s="77">
        <v>0.93200000000000005</v>
      </c>
      <c r="BB52" s="77">
        <v>0.96599999999999997</v>
      </c>
      <c r="BC52" s="77">
        <v>1.0029999999999999</v>
      </c>
      <c r="BD52" s="77">
        <v>1.0429999999999999</v>
      </c>
      <c r="BE52" s="77">
        <v>1.087</v>
      </c>
      <c r="BF52" s="77">
        <v>1.1359999999999999</v>
      </c>
      <c r="BG52" s="77">
        <v>1.1890000000000001</v>
      </c>
      <c r="BH52" s="77">
        <v>1.248</v>
      </c>
      <c r="BI52" s="77">
        <v>1.3129999999999999</v>
      </c>
      <c r="BJ52" s="77">
        <v>1.3859999999999999</v>
      </c>
      <c r="BK52" s="77">
        <v>1.466</v>
      </c>
      <c r="BL52" s="77">
        <v>1.5569999999999999</v>
      </c>
      <c r="BM52" s="77">
        <v>1.6579999999999999</v>
      </c>
      <c r="BN52" s="77">
        <v>1.7729999999999999</v>
      </c>
      <c r="BO52" s="77">
        <v>1.903</v>
      </c>
      <c r="BP52" s="77">
        <v>2.052</v>
      </c>
      <c r="BQ52" s="77">
        <v>2.2210000000000001</v>
      </c>
      <c r="BR52" s="77">
        <v>2.415</v>
      </c>
      <c r="BS52" s="77">
        <v>2.6379999999999999</v>
      </c>
      <c r="BT52" s="77">
        <v>2.8969999999999998</v>
      </c>
      <c r="BU52" s="77">
        <v>3.1970000000000001</v>
      </c>
      <c r="BV52" s="77">
        <v>3.5459999999999998</v>
      </c>
      <c r="BW52" s="77">
        <v>3.9540000000000002</v>
      </c>
      <c r="BX52" s="77">
        <v>4.4329999999999998</v>
      </c>
      <c r="BY52" s="77">
        <v>4.9980000000000002</v>
      </c>
      <c r="BZ52" s="77">
        <v>5.6660000000000004</v>
      </c>
      <c r="CA52" s="77">
        <v>6.46</v>
      </c>
      <c r="CB52" s="77">
        <v>7.4039999999999999</v>
      </c>
      <c r="CC52" s="77">
        <v>8.532</v>
      </c>
      <c r="CD52" s="77">
        <v>9.8789999999999996</v>
      </c>
      <c r="CE52" s="77">
        <v>11.491</v>
      </c>
      <c r="CF52" s="77">
        <v>13.423</v>
      </c>
      <c r="CG52" s="77">
        <v>15.742000000000001</v>
      </c>
      <c r="CH52" s="77">
        <v>18.527999999999999</v>
      </c>
      <c r="CI52" s="77">
        <v>21.879000000000001</v>
      </c>
    </row>
  </sheetData>
  <sheetProtection algorithmName="SHA-512" hashValue="APqgquIcGQ/3pLn+oe9V87V0ZTrkT+3CcgMWMetyj5Kkr9p+6qok/lTm18UfYuNKfZlPKOvAGzWnPsCM4iVjUw==" saltValue="XaPYRZIyw1r/Nkw7gG1o5w==" spinCount="100000" sheet="1" objects="1" scenarios="1"/>
  <conditionalFormatting sqref="A26:A27 A30 A33 A36 A39 A42 A45 A48 A51">
    <cfRule type="expression" dxfId="123" priority="15" stopIfTrue="1">
      <formula>MOD(ROW(),2)=0</formula>
    </cfRule>
    <cfRule type="expression" dxfId="122" priority="16" stopIfTrue="1">
      <formula>MOD(ROW(),2)&lt;&gt;0</formula>
    </cfRule>
  </conditionalFormatting>
  <conditionalFormatting sqref="B26:CI27">
    <cfRule type="expression" dxfId="121" priority="17" stopIfTrue="1">
      <formula>MOD(ROW(),2)=0</formula>
    </cfRule>
    <cfRule type="expression" dxfId="120" priority="18" stopIfTrue="1">
      <formula>MOD(ROW(),2)&lt;&gt;0</formula>
    </cfRule>
  </conditionalFormatting>
  <conditionalFormatting sqref="A6:A16 A18:A20">
    <cfRule type="expression" dxfId="119" priority="19" stopIfTrue="1">
      <formula>MOD(ROW(),2)=0</formula>
    </cfRule>
    <cfRule type="expression" dxfId="118" priority="20" stopIfTrue="1">
      <formula>MOD(ROW(),2)&lt;&gt;0</formula>
    </cfRule>
  </conditionalFormatting>
  <conditionalFormatting sqref="B6:CI21">
    <cfRule type="expression" dxfId="117" priority="21" stopIfTrue="1">
      <formula>MOD(ROW(),2)=0</formula>
    </cfRule>
    <cfRule type="expression" dxfId="116" priority="22" stopIfTrue="1">
      <formula>MOD(ROW(),2)&lt;&gt;0</formula>
    </cfRule>
  </conditionalFormatting>
  <conditionalFormatting sqref="A28:A29 A31:A32 A34:A35 A37:A38 A40:A41 A43:A44 A46:A47 A49:A50 A52">
    <cfRule type="expression" dxfId="115" priority="11" stopIfTrue="1">
      <formula>MOD(ROW(),2)=0</formula>
    </cfRule>
    <cfRule type="expression" dxfId="114" priority="12" stopIfTrue="1">
      <formula>MOD(ROW(),2)&lt;&gt;0</formula>
    </cfRule>
  </conditionalFormatting>
  <conditionalFormatting sqref="B28:CI52">
    <cfRule type="expression" dxfId="113" priority="13" stopIfTrue="1">
      <formula>MOD(ROW(),2)=0</formula>
    </cfRule>
    <cfRule type="expression" dxfId="112" priority="14" stopIfTrue="1">
      <formula>MOD(ROW(),2)&lt;&gt;0</formula>
    </cfRule>
  </conditionalFormatting>
  <conditionalFormatting sqref="B18:B21">
    <cfRule type="expression" dxfId="111" priority="9" stopIfTrue="1">
      <formula>MOD(ROW(),2)=0</formula>
    </cfRule>
    <cfRule type="expression" dxfId="110" priority="10" stopIfTrue="1">
      <formula>MOD(ROW(),2)&lt;&gt;0</formula>
    </cfRule>
  </conditionalFormatting>
  <conditionalFormatting sqref="A17">
    <cfRule type="expression" dxfId="109" priority="5" stopIfTrue="1">
      <formula>MOD(ROW(),2)=0</formula>
    </cfRule>
    <cfRule type="expression" dxfId="108" priority="6" stopIfTrue="1">
      <formula>MOD(ROW(),2)&lt;&gt;0</formula>
    </cfRule>
  </conditionalFormatting>
  <conditionalFormatting sqref="B17">
    <cfRule type="expression" dxfId="107" priority="7" stopIfTrue="1">
      <formula>MOD(ROW(),2)=0</formula>
    </cfRule>
    <cfRule type="expression" dxfId="106" priority="8" stopIfTrue="1">
      <formula>MOD(ROW(),2)&lt;&gt;0</formula>
    </cfRule>
  </conditionalFormatting>
  <conditionalFormatting sqref="A21">
    <cfRule type="expression" dxfId="105" priority="1" stopIfTrue="1">
      <formula>MOD(ROW(),2)=0</formula>
    </cfRule>
    <cfRule type="expression" dxfId="104" priority="2" stopIfTrue="1">
      <formula>MOD(ROW(),2)&lt;&gt;0</formula>
    </cfRule>
  </conditionalFormatting>
  <conditionalFormatting sqref="C21">
    <cfRule type="expression" dxfId="103" priority="3" stopIfTrue="1">
      <formula>MOD(ROW(),2)=0</formula>
    </cfRule>
    <cfRule type="expression" dxfId="102"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8293-1CE8-4BDE-9C45-24AB1464200D}">
  <sheetPr codeName="Sheet16"/>
  <dimension ref="A1:CI52"/>
  <sheetViews>
    <sheetView showGridLines="0" zoomScale="85" zoomScaleNormal="85" workbookViewId="0">
      <selection activeCell="A4" sqref="A4"/>
    </sheetView>
  </sheetViews>
  <sheetFormatPr defaultColWidth="10" defaultRowHeight="12.5" x14ac:dyDescent="0.25"/>
  <cols>
    <col min="1" max="1" width="31.54296875" style="27" customWidth="1"/>
    <col min="2" max="87" width="22.54296875" style="27" customWidth="1"/>
    <col min="88" max="16384" width="10" style="27"/>
  </cols>
  <sheetData>
    <row r="1" spans="1:87" ht="20" x14ac:dyDescent="0.4">
      <c r="A1" s="39" t="s">
        <v>0</v>
      </c>
      <c r="B1" s="40"/>
      <c r="C1" s="40"/>
      <c r="D1" s="40"/>
      <c r="E1" s="40"/>
      <c r="F1" s="40"/>
      <c r="G1" s="40"/>
      <c r="H1" s="40"/>
      <c r="I1" s="40"/>
    </row>
    <row r="2" spans="1:87" ht="15.5" x14ac:dyDescent="0.35">
      <c r="A2" s="41" t="str">
        <f>IF(title="&gt; Enter workbook title here","Enter workbook title in Cover sheet",title)</f>
        <v>JPS - Consolidated Factor Spreadsheet</v>
      </c>
      <c r="B2" s="42"/>
      <c r="C2" s="42"/>
      <c r="D2" s="42"/>
      <c r="E2" s="42"/>
      <c r="F2" s="42"/>
      <c r="G2" s="42"/>
      <c r="H2" s="42"/>
      <c r="I2" s="42"/>
    </row>
    <row r="3" spans="1:87" ht="15.5" x14ac:dyDescent="0.35">
      <c r="A3" s="43" t="str">
        <f>TABLE_FACTOR_TYPE_1&amp;" - x-"&amp;TABLE_SERIES_NUMBER_1</f>
        <v>Allocation - x-730</v>
      </c>
      <c r="B3" s="42"/>
      <c r="C3" s="42"/>
      <c r="D3" s="42"/>
      <c r="E3" s="42"/>
      <c r="F3" s="42"/>
      <c r="G3" s="42"/>
      <c r="H3" s="42"/>
      <c r="I3" s="42"/>
    </row>
    <row r="4" spans="1:87" x14ac:dyDescent="0.25">
      <c r="A4" s="44"/>
    </row>
    <row r="6" spans="1:87" ht="13" x14ac:dyDescent="0.3">
      <c r="A6" s="73" t="s">
        <v>577</v>
      </c>
      <c r="B6" s="112" t="s">
        <v>578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row>
    <row r="7" spans="1:87" x14ac:dyDescent="0.25">
      <c r="A7" s="74" t="s">
        <v>278</v>
      </c>
      <c r="B7" s="112" t="s">
        <v>77</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row>
    <row r="8" spans="1:87" x14ac:dyDescent="0.25">
      <c r="A8" s="74" t="s">
        <v>279</v>
      </c>
      <c r="B8" s="112" t="s">
        <v>334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row>
    <row r="9" spans="1:87" x14ac:dyDescent="0.25">
      <c r="A9" s="74" t="s">
        <v>280</v>
      </c>
      <c r="B9" s="112" t="s">
        <v>553</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row>
    <row r="10" spans="1:87" x14ac:dyDescent="0.25">
      <c r="A10" s="74" t="s">
        <v>6</v>
      </c>
      <c r="B10" s="112" t="s">
        <v>554</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row>
    <row r="11" spans="1:87" x14ac:dyDescent="0.25">
      <c r="A11" s="74" t="s">
        <v>281</v>
      </c>
      <c r="B11" s="112" t="s">
        <v>555</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row>
    <row r="12" spans="1:87" x14ac:dyDescent="0.25">
      <c r="A12" s="74" t="s">
        <v>282</v>
      </c>
      <c r="B12" s="112" t="s">
        <v>556</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row>
    <row r="13" spans="1:87" x14ac:dyDescent="0.25">
      <c r="A13" s="74" t="s">
        <v>585</v>
      </c>
      <c r="B13" s="112">
        <v>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row>
    <row r="14" spans="1:87" x14ac:dyDescent="0.25">
      <c r="A14" s="74" t="s">
        <v>284</v>
      </c>
      <c r="B14" s="112">
        <v>730</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row>
    <row r="15" spans="1:87" x14ac:dyDescent="0.25">
      <c r="A15" s="74" t="s">
        <v>588</v>
      </c>
      <c r="B15" s="112" t="s">
        <v>568</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row>
    <row r="16" spans="1:87" x14ac:dyDescent="0.25">
      <c r="A16" s="74" t="s">
        <v>286</v>
      </c>
      <c r="B16" s="112" t="s">
        <v>558</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row>
    <row r="17" spans="1:87" x14ac:dyDescent="0.25">
      <c r="A17" s="74" t="s">
        <v>687</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row>
    <row r="18" spans="1:87" x14ac:dyDescent="0.25">
      <c r="A18" s="74" t="s">
        <v>288</v>
      </c>
      <c r="B18" s="140">
        <v>45190</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row>
    <row r="19" spans="1:87" x14ac:dyDescent="0.25">
      <c r="A19" s="74" t="s">
        <v>289</v>
      </c>
      <c r="B19" s="140">
        <v>45231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row>
    <row r="20" spans="1:87" x14ac:dyDescent="0.25">
      <c r="A20" s="74" t="s">
        <v>290</v>
      </c>
      <c r="B20" s="112" t="s">
        <v>299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row>
    <row r="21" spans="1:87" x14ac:dyDescent="0.25">
      <c r="A21" s="74" t="s">
        <v>291</v>
      </c>
      <c r="B21" s="112" t="s">
        <v>300</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row>
    <row r="23" spans="1:87" x14ac:dyDescent="0.25">
      <c r="B23" s="83" t="str">
        <f>HYPERLINK("#'Factor List'!A1","Back to Factor List")</f>
        <v>Back to Factor List</v>
      </c>
    </row>
    <row r="24" spans="1:87" x14ac:dyDescent="0.25">
      <c r="B24" s="83" t="str">
        <f>HYPERLINK("#'Assumptions'!A1","Assumptions")</f>
        <v>Assumptions</v>
      </c>
    </row>
    <row r="26" spans="1:87" ht="13" x14ac:dyDescent="0.25">
      <c r="A26" s="109" t="s">
        <v>314</v>
      </c>
      <c r="B26" s="75">
        <v>0</v>
      </c>
      <c r="C26" s="75">
        <v>1</v>
      </c>
      <c r="D26" s="75">
        <v>2</v>
      </c>
      <c r="E26" s="75">
        <v>3</v>
      </c>
      <c r="F26" s="75">
        <v>4</v>
      </c>
      <c r="G26" s="75">
        <v>5</v>
      </c>
      <c r="H26" s="75">
        <v>6</v>
      </c>
      <c r="I26" s="75">
        <v>7</v>
      </c>
      <c r="J26" s="75">
        <v>8</v>
      </c>
      <c r="K26" s="75">
        <v>9</v>
      </c>
      <c r="L26" s="75">
        <v>10</v>
      </c>
      <c r="M26" s="75">
        <v>11</v>
      </c>
      <c r="N26" s="75">
        <v>12</v>
      </c>
      <c r="O26" s="75">
        <v>13</v>
      </c>
      <c r="P26" s="75">
        <v>14</v>
      </c>
      <c r="Q26" s="75">
        <v>15</v>
      </c>
      <c r="R26" s="75">
        <v>16</v>
      </c>
      <c r="S26" s="75">
        <v>17</v>
      </c>
      <c r="T26" s="75">
        <v>18</v>
      </c>
      <c r="U26" s="75">
        <v>19</v>
      </c>
      <c r="V26" s="75">
        <v>20</v>
      </c>
      <c r="W26" s="75">
        <v>21</v>
      </c>
      <c r="X26" s="75">
        <v>22</v>
      </c>
      <c r="Y26" s="75">
        <v>23</v>
      </c>
      <c r="Z26" s="75">
        <v>24</v>
      </c>
      <c r="AA26" s="75">
        <v>25</v>
      </c>
      <c r="AB26" s="75">
        <v>26</v>
      </c>
      <c r="AC26" s="75">
        <v>27</v>
      </c>
      <c r="AD26" s="75">
        <v>28</v>
      </c>
      <c r="AE26" s="75">
        <v>29</v>
      </c>
      <c r="AF26" s="75">
        <v>30</v>
      </c>
      <c r="AG26" s="75">
        <v>31</v>
      </c>
      <c r="AH26" s="75">
        <v>32</v>
      </c>
      <c r="AI26" s="75">
        <v>33</v>
      </c>
      <c r="AJ26" s="75">
        <v>34</v>
      </c>
      <c r="AK26" s="75">
        <v>35</v>
      </c>
      <c r="AL26" s="75">
        <v>36</v>
      </c>
      <c r="AM26" s="75">
        <v>37</v>
      </c>
      <c r="AN26" s="75">
        <v>38</v>
      </c>
      <c r="AO26" s="75">
        <v>39</v>
      </c>
      <c r="AP26" s="75">
        <v>40</v>
      </c>
      <c r="AQ26" s="75">
        <v>41</v>
      </c>
      <c r="AR26" s="75">
        <v>42</v>
      </c>
      <c r="AS26" s="75">
        <v>43</v>
      </c>
      <c r="AT26" s="75">
        <v>44</v>
      </c>
      <c r="AU26" s="75">
        <v>45</v>
      </c>
      <c r="AV26" s="75">
        <v>46</v>
      </c>
      <c r="AW26" s="75">
        <v>47</v>
      </c>
      <c r="AX26" s="75">
        <v>48</v>
      </c>
      <c r="AY26" s="75">
        <v>49</v>
      </c>
      <c r="AZ26" s="75">
        <v>50</v>
      </c>
      <c r="BA26" s="75">
        <v>51</v>
      </c>
      <c r="BB26" s="75">
        <v>52</v>
      </c>
      <c r="BC26" s="75">
        <v>53</v>
      </c>
      <c r="BD26" s="75">
        <v>54</v>
      </c>
      <c r="BE26" s="75">
        <v>55</v>
      </c>
      <c r="BF26" s="75">
        <v>56</v>
      </c>
      <c r="BG26" s="75">
        <v>57</v>
      </c>
      <c r="BH26" s="75">
        <v>58</v>
      </c>
      <c r="BI26" s="75">
        <v>59</v>
      </c>
      <c r="BJ26" s="75">
        <v>60</v>
      </c>
      <c r="BK26" s="75">
        <v>61</v>
      </c>
      <c r="BL26" s="75">
        <v>62</v>
      </c>
      <c r="BM26" s="75">
        <v>63</v>
      </c>
      <c r="BN26" s="75">
        <v>64</v>
      </c>
      <c r="BO26" s="75">
        <v>65</v>
      </c>
      <c r="BP26" s="75">
        <v>66</v>
      </c>
      <c r="BQ26" s="75">
        <v>67</v>
      </c>
      <c r="BR26" s="75">
        <v>68</v>
      </c>
      <c r="BS26" s="75">
        <v>69</v>
      </c>
      <c r="BT26" s="75">
        <v>70</v>
      </c>
      <c r="BU26" s="75">
        <v>71</v>
      </c>
      <c r="BV26" s="75">
        <v>72</v>
      </c>
      <c r="BW26" s="75">
        <v>73</v>
      </c>
      <c r="BX26" s="75">
        <v>74</v>
      </c>
      <c r="BY26" s="75">
        <v>75</v>
      </c>
      <c r="BZ26" s="75">
        <v>76</v>
      </c>
      <c r="CA26" s="75">
        <v>77</v>
      </c>
      <c r="CB26" s="75">
        <v>78</v>
      </c>
      <c r="CC26" s="75">
        <v>79</v>
      </c>
      <c r="CD26" s="75">
        <v>80</v>
      </c>
      <c r="CE26" s="75">
        <v>81</v>
      </c>
      <c r="CF26" s="75">
        <v>82</v>
      </c>
      <c r="CG26" s="75">
        <v>83</v>
      </c>
      <c r="CH26" s="75">
        <v>84</v>
      </c>
      <c r="CI26" s="75">
        <v>85</v>
      </c>
    </row>
    <row r="27" spans="1:87" x14ac:dyDescent="0.25">
      <c r="A27" s="108">
        <v>50</v>
      </c>
      <c r="B27" s="77">
        <v>1.496</v>
      </c>
      <c r="C27" s="77">
        <v>1.5129999999999999</v>
      </c>
      <c r="D27" s="77">
        <v>1.532</v>
      </c>
      <c r="E27" s="77">
        <v>1.552</v>
      </c>
      <c r="F27" s="77">
        <v>1.5720000000000001</v>
      </c>
      <c r="G27" s="77">
        <v>1.593</v>
      </c>
      <c r="H27" s="77">
        <v>1.615</v>
      </c>
      <c r="I27" s="77">
        <v>1.639</v>
      </c>
      <c r="J27" s="77">
        <v>1.663</v>
      </c>
      <c r="K27" s="77">
        <v>1.6879999999999999</v>
      </c>
      <c r="L27" s="77">
        <v>1.7150000000000001</v>
      </c>
      <c r="M27" s="77">
        <v>1.7430000000000001</v>
      </c>
      <c r="N27" s="77">
        <v>1.7729999999999999</v>
      </c>
      <c r="O27" s="77">
        <v>1.804</v>
      </c>
      <c r="P27" s="77">
        <v>1.837</v>
      </c>
      <c r="Q27" s="77">
        <v>1.8740000000000001</v>
      </c>
      <c r="R27" s="77">
        <v>1.913</v>
      </c>
      <c r="S27" s="77">
        <v>1.952</v>
      </c>
      <c r="T27" s="77">
        <v>1.994</v>
      </c>
      <c r="U27" s="77">
        <v>2.0369999999999999</v>
      </c>
      <c r="V27" s="77">
        <v>2.0840000000000001</v>
      </c>
      <c r="W27" s="77">
        <v>2.1339999999999999</v>
      </c>
      <c r="X27" s="77">
        <v>2.1859999999999999</v>
      </c>
      <c r="Y27" s="77">
        <v>2.2429999999999999</v>
      </c>
      <c r="Z27" s="77">
        <v>2.3029999999999999</v>
      </c>
      <c r="AA27" s="77">
        <v>2.367</v>
      </c>
      <c r="AB27" s="77">
        <v>2.4359999999999999</v>
      </c>
      <c r="AC27" s="77">
        <v>2.5110000000000001</v>
      </c>
      <c r="AD27" s="77">
        <v>2.5910000000000002</v>
      </c>
      <c r="AE27" s="77">
        <v>2.677</v>
      </c>
      <c r="AF27" s="77">
        <v>2.77</v>
      </c>
      <c r="AG27" s="77">
        <v>2.871</v>
      </c>
      <c r="AH27" s="77">
        <v>2.9809999999999999</v>
      </c>
      <c r="AI27" s="77">
        <v>3.101</v>
      </c>
      <c r="AJ27" s="77">
        <v>3.2309999999999999</v>
      </c>
      <c r="AK27" s="77">
        <v>3.3740000000000001</v>
      </c>
      <c r="AL27" s="77">
        <v>3.5310000000000001</v>
      </c>
      <c r="AM27" s="77">
        <v>3.7029999999999998</v>
      </c>
      <c r="AN27" s="77">
        <v>3.8919999999999999</v>
      </c>
      <c r="AO27" s="77">
        <v>4.1020000000000003</v>
      </c>
      <c r="AP27" s="77">
        <v>4.3339999999999996</v>
      </c>
      <c r="AQ27" s="77">
        <v>4.5910000000000002</v>
      </c>
      <c r="AR27" s="77">
        <v>4.8769999999999998</v>
      </c>
      <c r="AS27" s="77">
        <v>5.1959999999999997</v>
      </c>
      <c r="AT27" s="77">
        <v>5.5510000000000002</v>
      </c>
      <c r="AU27" s="77">
        <v>5.9480000000000004</v>
      </c>
      <c r="AV27" s="77">
        <v>6.3920000000000003</v>
      </c>
      <c r="AW27" s="77">
        <v>6.8890000000000002</v>
      </c>
      <c r="AX27" s="77">
        <v>7.4459999999999997</v>
      </c>
      <c r="AY27" s="77">
        <v>8.0719999999999992</v>
      </c>
      <c r="AZ27" s="77">
        <v>8.7729999999999997</v>
      </c>
      <c r="BA27" s="77">
        <v>9.5609999999999999</v>
      </c>
      <c r="BB27" s="77">
        <v>10.444000000000001</v>
      </c>
      <c r="BC27" s="77">
        <v>11.436</v>
      </c>
      <c r="BD27" s="77">
        <v>12.548999999999999</v>
      </c>
      <c r="BE27" s="77">
        <v>13.795999999999999</v>
      </c>
      <c r="BF27" s="77">
        <v>15.193</v>
      </c>
      <c r="BG27" s="77">
        <v>16.757000000000001</v>
      </c>
      <c r="BH27" s="77">
        <v>18.507999999999999</v>
      </c>
      <c r="BI27" s="77">
        <v>20.463999999999999</v>
      </c>
      <c r="BJ27" s="77">
        <v>22.651</v>
      </c>
      <c r="BK27" s="77">
        <v>25.094999999999999</v>
      </c>
      <c r="BL27" s="77">
        <v>27.827000000000002</v>
      </c>
      <c r="BM27" s="77">
        <v>30.88</v>
      </c>
      <c r="BN27" s="77">
        <v>34.293999999999997</v>
      </c>
      <c r="BO27" s="77">
        <v>38.113</v>
      </c>
      <c r="BP27" s="77">
        <v>42.393000000000001</v>
      </c>
      <c r="BQ27" s="77">
        <v>47.192999999999998</v>
      </c>
      <c r="BR27" s="77">
        <v>52.585000000000001</v>
      </c>
      <c r="BS27" s="77">
        <v>58.658000000000001</v>
      </c>
      <c r="BT27" s="77">
        <v>65.516000000000005</v>
      </c>
      <c r="BU27" s="77">
        <v>73.265000000000001</v>
      </c>
      <c r="BV27" s="77">
        <v>82.045000000000002</v>
      </c>
      <c r="BW27" s="77">
        <v>92.034000000000006</v>
      </c>
      <c r="BX27" s="77">
        <v>103.443</v>
      </c>
      <c r="BY27" s="77">
        <v>116.527</v>
      </c>
      <c r="BZ27" s="77">
        <v>131.584</v>
      </c>
      <c r="CA27" s="77">
        <v>148.976</v>
      </c>
      <c r="CB27" s="77">
        <v>169.136</v>
      </c>
      <c r="CC27" s="77">
        <v>192.565</v>
      </c>
      <c r="CD27" s="77">
        <v>219.852</v>
      </c>
      <c r="CE27" s="77">
        <v>251.71</v>
      </c>
      <c r="CF27" s="77">
        <v>288.99799999999999</v>
      </c>
      <c r="CG27" s="77">
        <v>332.73099999999999</v>
      </c>
      <c r="CH27" s="77">
        <v>384.13900000000001</v>
      </c>
      <c r="CI27" s="77">
        <v>444.67899999999997</v>
      </c>
    </row>
    <row r="28" spans="1:87" x14ac:dyDescent="0.25">
      <c r="A28" s="108">
        <v>51</v>
      </c>
      <c r="B28" s="77">
        <v>1.427</v>
      </c>
      <c r="C28" s="77">
        <v>1.444</v>
      </c>
      <c r="D28" s="77">
        <v>1.4610000000000001</v>
      </c>
      <c r="E28" s="77">
        <v>1.4790000000000001</v>
      </c>
      <c r="F28" s="77">
        <v>1.498</v>
      </c>
      <c r="G28" s="77">
        <v>1.5169999999999999</v>
      </c>
      <c r="H28" s="77">
        <v>1.538</v>
      </c>
      <c r="I28" s="77">
        <v>1.5589999999999999</v>
      </c>
      <c r="J28" s="77">
        <v>1.5820000000000001</v>
      </c>
      <c r="K28" s="77">
        <v>1.605</v>
      </c>
      <c r="L28" s="77">
        <v>1.63</v>
      </c>
      <c r="M28" s="77">
        <v>1.6559999999999999</v>
      </c>
      <c r="N28" s="77">
        <v>1.6830000000000001</v>
      </c>
      <c r="O28" s="77">
        <v>1.712</v>
      </c>
      <c r="P28" s="77">
        <v>1.742</v>
      </c>
      <c r="Q28" s="77">
        <v>1.776</v>
      </c>
      <c r="R28" s="77">
        <v>1.8120000000000001</v>
      </c>
      <c r="S28" s="77">
        <v>1.8480000000000001</v>
      </c>
      <c r="T28" s="77">
        <v>1.8859999999999999</v>
      </c>
      <c r="U28" s="77">
        <v>1.9259999999999999</v>
      </c>
      <c r="V28" s="77">
        <v>1.968</v>
      </c>
      <c r="W28" s="77">
        <v>2.0129999999999999</v>
      </c>
      <c r="X28" s="77">
        <v>2.0609999999999999</v>
      </c>
      <c r="Y28" s="77">
        <v>2.1120000000000001</v>
      </c>
      <c r="Z28" s="77">
        <v>2.1669999999999998</v>
      </c>
      <c r="AA28" s="77">
        <v>2.2250000000000001</v>
      </c>
      <c r="AB28" s="77">
        <v>2.2879999999999998</v>
      </c>
      <c r="AC28" s="77">
        <v>2.355</v>
      </c>
      <c r="AD28" s="77">
        <v>2.427</v>
      </c>
      <c r="AE28" s="77">
        <v>2.504</v>
      </c>
      <c r="AF28" s="77">
        <v>2.5880000000000001</v>
      </c>
      <c r="AG28" s="77">
        <v>2.6779999999999999</v>
      </c>
      <c r="AH28" s="77">
        <v>2.7759999999999998</v>
      </c>
      <c r="AI28" s="77">
        <v>2.883</v>
      </c>
      <c r="AJ28" s="77">
        <v>2.9990000000000001</v>
      </c>
      <c r="AK28" s="77">
        <v>3.1259999999999999</v>
      </c>
      <c r="AL28" s="77">
        <v>3.2639999999999998</v>
      </c>
      <c r="AM28" s="77">
        <v>3.4169999999999998</v>
      </c>
      <c r="AN28" s="77">
        <v>3.5840000000000001</v>
      </c>
      <c r="AO28" s="77">
        <v>3.7679999999999998</v>
      </c>
      <c r="AP28" s="77">
        <v>3.972</v>
      </c>
      <c r="AQ28" s="77">
        <v>4.1980000000000004</v>
      </c>
      <c r="AR28" s="77">
        <v>4.4480000000000004</v>
      </c>
      <c r="AS28" s="77">
        <v>4.7270000000000003</v>
      </c>
      <c r="AT28" s="77">
        <v>5.0369999999999999</v>
      </c>
      <c r="AU28" s="77">
        <v>5.3840000000000003</v>
      </c>
      <c r="AV28" s="77">
        <v>5.7709999999999999</v>
      </c>
      <c r="AW28" s="77">
        <v>6.2050000000000001</v>
      </c>
      <c r="AX28" s="77">
        <v>6.6909999999999998</v>
      </c>
      <c r="AY28" s="77">
        <v>7.2370000000000001</v>
      </c>
      <c r="AZ28" s="77">
        <v>7.85</v>
      </c>
      <c r="BA28" s="77">
        <v>8.5389999999999997</v>
      </c>
      <c r="BB28" s="77">
        <v>9.3130000000000006</v>
      </c>
      <c r="BC28" s="77">
        <v>10.183</v>
      </c>
      <c r="BD28" s="77">
        <v>11.161</v>
      </c>
      <c r="BE28" s="77">
        <v>12.26</v>
      </c>
      <c r="BF28" s="77">
        <v>13.494</v>
      </c>
      <c r="BG28" s="77">
        <v>14.88</v>
      </c>
      <c r="BH28" s="77">
        <v>16.436</v>
      </c>
      <c r="BI28" s="77">
        <v>18.18</v>
      </c>
      <c r="BJ28" s="77">
        <v>20.135999999999999</v>
      </c>
      <c r="BK28" s="77">
        <v>22.33</v>
      </c>
      <c r="BL28" s="77">
        <v>24.789000000000001</v>
      </c>
      <c r="BM28" s="77">
        <v>27.547000000000001</v>
      </c>
      <c r="BN28" s="77">
        <v>30.640999999999998</v>
      </c>
      <c r="BO28" s="77">
        <v>34.113999999999997</v>
      </c>
      <c r="BP28" s="77">
        <v>38.015999999999998</v>
      </c>
      <c r="BQ28" s="77">
        <v>42.404000000000003</v>
      </c>
      <c r="BR28" s="77">
        <v>47.347999999999999</v>
      </c>
      <c r="BS28" s="77">
        <v>52.927</v>
      </c>
      <c r="BT28" s="77">
        <v>59.241</v>
      </c>
      <c r="BU28" s="77">
        <v>66.39</v>
      </c>
      <c r="BV28" s="77">
        <v>74.503</v>
      </c>
      <c r="BW28" s="77">
        <v>83.748000000000005</v>
      </c>
      <c r="BX28" s="77">
        <v>94.320999999999998</v>
      </c>
      <c r="BY28" s="77">
        <v>106.46</v>
      </c>
      <c r="BZ28" s="77">
        <v>120.44499999999999</v>
      </c>
      <c r="CA28" s="77">
        <v>136.614</v>
      </c>
      <c r="CB28" s="77">
        <v>155.37200000000001</v>
      </c>
      <c r="CC28" s="77">
        <v>177.18799999999999</v>
      </c>
      <c r="CD28" s="77">
        <v>202.61500000000001</v>
      </c>
      <c r="CE28" s="77">
        <v>232.31899999999999</v>
      </c>
      <c r="CF28" s="77">
        <v>267.10399999999998</v>
      </c>
      <c r="CG28" s="77">
        <v>307.92</v>
      </c>
      <c r="CH28" s="77">
        <v>355.91899999999998</v>
      </c>
      <c r="CI28" s="77">
        <v>412.46199999999999</v>
      </c>
    </row>
    <row r="29" spans="1:87" x14ac:dyDescent="0.25">
      <c r="A29" s="108">
        <v>52</v>
      </c>
      <c r="B29" s="77">
        <v>1.361</v>
      </c>
      <c r="C29" s="77">
        <v>1.377</v>
      </c>
      <c r="D29" s="77">
        <v>1.3919999999999999</v>
      </c>
      <c r="E29" s="77">
        <v>1.409</v>
      </c>
      <c r="F29" s="77">
        <v>1.427</v>
      </c>
      <c r="G29" s="77">
        <v>1.4450000000000001</v>
      </c>
      <c r="H29" s="77">
        <v>1.464</v>
      </c>
      <c r="I29" s="77">
        <v>1.484</v>
      </c>
      <c r="J29" s="77">
        <v>1.504</v>
      </c>
      <c r="K29" s="77">
        <v>1.526</v>
      </c>
      <c r="L29" s="77">
        <v>1.5489999999999999</v>
      </c>
      <c r="M29" s="77">
        <v>1.573</v>
      </c>
      <c r="N29" s="77">
        <v>1.5980000000000001</v>
      </c>
      <c r="O29" s="77">
        <v>1.6240000000000001</v>
      </c>
      <c r="P29" s="77">
        <v>1.6519999999999999</v>
      </c>
      <c r="Q29" s="77">
        <v>1.6830000000000001</v>
      </c>
      <c r="R29" s="77">
        <v>1.716</v>
      </c>
      <c r="S29" s="77">
        <v>1.7490000000000001</v>
      </c>
      <c r="T29" s="77">
        <v>1.7829999999999999</v>
      </c>
      <c r="U29" s="77">
        <v>1.82</v>
      </c>
      <c r="V29" s="77">
        <v>1.859</v>
      </c>
      <c r="W29" s="77">
        <v>1.9</v>
      </c>
      <c r="X29" s="77">
        <v>1.944</v>
      </c>
      <c r="Y29" s="77">
        <v>1.99</v>
      </c>
      <c r="Z29" s="77">
        <v>2.04</v>
      </c>
      <c r="AA29" s="77">
        <v>2.0920000000000001</v>
      </c>
      <c r="AB29" s="77">
        <v>2.149</v>
      </c>
      <c r="AC29" s="77">
        <v>2.2090000000000001</v>
      </c>
      <c r="AD29" s="77">
        <v>2.274</v>
      </c>
      <c r="AE29" s="77">
        <v>2.3439999999999999</v>
      </c>
      <c r="AF29" s="77">
        <v>2.419</v>
      </c>
      <c r="AG29" s="77">
        <v>2.5</v>
      </c>
      <c r="AH29" s="77">
        <v>2.5880000000000001</v>
      </c>
      <c r="AI29" s="77">
        <v>2.6829999999999998</v>
      </c>
      <c r="AJ29" s="77">
        <v>2.786</v>
      </c>
      <c r="AK29" s="77">
        <v>2.899</v>
      </c>
      <c r="AL29" s="77">
        <v>3.0219999999999998</v>
      </c>
      <c r="AM29" s="77">
        <v>3.157</v>
      </c>
      <c r="AN29" s="77">
        <v>3.3039999999999998</v>
      </c>
      <c r="AO29" s="77">
        <v>3.4670000000000001</v>
      </c>
      <c r="AP29" s="77">
        <v>3.6459999999999999</v>
      </c>
      <c r="AQ29" s="77">
        <v>3.8439999999999999</v>
      </c>
      <c r="AR29" s="77">
        <v>4.0640000000000001</v>
      </c>
      <c r="AS29" s="77">
        <v>4.3070000000000004</v>
      </c>
      <c r="AT29" s="77">
        <v>4.5789999999999997</v>
      </c>
      <c r="AU29" s="77">
        <v>4.8810000000000002</v>
      </c>
      <c r="AV29" s="77">
        <v>5.2190000000000003</v>
      </c>
      <c r="AW29" s="77">
        <v>5.5970000000000004</v>
      </c>
      <c r="AX29" s="77">
        <v>6.0209999999999999</v>
      </c>
      <c r="AY29" s="77">
        <v>6.4960000000000004</v>
      </c>
      <c r="AZ29" s="77">
        <v>7.03</v>
      </c>
      <c r="BA29" s="77">
        <v>7.6310000000000002</v>
      </c>
      <c r="BB29" s="77">
        <v>8.3059999999999992</v>
      </c>
      <c r="BC29" s="77">
        <v>9.0670000000000002</v>
      </c>
      <c r="BD29" s="77">
        <v>9.923</v>
      </c>
      <c r="BE29" s="77">
        <v>10.887</v>
      </c>
      <c r="BF29" s="77">
        <v>11.973000000000001</v>
      </c>
      <c r="BG29" s="77">
        <v>13.194000000000001</v>
      </c>
      <c r="BH29" s="77">
        <v>14.569000000000001</v>
      </c>
      <c r="BI29" s="77">
        <v>16.114999999999998</v>
      </c>
      <c r="BJ29" s="77">
        <v>17.853999999999999</v>
      </c>
      <c r="BK29" s="77">
        <v>19.809999999999999</v>
      </c>
      <c r="BL29" s="77">
        <v>22.01</v>
      </c>
      <c r="BM29" s="77">
        <v>24.486000000000001</v>
      </c>
      <c r="BN29" s="77">
        <v>27.271000000000001</v>
      </c>
      <c r="BO29" s="77">
        <v>30.408000000000001</v>
      </c>
      <c r="BP29" s="77">
        <v>33.942999999999998</v>
      </c>
      <c r="BQ29" s="77">
        <v>37.93</v>
      </c>
      <c r="BR29" s="77">
        <v>42.433</v>
      </c>
      <c r="BS29" s="77">
        <v>47.529000000000003</v>
      </c>
      <c r="BT29" s="77">
        <v>53.308</v>
      </c>
      <c r="BU29" s="77">
        <v>59.866999999999997</v>
      </c>
      <c r="BV29" s="77">
        <v>67.322999999999993</v>
      </c>
      <c r="BW29" s="77">
        <v>75.834999999999994</v>
      </c>
      <c r="BX29" s="77">
        <v>85.584999999999994</v>
      </c>
      <c r="BY29" s="77">
        <v>96.795000000000002</v>
      </c>
      <c r="BZ29" s="77">
        <v>109.72499999999999</v>
      </c>
      <c r="CA29" s="77">
        <v>124.693</v>
      </c>
      <c r="CB29" s="77">
        <v>142.07400000000001</v>
      </c>
      <c r="CC29" s="77">
        <v>162.309</v>
      </c>
      <c r="CD29" s="77">
        <v>185.91300000000001</v>
      </c>
      <c r="CE29" s="77">
        <v>213.51</v>
      </c>
      <c r="CF29" s="77">
        <v>245.852</v>
      </c>
      <c r="CG29" s="77">
        <v>283.827</v>
      </c>
      <c r="CH29" s="77">
        <v>328.51</v>
      </c>
      <c r="CI29" s="77">
        <v>381.17700000000002</v>
      </c>
    </row>
    <row r="30" spans="1:87" x14ac:dyDescent="0.25">
      <c r="A30" s="108">
        <v>53</v>
      </c>
      <c r="B30" s="77">
        <v>1.298</v>
      </c>
      <c r="C30" s="77">
        <v>1.3120000000000001</v>
      </c>
      <c r="D30" s="77">
        <v>1.327</v>
      </c>
      <c r="E30" s="77">
        <v>1.3420000000000001</v>
      </c>
      <c r="F30" s="77">
        <v>1.3580000000000001</v>
      </c>
      <c r="G30" s="77">
        <v>1.375</v>
      </c>
      <c r="H30" s="77">
        <v>1.393</v>
      </c>
      <c r="I30" s="77">
        <v>1.411</v>
      </c>
      <c r="J30" s="77">
        <v>1.43</v>
      </c>
      <c r="K30" s="77">
        <v>1.45</v>
      </c>
      <c r="L30" s="77">
        <v>1.4710000000000001</v>
      </c>
      <c r="M30" s="77">
        <v>1.4930000000000001</v>
      </c>
      <c r="N30" s="77">
        <v>1.516</v>
      </c>
      <c r="O30" s="77">
        <v>1.54</v>
      </c>
      <c r="P30" s="77">
        <v>1.5660000000000001</v>
      </c>
      <c r="Q30" s="77">
        <v>1.595</v>
      </c>
      <c r="R30" s="77">
        <v>1.625</v>
      </c>
      <c r="S30" s="77">
        <v>1.655</v>
      </c>
      <c r="T30" s="77">
        <v>1.6870000000000001</v>
      </c>
      <c r="U30" s="77">
        <v>1.72</v>
      </c>
      <c r="V30" s="77">
        <v>1.756</v>
      </c>
      <c r="W30" s="77">
        <v>1.7929999999999999</v>
      </c>
      <c r="X30" s="77">
        <v>1.833</v>
      </c>
      <c r="Y30" s="77">
        <v>1.875</v>
      </c>
      <c r="Z30" s="77">
        <v>1.92</v>
      </c>
      <c r="AA30" s="77">
        <v>1.968</v>
      </c>
      <c r="AB30" s="77">
        <v>2.0190000000000001</v>
      </c>
      <c r="AC30" s="77">
        <v>2.0739999999999998</v>
      </c>
      <c r="AD30" s="77">
        <v>2.1320000000000001</v>
      </c>
      <c r="AE30" s="77">
        <v>2.1949999999999998</v>
      </c>
      <c r="AF30" s="77">
        <v>2.2629999999999999</v>
      </c>
      <c r="AG30" s="77">
        <v>2.335</v>
      </c>
      <c r="AH30" s="77">
        <v>2.4140000000000001</v>
      </c>
      <c r="AI30" s="77">
        <v>2.4990000000000001</v>
      </c>
      <c r="AJ30" s="77">
        <v>2.5910000000000002</v>
      </c>
      <c r="AK30" s="77">
        <v>2.6909999999999998</v>
      </c>
      <c r="AL30" s="77">
        <v>2.8</v>
      </c>
      <c r="AM30" s="77">
        <v>2.92</v>
      </c>
      <c r="AN30" s="77">
        <v>3.05</v>
      </c>
      <c r="AO30" s="77">
        <v>3.194</v>
      </c>
      <c r="AP30" s="77">
        <v>3.351</v>
      </c>
      <c r="AQ30" s="77">
        <v>3.5249999999999999</v>
      </c>
      <c r="AR30" s="77">
        <v>3.718</v>
      </c>
      <c r="AS30" s="77">
        <v>3.931</v>
      </c>
      <c r="AT30" s="77">
        <v>4.1680000000000001</v>
      </c>
      <c r="AU30" s="77">
        <v>4.4320000000000004</v>
      </c>
      <c r="AV30" s="77">
        <v>4.7270000000000003</v>
      </c>
      <c r="AW30" s="77">
        <v>5.056</v>
      </c>
      <c r="AX30" s="77">
        <v>5.4249999999999998</v>
      </c>
      <c r="AY30" s="77">
        <v>5.8390000000000004</v>
      </c>
      <c r="AZ30" s="77">
        <v>6.3029999999999999</v>
      </c>
      <c r="BA30" s="77">
        <v>6.8259999999999996</v>
      </c>
      <c r="BB30" s="77">
        <v>7.4139999999999997</v>
      </c>
      <c r="BC30" s="77">
        <v>8.0760000000000005</v>
      </c>
      <c r="BD30" s="77">
        <v>8.8230000000000004</v>
      </c>
      <c r="BE30" s="77">
        <v>9.6649999999999991</v>
      </c>
      <c r="BF30" s="77">
        <v>10.615</v>
      </c>
      <c r="BG30" s="77">
        <v>11.686999999999999</v>
      </c>
      <c r="BH30" s="77">
        <v>12.895</v>
      </c>
      <c r="BI30" s="77">
        <v>14.257999999999999</v>
      </c>
      <c r="BJ30" s="77">
        <v>15.794</v>
      </c>
      <c r="BK30" s="77">
        <v>17.527999999999999</v>
      </c>
      <c r="BL30" s="77">
        <v>19.484000000000002</v>
      </c>
      <c r="BM30" s="77">
        <v>21.690999999999999</v>
      </c>
      <c r="BN30" s="77">
        <v>24.183</v>
      </c>
      <c r="BO30" s="77">
        <v>26.997</v>
      </c>
      <c r="BP30" s="77">
        <v>30.178000000000001</v>
      </c>
      <c r="BQ30" s="77">
        <v>33.776000000000003</v>
      </c>
      <c r="BR30" s="77">
        <v>37.851999999999997</v>
      </c>
      <c r="BS30" s="77">
        <v>42.475999999999999</v>
      </c>
      <c r="BT30" s="77">
        <v>47.732999999999997</v>
      </c>
      <c r="BU30" s="77">
        <v>53.712000000000003</v>
      </c>
      <c r="BV30" s="77">
        <v>60.524999999999999</v>
      </c>
      <c r="BW30" s="77">
        <v>68.316999999999993</v>
      </c>
      <c r="BX30" s="77">
        <v>77.257999999999996</v>
      </c>
      <c r="BY30" s="77">
        <v>87.554000000000002</v>
      </c>
      <c r="BZ30" s="77">
        <v>99.447000000000003</v>
      </c>
      <c r="CA30" s="77">
        <v>113.23099999999999</v>
      </c>
      <c r="CB30" s="77">
        <v>129.25800000000001</v>
      </c>
      <c r="CC30" s="77">
        <v>147.93700000000001</v>
      </c>
      <c r="CD30" s="77">
        <v>169.74799999999999</v>
      </c>
      <c r="CE30" s="77">
        <v>195.274</v>
      </c>
      <c r="CF30" s="77">
        <v>225.215</v>
      </c>
      <c r="CG30" s="77">
        <v>260.40100000000001</v>
      </c>
      <c r="CH30" s="77">
        <v>301.83499999999998</v>
      </c>
      <c r="CI30" s="77">
        <v>350.70600000000002</v>
      </c>
    </row>
    <row r="31" spans="1:87" x14ac:dyDescent="0.25">
      <c r="A31" s="108">
        <v>54</v>
      </c>
      <c r="B31" s="77">
        <v>1.2370000000000001</v>
      </c>
      <c r="C31" s="77">
        <v>1.25</v>
      </c>
      <c r="D31" s="77">
        <v>1.264</v>
      </c>
      <c r="E31" s="77">
        <v>1.278</v>
      </c>
      <c r="F31" s="77">
        <v>1.2929999999999999</v>
      </c>
      <c r="G31" s="77">
        <v>1.3080000000000001</v>
      </c>
      <c r="H31" s="77">
        <v>1.325</v>
      </c>
      <c r="I31" s="77">
        <v>1.3420000000000001</v>
      </c>
      <c r="J31" s="77">
        <v>1.359</v>
      </c>
      <c r="K31" s="77">
        <v>1.3779999999999999</v>
      </c>
      <c r="L31" s="77">
        <v>1.397</v>
      </c>
      <c r="M31" s="77">
        <v>1.417</v>
      </c>
      <c r="N31" s="77">
        <v>1.4390000000000001</v>
      </c>
      <c r="O31" s="77">
        <v>1.4610000000000001</v>
      </c>
      <c r="P31" s="77">
        <v>1.484</v>
      </c>
      <c r="Q31" s="77">
        <v>1.5109999999999999</v>
      </c>
      <c r="R31" s="77">
        <v>1.538</v>
      </c>
      <c r="S31" s="77">
        <v>1.5660000000000001</v>
      </c>
      <c r="T31" s="77">
        <v>1.595</v>
      </c>
      <c r="U31" s="77">
        <v>1.6259999999999999</v>
      </c>
      <c r="V31" s="77">
        <v>1.6579999999999999</v>
      </c>
      <c r="W31" s="77">
        <v>1.6919999999999999</v>
      </c>
      <c r="X31" s="77">
        <v>1.7290000000000001</v>
      </c>
      <c r="Y31" s="77">
        <v>1.7669999999999999</v>
      </c>
      <c r="Z31" s="77">
        <v>1.8080000000000001</v>
      </c>
      <c r="AA31" s="77">
        <v>1.851</v>
      </c>
      <c r="AB31" s="77">
        <v>1.8979999999999999</v>
      </c>
      <c r="AC31" s="77">
        <v>1.9470000000000001</v>
      </c>
      <c r="AD31" s="77">
        <v>2</v>
      </c>
      <c r="AE31" s="77">
        <v>2.0569999999999999</v>
      </c>
      <c r="AF31" s="77">
        <v>2.117</v>
      </c>
      <c r="AG31" s="77">
        <v>2.1829999999999998</v>
      </c>
      <c r="AH31" s="77">
        <v>2.2530000000000001</v>
      </c>
      <c r="AI31" s="77">
        <v>2.3290000000000002</v>
      </c>
      <c r="AJ31" s="77">
        <v>2.411</v>
      </c>
      <c r="AK31" s="77">
        <v>2.5009999999999999</v>
      </c>
      <c r="AL31" s="77">
        <v>2.5979999999999999</v>
      </c>
      <c r="AM31" s="77">
        <v>2.7029999999999998</v>
      </c>
      <c r="AN31" s="77">
        <v>2.819</v>
      </c>
      <c r="AO31" s="77">
        <v>2.9449999999999998</v>
      </c>
      <c r="AP31" s="77">
        <v>3.085</v>
      </c>
      <c r="AQ31" s="77">
        <v>3.238</v>
      </c>
      <c r="AR31" s="77">
        <v>3.407</v>
      </c>
      <c r="AS31" s="77">
        <v>3.593</v>
      </c>
      <c r="AT31" s="77">
        <v>3.8010000000000002</v>
      </c>
      <c r="AU31" s="77">
        <v>4.0309999999999997</v>
      </c>
      <c r="AV31" s="77">
        <v>4.2880000000000003</v>
      </c>
      <c r="AW31" s="77">
        <v>4.5750000000000002</v>
      </c>
      <c r="AX31" s="77">
        <v>4.8949999999999996</v>
      </c>
      <c r="AY31" s="77">
        <v>5.2549999999999999</v>
      </c>
      <c r="AZ31" s="77">
        <v>5.6580000000000004</v>
      </c>
      <c r="BA31" s="77">
        <v>6.1120000000000001</v>
      </c>
      <c r="BB31" s="77">
        <v>6.6230000000000002</v>
      </c>
      <c r="BC31" s="77">
        <v>7.1989999999999998</v>
      </c>
      <c r="BD31" s="77">
        <v>7.8479999999999999</v>
      </c>
      <c r="BE31" s="77">
        <v>8.5809999999999995</v>
      </c>
      <c r="BF31" s="77">
        <v>9.4090000000000007</v>
      </c>
      <c r="BG31" s="77">
        <v>10.345000000000001</v>
      </c>
      <c r="BH31" s="77">
        <v>11.401999999999999</v>
      </c>
      <c r="BI31" s="77">
        <v>12.596</v>
      </c>
      <c r="BJ31" s="77">
        <v>13.946999999999999</v>
      </c>
      <c r="BK31" s="77">
        <v>15.474</v>
      </c>
      <c r="BL31" s="77">
        <v>17.202000000000002</v>
      </c>
      <c r="BM31" s="77">
        <v>19.158000000000001</v>
      </c>
      <c r="BN31" s="77">
        <v>21.372</v>
      </c>
      <c r="BO31" s="77">
        <v>23.88</v>
      </c>
      <c r="BP31" s="77">
        <v>26.722999999999999</v>
      </c>
      <c r="BQ31" s="77">
        <v>29.949000000000002</v>
      </c>
      <c r="BR31" s="77">
        <v>33.612000000000002</v>
      </c>
      <c r="BS31" s="77">
        <v>37.78</v>
      </c>
      <c r="BT31" s="77">
        <v>42.530999999999999</v>
      </c>
      <c r="BU31" s="77">
        <v>47.947000000000003</v>
      </c>
      <c r="BV31" s="77">
        <v>54.131</v>
      </c>
      <c r="BW31" s="77">
        <v>61.219000000000001</v>
      </c>
      <c r="BX31" s="77">
        <v>69.367999999999995</v>
      </c>
      <c r="BY31" s="77">
        <v>78.766999999999996</v>
      </c>
      <c r="BZ31" s="77">
        <v>89.641999999999996</v>
      </c>
      <c r="CA31" s="77">
        <v>102.264</v>
      </c>
      <c r="CB31" s="77">
        <v>116.96</v>
      </c>
      <c r="CC31" s="77">
        <v>134.108</v>
      </c>
      <c r="CD31" s="77">
        <v>154.155</v>
      </c>
      <c r="CE31" s="77">
        <v>177.64099999999999</v>
      </c>
      <c r="CF31" s="77">
        <v>205.21799999999999</v>
      </c>
      <c r="CG31" s="77">
        <v>237.65700000000001</v>
      </c>
      <c r="CH31" s="77">
        <v>275.89100000000002</v>
      </c>
      <c r="CI31" s="77">
        <v>321.02600000000001</v>
      </c>
    </row>
    <row r="32" spans="1:87" x14ac:dyDescent="0.25">
      <c r="A32" s="108">
        <v>55</v>
      </c>
      <c r="B32" s="77">
        <v>1.179</v>
      </c>
      <c r="C32" s="77">
        <v>1.1910000000000001</v>
      </c>
      <c r="D32" s="77">
        <v>1.2030000000000001</v>
      </c>
      <c r="E32" s="77">
        <v>1.216</v>
      </c>
      <c r="F32" s="77">
        <v>1.23</v>
      </c>
      <c r="G32" s="77">
        <v>1.244</v>
      </c>
      <c r="H32" s="77">
        <v>1.2589999999999999</v>
      </c>
      <c r="I32" s="77">
        <v>1.2749999999999999</v>
      </c>
      <c r="J32" s="77">
        <v>1.2909999999999999</v>
      </c>
      <c r="K32" s="77">
        <v>1.3080000000000001</v>
      </c>
      <c r="L32" s="77">
        <v>1.3260000000000001</v>
      </c>
      <c r="M32" s="77">
        <v>1.345</v>
      </c>
      <c r="N32" s="77">
        <v>1.3640000000000001</v>
      </c>
      <c r="O32" s="77">
        <v>1.385</v>
      </c>
      <c r="P32" s="77">
        <v>1.4059999999999999</v>
      </c>
      <c r="Q32" s="77">
        <v>1.431</v>
      </c>
      <c r="R32" s="77">
        <v>1.456</v>
      </c>
      <c r="S32" s="77">
        <v>1.482</v>
      </c>
      <c r="T32" s="77">
        <v>1.508</v>
      </c>
      <c r="U32" s="77">
        <v>1.536</v>
      </c>
      <c r="V32" s="77">
        <v>1.5660000000000001</v>
      </c>
      <c r="W32" s="77">
        <v>1.597</v>
      </c>
      <c r="X32" s="77">
        <v>1.63</v>
      </c>
      <c r="Y32" s="77">
        <v>1.665</v>
      </c>
      <c r="Z32" s="77">
        <v>1.702</v>
      </c>
      <c r="AA32" s="77">
        <v>1.742</v>
      </c>
      <c r="AB32" s="77">
        <v>1.784</v>
      </c>
      <c r="AC32" s="77">
        <v>1.8280000000000001</v>
      </c>
      <c r="AD32" s="77">
        <v>1.8759999999999999</v>
      </c>
      <c r="AE32" s="77">
        <v>1.927</v>
      </c>
      <c r="AF32" s="77">
        <v>1.982</v>
      </c>
      <c r="AG32" s="77">
        <v>2.0409999999999999</v>
      </c>
      <c r="AH32" s="77">
        <v>2.1040000000000001</v>
      </c>
      <c r="AI32" s="77">
        <v>2.1720000000000002</v>
      </c>
      <c r="AJ32" s="77">
        <v>2.246</v>
      </c>
      <c r="AK32" s="77">
        <v>2.3250000000000002</v>
      </c>
      <c r="AL32" s="77">
        <v>2.411</v>
      </c>
      <c r="AM32" s="77">
        <v>2.5049999999999999</v>
      </c>
      <c r="AN32" s="77">
        <v>2.6080000000000001</v>
      </c>
      <c r="AO32" s="77">
        <v>2.72</v>
      </c>
      <c r="AP32" s="77">
        <v>2.8420000000000001</v>
      </c>
      <c r="AQ32" s="77">
        <v>2.9769999999999999</v>
      </c>
      <c r="AR32" s="77">
        <v>3.1259999999999999</v>
      </c>
      <c r="AS32" s="77">
        <v>3.2890000000000001</v>
      </c>
      <c r="AT32" s="77">
        <v>3.4710000000000001</v>
      </c>
      <c r="AU32" s="77">
        <v>3.6720000000000002</v>
      </c>
      <c r="AV32" s="77">
        <v>3.8959999999999999</v>
      </c>
      <c r="AW32" s="77">
        <v>4.1459999999999999</v>
      </c>
      <c r="AX32" s="77">
        <v>4.4240000000000004</v>
      </c>
      <c r="AY32" s="77">
        <v>4.7370000000000001</v>
      </c>
      <c r="AZ32" s="77">
        <v>5.0869999999999997</v>
      </c>
      <c r="BA32" s="77">
        <v>5.48</v>
      </c>
      <c r="BB32" s="77">
        <v>5.923</v>
      </c>
      <c r="BC32" s="77">
        <v>6.4219999999999997</v>
      </c>
      <c r="BD32" s="77">
        <v>6.9859999999999998</v>
      </c>
      <c r="BE32" s="77">
        <v>7.6219999999999999</v>
      </c>
      <c r="BF32" s="77">
        <v>8.3409999999999993</v>
      </c>
      <c r="BG32" s="77">
        <v>9.1549999999999994</v>
      </c>
      <c r="BH32" s="77">
        <v>10.074999999999999</v>
      </c>
      <c r="BI32" s="77">
        <v>11.118</v>
      </c>
      <c r="BJ32" s="77">
        <v>12.298999999999999</v>
      </c>
      <c r="BK32" s="77">
        <v>13.637</v>
      </c>
      <c r="BL32" s="77">
        <v>15.154999999999999</v>
      </c>
      <c r="BM32" s="77">
        <v>16.878</v>
      </c>
      <c r="BN32" s="77">
        <v>18.832999999999998</v>
      </c>
      <c r="BO32" s="77">
        <v>21.053999999999998</v>
      </c>
      <c r="BP32" s="77">
        <v>23.577999999999999</v>
      </c>
      <c r="BQ32" s="77">
        <v>26.451000000000001</v>
      </c>
      <c r="BR32" s="77">
        <v>29.722000000000001</v>
      </c>
      <c r="BS32" s="77">
        <v>33.454000000000001</v>
      </c>
      <c r="BT32" s="77">
        <v>37.718000000000004</v>
      </c>
      <c r="BU32" s="77">
        <v>42.591000000000001</v>
      </c>
      <c r="BV32" s="77">
        <v>48.168999999999997</v>
      </c>
      <c r="BW32" s="77">
        <v>54.575000000000003</v>
      </c>
      <c r="BX32" s="77">
        <v>61.954999999999998</v>
      </c>
      <c r="BY32" s="77">
        <v>70.483000000000004</v>
      </c>
      <c r="BZ32" s="77">
        <v>80.367000000000004</v>
      </c>
      <c r="CA32" s="77">
        <v>91.856999999999999</v>
      </c>
      <c r="CB32" s="77">
        <v>105.253</v>
      </c>
      <c r="CC32" s="77">
        <v>120.90600000000001</v>
      </c>
      <c r="CD32" s="77">
        <v>139.22800000000001</v>
      </c>
      <c r="CE32" s="77">
        <v>160.71899999999999</v>
      </c>
      <c r="CF32" s="77">
        <v>185.98099999999999</v>
      </c>
      <c r="CG32" s="77">
        <v>215.72900000000001</v>
      </c>
      <c r="CH32" s="77">
        <v>250.82900000000001</v>
      </c>
      <c r="CI32" s="77">
        <v>292.30399999999997</v>
      </c>
    </row>
    <row r="33" spans="1:87" x14ac:dyDescent="0.25">
      <c r="A33" s="108">
        <v>56</v>
      </c>
      <c r="B33" s="77">
        <v>1.1220000000000001</v>
      </c>
      <c r="C33" s="77">
        <v>1.133</v>
      </c>
      <c r="D33" s="77">
        <v>1.145</v>
      </c>
      <c r="E33" s="77">
        <v>1.157</v>
      </c>
      <c r="F33" s="77">
        <v>1.17</v>
      </c>
      <c r="G33" s="77">
        <v>1.1830000000000001</v>
      </c>
      <c r="H33" s="77">
        <v>1.1970000000000001</v>
      </c>
      <c r="I33" s="77">
        <v>1.2110000000000001</v>
      </c>
      <c r="J33" s="77">
        <v>1.226</v>
      </c>
      <c r="K33" s="77">
        <v>1.242</v>
      </c>
      <c r="L33" s="77">
        <v>1.258</v>
      </c>
      <c r="M33" s="77">
        <v>1.276</v>
      </c>
      <c r="N33" s="77">
        <v>1.294</v>
      </c>
      <c r="O33" s="77">
        <v>1.3120000000000001</v>
      </c>
      <c r="P33" s="77">
        <v>1.3320000000000001</v>
      </c>
      <c r="Q33" s="77">
        <v>1.3540000000000001</v>
      </c>
      <c r="R33" s="77">
        <v>1.3779999999999999</v>
      </c>
      <c r="S33" s="77">
        <v>1.401</v>
      </c>
      <c r="T33" s="77">
        <v>1.4259999999999999</v>
      </c>
      <c r="U33" s="77">
        <v>1.4510000000000001</v>
      </c>
      <c r="V33" s="77">
        <v>1.478</v>
      </c>
      <c r="W33" s="77">
        <v>1.5069999999999999</v>
      </c>
      <c r="X33" s="77">
        <v>1.5369999999999999</v>
      </c>
      <c r="Y33" s="77">
        <v>1.569</v>
      </c>
      <c r="Z33" s="77">
        <v>1.603</v>
      </c>
      <c r="AA33" s="77">
        <v>1.639</v>
      </c>
      <c r="AB33" s="77">
        <v>1.677</v>
      </c>
      <c r="AC33" s="77">
        <v>1.7170000000000001</v>
      </c>
      <c r="AD33" s="77">
        <v>1.76</v>
      </c>
      <c r="AE33" s="77">
        <v>1.8069999999999999</v>
      </c>
      <c r="AF33" s="77">
        <v>1.8560000000000001</v>
      </c>
      <c r="AG33" s="77">
        <v>1.909</v>
      </c>
      <c r="AH33" s="77">
        <v>1.9650000000000001</v>
      </c>
      <c r="AI33" s="77">
        <v>2.0259999999999998</v>
      </c>
      <c r="AJ33" s="77">
        <v>2.0920000000000001</v>
      </c>
      <c r="AK33" s="77">
        <v>2.1629999999999998</v>
      </c>
      <c r="AL33" s="77">
        <v>2.2400000000000002</v>
      </c>
      <c r="AM33" s="77">
        <v>2.3239999999999998</v>
      </c>
      <c r="AN33" s="77">
        <v>2.415</v>
      </c>
      <c r="AO33" s="77">
        <v>2.5139999999999998</v>
      </c>
      <c r="AP33" s="77">
        <v>2.6219999999999999</v>
      </c>
      <c r="AQ33" s="77">
        <v>2.7410000000000001</v>
      </c>
      <c r="AR33" s="77">
        <v>2.871</v>
      </c>
      <c r="AS33" s="77">
        <v>3.0150000000000001</v>
      </c>
      <c r="AT33" s="77">
        <v>3.1739999999999999</v>
      </c>
      <c r="AU33" s="77">
        <v>3.35</v>
      </c>
      <c r="AV33" s="77">
        <v>3.5449999999999999</v>
      </c>
      <c r="AW33" s="77">
        <v>3.7629999999999999</v>
      </c>
      <c r="AX33" s="77">
        <v>4.0049999999999999</v>
      </c>
      <c r="AY33" s="77">
        <v>4.2759999999999998</v>
      </c>
      <c r="AZ33" s="77">
        <v>4.58</v>
      </c>
      <c r="BA33" s="77">
        <v>4.9210000000000003</v>
      </c>
      <c r="BB33" s="77">
        <v>5.3040000000000003</v>
      </c>
      <c r="BC33" s="77">
        <v>5.7359999999999998</v>
      </c>
      <c r="BD33" s="77">
        <v>6.2240000000000002</v>
      </c>
      <c r="BE33" s="77">
        <v>6.774</v>
      </c>
      <c r="BF33" s="77">
        <v>7.3970000000000002</v>
      </c>
      <c r="BG33" s="77">
        <v>8.1020000000000003</v>
      </c>
      <c r="BH33" s="77">
        <v>8.9009999999999998</v>
      </c>
      <c r="BI33" s="77">
        <v>9.8070000000000004</v>
      </c>
      <c r="BJ33" s="77">
        <v>10.835000000000001</v>
      </c>
      <c r="BK33" s="77">
        <v>12.002000000000001</v>
      </c>
      <c r="BL33" s="77">
        <v>13.327999999999999</v>
      </c>
      <c r="BM33" s="77">
        <v>14.837</v>
      </c>
      <c r="BN33" s="77">
        <v>16.553000000000001</v>
      </c>
      <c r="BO33" s="77">
        <v>18.507000000000001</v>
      </c>
      <c r="BP33" s="77">
        <v>20.734999999999999</v>
      </c>
      <c r="BQ33" s="77">
        <v>23.276</v>
      </c>
      <c r="BR33" s="77">
        <v>26.177</v>
      </c>
      <c r="BS33" s="77">
        <v>29.495000000000001</v>
      </c>
      <c r="BT33" s="77">
        <v>33.295999999999999</v>
      </c>
      <c r="BU33" s="77">
        <v>37.651000000000003</v>
      </c>
      <c r="BV33" s="77">
        <v>42.648000000000003</v>
      </c>
      <c r="BW33" s="77">
        <v>48.399000000000001</v>
      </c>
      <c r="BX33" s="77">
        <v>55.036999999999999</v>
      </c>
      <c r="BY33" s="77">
        <v>62.722999999999999</v>
      </c>
      <c r="BZ33" s="77">
        <v>71.646000000000001</v>
      </c>
      <c r="CA33" s="77">
        <v>82.037000000000006</v>
      </c>
      <c r="CB33" s="77">
        <v>94.17</v>
      </c>
      <c r="CC33" s="77">
        <v>108.367</v>
      </c>
      <c r="CD33" s="77">
        <v>125.006</v>
      </c>
      <c r="CE33" s="77">
        <v>144.547</v>
      </c>
      <c r="CF33" s="77">
        <v>167.54400000000001</v>
      </c>
      <c r="CG33" s="77">
        <v>194.655</v>
      </c>
      <c r="CH33" s="77">
        <v>226.67699999999999</v>
      </c>
      <c r="CI33" s="77">
        <v>264.55700000000002</v>
      </c>
    </row>
    <row r="34" spans="1:87" x14ac:dyDescent="0.25">
      <c r="A34" s="108">
        <v>57</v>
      </c>
      <c r="B34" s="77">
        <v>1.0680000000000001</v>
      </c>
      <c r="C34" s="77">
        <v>1.0780000000000001</v>
      </c>
      <c r="D34" s="77">
        <v>1.089</v>
      </c>
      <c r="E34" s="77">
        <v>1.1000000000000001</v>
      </c>
      <c r="F34" s="77">
        <v>1.1120000000000001</v>
      </c>
      <c r="G34" s="77">
        <v>1.1240000000000001</v>
      </c>
      <c r="H34" s="77">
        <v>1.137</v>
      </c>
      <c r="I34" s="77">
        <v>1.1499999999999999</v>
      </c>
      <c r="J34" s="77">
        <v>1.1639999999999999</v>
      </c>
      <c r="K34" s="77">
        <v>1.1779999999999999</v>
      </c>
      <c r="L34" s="77">
        <v>1.194</v>
      </c>
      <c r="M34" s="77">
        <v>1.2090000000000001</v>
      </c>
      <c r="N34" s="77">
        <v>1.226</v>
      </c>
      <c r="O34" s="77">
        <v>1.2430000000000001</v>
      </c>
      <c r="P34" s="77">
        <v>1.2609999999999999</v>
      </c>
      <c r="Q34" s="77">
        <v>1.282</v>
      </c>
      <c r="R34" s="77">
        <v>1.304</v>
      </c>
      <c r="S34" s="77">
        <v>1.325</v>
      </c>
      <c r="T34" s="77">
        <v>1.347</v>
      </c>
      <c r="U34" s="77">
        <v>1.371</v>
      </c>
      <c r="V34" s="77">
        <v>1.395</v>
      </c>
      <c r="W34" s="77">
        <v>1.421</v>
      </c>
      <c r="X34" s="77">
        <v>1.4490000000000001</v>
      </c>
      <c r="Y34" s="77">
        <v>1.478</v>
      </c>
      <c r="Z34" s="77">
        <v>1.5089999999999999</v>
      </c>
      <c r="AA34" s="77">
        <v>1.5409999999999999</v>
      </c>
      <c r="AB34" s="77">
        <v>1.5760000000000001</v>
      </c>
      <c r="AC34" s="77">
        <v>1.613</v>
      </c>
      <c r="AD34" s="77">
        <v>1.6519999999999999</v>
      </c>
      <c r="AE34" s="77">
        <v>1.694</v>
      </c>
      <c r="AF34" s="77">
        <v>1.738</v>
      </c>
      <c r="AG34" s="77">
        <v>1.786</v>
      </c>
      <c r="AH34" s="77">
        <v>1.837</v>
      </c>
      <c r="AI34" s="77">
        <v>1.891</v>
      </c>
      <c r="AJ34" s="77">
        <v>1.95</v>
      </c>
      <c r="AK34" s="77">
        <v>2.0139999999999998</v>
      </c>
      <c r="AL34" s="77">
        <v>2.0830000000000002</v>
      </c>
      <c r="AM34" s="77">
        <v>2.157</v>
      </c>
      <c r="AN34" s="77">
        <v>2.238</v>
      </c>
      <c r="AO34" s="77">
        <v>2.3250000000000002</v>
      </c>
      <c r="AP34" s="77">
        <v>2.4209999999999998</v>
      </c>
      <c r="AQ34" s="77">
        <v>2.5259999999999998</v>
      </c>
      <c r="AR34" s="77">
        <v>2.641</v>
      </c>
      <c r="AS34" s="77">
        <v>2.7669999999999999</v>
      </c>
      <c r="AT34" s="77">
        <v>2.907</v>
      </c>
      <c r="AU34" s="77">
        <v>3.06</v>
      </c>
      <c r="AV34" s="77">
        <v>3.2309999999999999</v>
      </c>
      <c r="AW34" s="77">
        <v>3.42</v>
      </c>
      <c r="AX34" s="77">
        <v>3.6309999999999998</v>
      </c>
      <c r="AY34" s="77">
        <v>3.8660000000000001</v>
      </c>
      <c r="AZ34" s="77">
        <v>4.13</v>
      </c>
      <c r="BA34" s="77">
        <v>4.4249999999999998</v>
      </c>
      <c r="BB34" s="77">
        <v>4.7569999999999997</v>
      </c>
      <c r="BC34" s="77">
        <v>5.13</v>
      </c>
      <c r="BD34" s="77">
        <v>5.5510000000000002</v>
      </c>
      <c r="BE34" s="77">
        <v>6.0270000000000001</v>
      </c>
      <c r="BF34" s="77">
        <v>6.5650000000000004</v>
      </c>
      <c r="BG34" s="77">
        <v>7.1749999999999998</v>
      </c>
      <c r="BH34" s="77">
        <v>7.8659999999999997</v>
      </c>
      <c r="BI34" s="77">
        <v>8.65</v>
      </c>
      <c r="BJ34" s="77">
        <v>9.5399999999999991</v>
      </c>
      <c r="BK34" s="77">
        <v>10.553000000000001</v>
      </c>
      <c r="BL34" s="77">
        <v>11.707000000000001</v>
      </c>
      <c r="BM34" s="77">
        <v>13.021000000000001</v>
      </c>
      <c r="BN34" s="77">
        <v>14.519</v>
      </c>
      <c r="BO34" s="77">
        <v>16.228999999999999</v>
      </c>
      <c r="BP34" s="77">
        <v>18.183</v>
      </c>
      <c r="BQ34" s="77">
        <v>20.416</v>
      </c>
      <c r="BR34" s="77">
        <v>22.972999999999999</v>
      </c>
      <c r="BS34" s="77">
        <v>25.904</v>
      </c>
      <c r="BT34" s="77">
        <v>29.271000000000001</v>
      </c>
      <c r="BU34" s="77">
        <v>33.136000000000003</v>
      </c>
      <c r="BV34" s="77">
        <v>37.582000000000001</v>
      </c>
      <c r="BW34" s="77">
        <v>42.71</v>
      </c>
      <c r="BX34" s="77">
        <v>48.640999999999998</v>
      </c>
      <c r="BY34" s="77">
        <v>55.521999999999998</v>
      </c>
      <c r="BZ34" s="77">
        <v>63.524999999999999</v>
      </c>
      <c r="CA34" s="77">
        <v>72.86</v>
      </c>
      <c r="CB34" s="77">
        <v>83.778000000000006</v>
      </c>
      <c r="CC34" s="77">
        <v>96.570999999999998</v>
      </c>
      <c r="CD34" s="77">
        <v>111.58499999999999</v>
      </c>
      <c r="CE34" s="77">
        <v>129.24100000000001</v>
      </c>
      <c r="CF34" s="77">
        <v>150.04300000000001</v>
      </c>
      <c r="CG34" s="77">
        <v>174.595</v>
      </c>
      <c r="CH34" s="77">
        <v>203.626</v>
      </c>
      <c r="CI34" s="77">
        <v>238.005</v>
      </c>
    </row>
    <row r="35" spans="1:87" x14ac:dyDescent="0.25">
      <c r="A35" s="108">
        <v>58</v>
      </c>
      <c r="B35" s="77">
        <v>1.016</v>
      </c>
      <c r="C35" s="77">
        <v>1.0249999999999999</v>
      </c>
      <c r="D35" s="77">
        <v>1.0349999999999999</v>
      </c>
      <c r="E35" s="77">
        <v>1.0449999999999999</v>
      </c>
      <c r="F35" s="77">
        <v>1.056</v>
      </c>
      <c r="G35" s="77">
        <v>1.0669999999999999</v>
      </c>
      <c r="H35" s="77">
        <v>1.079</v>
      </c>
      <c r="I35" s="77">
        <v>1.091</v>
      </c>
      <c r="J35" s="77">
        <v>1.1040000000000001</v>
      </c>
      <c r="K35" s="77">
        <v>1.117</v>
      </c>
      <c r="L35" s="77">
        <v>1.131</v>
      </c>
      <c r="M35" s="77">
        <v>1.1459999999999999</v>
      </c>
      <c r="N35" s="77">
        <v>1.161</v>
      </c>
      <c r="O35" s="77">
        <v>1.177</v>
      </c>
      <c r="P35" s="77">
        <v>1.194</v>
      </c>
      <c r="Q35" s="77">
        <v>1.2130000000000001</v>
      </c>
      <c r="R35" s="77">
        <v>1.2330000000000001</v>
      </c>
      <c r="S35" s="77">
        <v>1.252</v>
      </c>
      <c r="T35" s="77">
        <v>1.2729999999999999</v>
      </c>
      <c r="U35" s="77">
        <v>1.294</v>
      </c>
      <c r="V35" s="77">
        <v>1.3169999999999999</v>
      </c>
      <c r="W35" s="77">
        <v>1.341</v>
      </c>
      <c r="X35" s="77">
        <v>1.3660000000000001</v>
      </c>
      <c r="Y35" s="77">
        <v>1.3919999999999999</v>
      </c>
      <c r="Z35" s="77">
        <v>1.42</v>
      </c>
      <c r="AA35" s="77">
        <v>1.45</v>
      </c>
      <c r="AB35" s="77">
        <v>1.4810000000000001</v>
      </c>
      <c r="AC35" s="77">
        <v>1.5149999999999999</v>
      </c>
      <c r="AD35" s="77">
        <v>1.55</v>
      </c>
      <c r="AE35" s="77">
        <v>1.5880000000000001</v>
      </c>
      <c r="AF35" s="77">
        <v>1.6279999999999999</v>
      </c>
      <c r="AG35" s="77">
        <v>1.671</v>
      </c>
      <c r="AH35" s="77">
        <v>1.7170000000000001</v>
      </c>
      <c r="AI35" s="77">
        <v>1.766</v>
      </c>
      <c r="AJ35" s="77">
        <v>1.819</v>
      </c>
      <c r="AK35" s="77">
        <v>1.8759999999999999</v>
      </c>
      <c r="AL35" s="77">
        <v>1.9370000000000001</v>
      </c>
      <c r="AM35" s="77">
        <v>2.0030000000000001</v>
      </c>
      <c r="AN35" s="77">
        <v>2.0750000000000002</v>
      </c>
      <c r="AO35" s="77">
        <v>2.153</v>
      </c>
      <c r="AP35" s="77">
        <v>2.238</v>
      </c>
      <c r="AQ35" s="77">
        <v>2.33</v>
      </c>
      <c r="AR35" s="77">
        <v>2.4319999999999999</v>
      </c>
      <c r="AS35" s="77">
        <v>2.5430000000000001</v>
      </c>
      <c r="AT35" s="77">
        <v>2.665</v>
      </c>
      <c r="AU35" s="77">
        <v>2.8</v>
      </c>
      <c r="AV35" s="77">
        <v>2.9489999999999998</v>
      </c>
      <c r="AW35" s="77">
        <v>3.1139999999999999</v>
      </c>
      <c r="AX35" s="77">
        <v>3.2970000000000002</v>
      </c>
      <c r="AY35" s="77">
        <v>3.5019999999999998</v>
      </c>
      <c r="AZ35" s="77">
        <v>3.73</v>
      </c>
      <c r="BA35" s="77">
        <v>3.9860000000000002</v>
      </c>
      <c r="BB35" s="77">
        <v>4.2720000000000002</v>
      </c>
      <c r="BC35" s="77">
        <v>4.5949999999999998</v>
      </c>
      <c r="BD35" s="77">
        <v>4.9580000000000002</v>
      </c>
      <c r="BE35" s="77">
        <v>5.3689999999999998</v>
      </c>
      <c r="BF35" s="77">
        <v>5.8330000000000002</v>
      </c>
      <c r="BG35" s="77">
        <v>6.3579999999999997</v>
      </c>
      <c r="BH35" s="77">
        <v>6.9539999999999997</v>
      </c>
      <c r="BI35" s="77">
        <v>7.6310000000000002</v>
      </c>
      <c r="BJ35" s="77">
        <v>8.4</v>
      </c>
      <c r="BK35" s="77">
        <v>9.2759999999999998</v>
      </c>
      <c r="BL35" s="77">
        <v>10.273999999999999</v>
      </c>
      <c r="BM35" s="77">
        <v>11.414</v>
      </c>
      <c r="BN35" s="77">
        <v>12.715</v>
      </c>
      <c r="BO35" s="77">
        <v>14.202999999999999</v>
      </c>
      <c r="BP35" s="77">
        <v>15.907</v>
      </c>
      <c r="BQ35" s="77">
        <v>17.859000000000002</v>
      </c>
      <c r="BR35" s="77">
        <v>20.099</v>
      </c>
      <c r="BS35" s="77">
        <v>22.672000000000001</v>
      </c>
      <c r="BT35" s="77">
        <v>25.634</v>
      </c>
      <c r="BU35" s="77">
        <v>29.042999999999999</v>
      </c>
      <c r="BV35" s="77">
        <v>32.972000000000001</v>
      </c>
      <c r="BW35" s="77">
        <v>37.514000000000003</v>
      </c>
      <c r="BX35" s="77">
        <v>42.779000000000003</v>
      </c>
      <c r="BY35" s="77">
        <v>48.898000000000003</v>
      </c>
      <c r="BZ35" s="77">
        <v>56.027999999999999</v>
      </c>
      <c r="CA35" s="77">
        <v>64.36</v>
      </c>
      <c r="CB35" s="77">
        <v>74.119</v>
      </c>
      <c r="CC35" s="77">
        <v>85.570999999999998</v>
      </c>
      <c r="CD35" s="77">
        <v>99.031000000000006</v>
      </c>
      <c r="CE35" s="77">
        <v>114.879</v>
      </c>
      <c r="CF35" s="77">
        <v>133.57400000000001</v>
      </c>
      <c r="CG35" s="77">
        <v>155.66300000000001</v>
      </c>
      <c r="CH35" s="77">
        <v>181.81200000000001</v>
      </c>
      <c r="CI35" s="77">
        <v>212.81100000000001</v>
      </c>
    </row>
    <row r="36" spans="1:87" x14ac:dyDescent="0.25">
      <c r="A36" s="108">
        <v>59</v>
      </c>
      <c r="B36" s="77">
        <v>0.96499999999999997</v>
      </c>
      <c r="C36" s="77">
        <v>0.97399999999999998</v>
      </c>
      <c r="D36" s="77">
        <v>0.98299999999999998</v>
      </c>
      <c r="E36" s="77">
        <v>0.99299999999999999</v>
      </c>
      <c r="F36" s="77">
        <v>1.0029999999999999</v>
      </c>
      <c r="G36" s="77">
        <v>1.0129999999999999</v>
      </c>
      <c r="H36" s="77">
        <v>1.024</v>
      </c>
      <c r="I36" s="77">
        <v>1.0349999999999999</v>
      </c>
      <c r="J36" s="77">
        <v>1.0469999999999999</v>
      </c>
      <c r="K36" s="77">
        <v>1.0589999999999999</v>
      </c>
      <c r="L36" s="77">
        <v>1.0720000000000001</v>
      </c>
      <c r="M36" s="77">
        <v>1.085</v>
      </c>
      <c r="N36" s="77">
        <v>1.099</v>
      </c>
      <c r="O36" s="77">
        <v>1.1140000000000001</v>
      </c>
      <c r="P36" s="77">
        <v>1.129</v>
      </c>
      <c r="Q36" s="77">
        <v>1.147</v>
      </c>
      <c r="R36" s="77">
        <v>1.165</v>
      </c>
      <c r="S36" s="77">
        <v>1.1830000000000001</v>
      </c>
      <c r="T36" s="77">
        <v>1.202</v>
      </c>
      <c r="U36" s="77">
        <v>1.2210000000000001</v>
      </c>
      <c r="V36" s="77">
        <v>1.242</v>
      </c>
      <c r="W36" s="77">
        <v>1.264</v>
      </c>
      <c r="X36" s="77">
        <v>1.2869999999999999</v>
      </c>
      <c r="Y36" s="77">
        <v>1.3109999999999999</v>
      </c>
      <c r="Z36" s="77">
        <v>1.3360000000000001</v>
      </c>
      <c r="AA36" s="77">
        <v>1.363</v>
      </c>
      <c r="AB36" s="77">
        <v>1.3919999999999999</v>
      </c>
      <c r="AC36" s="77">
        <v>1.4219999999999999</v>
      </c>
      <c r="AD36" s="77">
        <v>1.454</v>
      </c>
      <c r="AE36" s="77">
        <v>1.488</v>
      </c>
      <c r="AF36" s="77">
        <v>1.5249999999999999</v>
      </c>
      <c r="AG36" s="77">
        <v>1.5629999999999999</v>
      </c>
      <c r="AH36" s="77">
        <v>1.605</v>
      </c>
      <c r="AI36" s="77">
        <v>1.649</v>
      </c>
      <c r="AJ36" s="77">
        <v>1.696</v>
      </c>
      <c r="AK36" s="77">
        <v>1.7470000000000001</v>
      </c>
      <c r="AL36" s="77">
        <v>1.802</v>
      </c>
      <c r="AM36" s="77">
        <v>1.861</v>
      </c>
      <c r="AN36" s="77">
        <v>1.925</v>
      </c>
      <c r="AO36" s="77">
        <v>1.994</v>
      </c>
      <c r="AP36" s="77">
        <v>2.0699999999999998</v>
      </c>
      <c r="AQ36" s="77">
        <v>2.1520000000000001</v>
      </c>
      <c r="AR36" s="77">
        <v>2.2410000000000001</v>
      </c>
      <c r="AS36" s="77">
        <v>2.339</v>
      </c>
      <c r="AT36" s="77">
        <v>2.4460000000000002</v>
      </c>
      <c r="AU36" s="77">
        <v>2.5640000000000001</v>
      </c>
      <c r="AV36" s="77">
        <v>2.694</v>
      </c>
      <c r="AW36" s="77">
        <v>2.839</v>
      </c>
      <c r="AX36" s="77">
        <v>2.9980000000000002</v>
      </c>
      <c r="AY36" s="77">
        <v>3.1760000000000002</v>
      </c>
      <c r="AZ36" s="77">
        <v>3.3740000000000001</v>
      </c>
      <c r="BA36" s="77">
        <v>3.5950000000000002</v>
      </c>
      <c r="BB36" s="77">
        <v>3.843</v>
      </c>
      <c r="BC36" s="77">
        <v>4.1219999999999999</v>
      </c>
      <c r="BD36" s="77">
        <v>4.4349999999999996</v>
      </c>
      <c r="BE36" s="77">
        <v>4.7889999999999997</v>
      </c>
      <c r="BF36" s="77">
        <v>5.1879999999999997</v>
      </c>
      <c r="BG36" s="77">
        <v>5.641</v>
      </c>
      <c r="BH36" s="77">
        <v>6.1539999999999999</v>
      </c>
      <c r="BI36" s="77">
        <v>6.7359999999999998</v>
      </c>
      <c r="BJ36" s="77">
        <v>7.3979999999999997</v>
      </c>
      <c r="BK36" s="77">
        <v>8.1530000000000005</v>
      </c>
      <c r="BL36" s="77">
        <v>9.0139999999999993</v>
      </c>
      <c r="BM36" s="77">
        <v>9.9979999999999993</v>
      </c>
      <c r="BN36" s="77">
        <v>11.122999999999999</v>
      </c>
      <c r="BO36" s="77">
        <v>12.412000000000001</v>
      </c>
      <c r="BP36" s="77">
        <v>13.888999999999999</v>
      </c>
      <c r="BQ36" s="77">
        <v>15.586</v>
      </c>
      <c r="BR36" s="77">
        <v>17.536000000000001</v>
      </c>
      <c r="BS36" s="77">
        <v>19.782</v>
      </c>
      <c r="BT36" s="77">
        <v>22.372</v>
      </c>
      <c r="BU36" s="77">
        <v>25.359000000000002</v>
      </c>
      <c r="BV36" s="77">
        <v>28.809000000000001</v>
      </c>
      <c r="BW36" s="77">
        <v>32.805999999999997</v>
      </c>
      <c r="BX36" s="77">
        <v>37.447000000000003</v>
      </c>
      <c r="BY36" s="77">
        <v>42.851999999999997</v>
      </c>
      <c r="BZ36" s="77">
        <v>49.161999999999999</v>
      </c>
      <c r="CA36" s="77">
        <v>56.546999999999997</v>
      </c>
      <c r="CB36" s="77">
        <v>65.210999999999999</v>
      </c>
      <c r="CC36" s="77">
        <v>75.394000000000005</v>
      </c>
      <c r="CD36" s="77">
        <v>87.378</v>
      </c>
      <c r="CE36" s="77">
        <v>101.505</v>
      </c>
      <c r="CF36" s="77">
        <v>118.191</v>
      </c>
      <c r="CG36" s="77">
        <v>137.928</v>
      </c>
      <c r="CH36" s="77">
        <v>161.316</v>
      </c>
      <c r="CI36" s="77">
        <v>189.07</v>
      </c>
    </row>
    <row r="37" spans="1:87" x14ac:dyDescent="0.25">
      <c r="A37" s="108">
        <v>60</v>
      </c>
      <c r="B37" s="77">
        <v>0.91700000000000004</v>
      </c>
      <c r="C37" s="77">
        <v>0.92500000000000004</v>
      </c>
      <c r="D37" s="77">
        <v>0.93300000000000005</v>
      </c>
      <c r="E37" s="77">
        <v>0.94199999999999995</v>
      </c>
      <c r="F37" s="77">
        <v>0.95099999999999996</v>
      </c>
      <c r="G37" s="77">
        <v>0.96099999999999997</v>
      </c>
      <c r="H37" s="77">
        <v>0.97099999999999997</v>
      </c>
      <c r="I37" s="77">
        <v>0.98099999999999998</v>
      </c>
      <c r="J37" s="77">
        <v>0.99199999999999999</v>
      </c>
      <c r="K37" s="77">
        <v>1.0029999999999999</v>
      </c>
      <c r="L37" s="77">
        <v>1.0149999999999999</v>
      </c>
      <c r="M37" s="77">
        <v>1.0269999999999999</v>
      </c>
      <c r="N37" s="77">
        <v>1.04</v>
      </c>
      <c r="O37" s="77">
        <v>1.0529999999999999</v>
      </c>
      <c r="P37" s="77">
        <v>1.0680000000000001</v>
      </c>
      <c r="Q37" s="77">
        <v>1.0840000000000001</v>
      </c>
      <c r="R37" s="77">
        <v>1.1000000000000001</v>
      </c>
      <c r="S37" s="77">
        <v>1.117</v>
      </c>
      <c r="T37" s="77">
        <v>1.1339999999999999</v>
      </c>
      <c r="U37" s="77">
        <v>1.1519999999999999</v>
      </c>
      <c r="V37" s="77">
        <v>1.171</v>
      </c>
      <c r="W37" s="77">
        <v>1.1910000000000001</v>
      </c>
      <c r="X37" s="77">
        <v>1.212</v>
      </c>
      <c r="Y37" s="77">
        <v>1.234</v>
      </c>
      <c r="Z37" s="77">
        <v>1.2569999999999999</v>
      </c>
      <c r="AA37" s="77">
        <v>1.282</v>
      </c>
      <c r="AB37" s="77">
        <v>1.3080000000000001</v>
      </c>
      <c r="AC37" s="77">
        <v>1.335</v>
      </c>
      <c r="AD37" s="77">
        <v>1.3640000000000001</v>
      </c>
      <c r="AE37" s="77">
        <v>1.395</v>
      </c>
      <c r="AF37" s="77">
        <v>1.4279999999999999</v>
      </c>
      <c r="AG37" s="77">
        <v>1.4630000000000001</v>
      </c>
      <c r="AH37" s="77">
        <v>1.5</v>
      </c>
      <c r="AI37" s="77">
        <v>1.54</v>
      </c>
      <c r="AJ37" s="77">
        <v>1.5820000000000001</v>
      </c>
      <c r="AK37" s="77">
        <v>1.6279999999999999</v>
      </c>
      <c r="AL37" s="77">
        <v>1.677</v>
      </c>
      <c r="AM37" s="77">
        <v>1.73</v>
      </c>
      <c r="AN37" s="77">
        <v>1.7869999999999999</v>
      </c>
      <c r="AO37" s="77">
        <v>1.8480000000000001</v>
      </c>
      <c r="AP37" s="77">
        <v>1.915</v>
      </c>
      <c r="AQ37" s="77">
        <v>1.988</v>
      </c>
      <c r="AR37" s="77">
        <v>2.0670000000000002</v>
      </c>
      <c r="AS37" s="77">
        <v>2.153</v>
      </c>
      <c r="AT37" s="77">
        <v>2.2480000000000002</v>
      </c>
      <c r="AU37" s="77">
        <v>2.351</v>
      </c>
      <c r="AV37" s="77">
        <v>2.4649999999999999</v>
      </c>
      <c r="AW37" s="77">
        <v>2.5910000000000002</v>
      </c>
      <c r="AX37" s="77">
        <v>2.73</v>
      </c>
      <c r="AY37" s="77">
        <v>2.8849999999999998</v>
      </c>
      <c r="AZ37" s="77">
        <v>3.0569999999999999</v>
      </c>
      <c r="BA37" s="77">
        <v>3.2480000000000002</v>
      </c>
      <c r="BB37" s="77">
        <v>3.4630000000000001</v>
      </c>
      <c r="BC37" s="77">
        <v>3.7029999999999998</v>
      </c>
      <c r="BD37" s="77">
        <v>3.9740000000000002</v>
      </c>
      <c r="BE37" s="77">
        <v>4.2779999999999996</v>
      </c>
      <c r="BF37" s="77">
        <v>4.6219999999999999</v>
      </c>
      <c r="BG37" s="77">
        <v>5.01</v>
      </c>
      <c r="BH37" s="77">
        <v>5.4509999999999996</v>
      </c>
      <c r="BI37" s="77">
        <v>5.9509999999999996</v>
      </c>
      <c r="BJ37" s="77">
        <v>6.52</v>
      </c>
      <c r="BK37" s="77">
        <v>7.1680000000000001</v>
      </c>
      <c r="BL37" s="77">
        <v>7.9080000000000004</v>
      </c>
      <c r="BM37" s="77">
        <v>8.7539999999999996</v>
      </c>
      <c r="BN37" s="77">
        <v>9.7230000000000008</v>
      </c>
      <c r="BO37" s="77">
        <v>10.834</v>
      </c>
      <c r="BP37" s="77">
        <v>12.11</v>
      </c>
      <c r="BQ37" s="77">
        <v>13.577</v>
      </c>
      <c r="BR37" s="77">
        <v>15.266</v>
      </c>
      <c r="BS37" s="77">
        <v>17.215</v>
      </c>
      <c r="BT37" s="77">
        <v>19.466999999999999</v>
      </c>
      <c r="BU37" s="77">
        <v>22.068000000000001</v>
      </c>
      <c r="BV37" s="77">
        <v>25.079000000000001</v>
      </c>
      <c r="BW37" s="77">
        <v>28.573</v>
      </c>
      <c r="BX37" s="77">
        <v>32.639000000000003</v>
      </c>
      <c r="BY37" s="77">
        <v>37.381999999999998</v>
      </c>
      <c r="BZ37" s="77">
        <v>42.929000000000002</v>
      </c>
      <c r="CA37" s="77">
        <v>49.430999999999997</v>
      </c>
      <c r="CB37" s="77">
        <v>57.070999999999998</v>
      </c>
      <c r="CC37" s="77">
        <v>66.063000000000002</v>
      </c>
      <c r="CD37" s="77">
        <v>76.66</v>
      </c>
      <c r="CE37" s="77">
        <v>89.168000000000006</v>
      </c>
      <c r="CF37" s="77">
        <v>103.95699999999999</v>
      </c>
      <c r="CG37" s="77">
        <v>121.47</v>
      </c>
      <c r="CH37" s="77">
        <v>142.24100000000001</v>
      </c>
      <c r="CI37" s="77">
        <v>166.91300000000001</v>
      </c>
    </row>
    <row r="38" spans="1:87" x14ac:dyDescent="0.25">
      <c r="A38" s="108">
        <v>61</v>
      </c>
      <c r="B38" s="77">
        <v>0.87</v>
      </c>
      <c r="C38" s="77">
        <v>0.878</v>
      </c>
      <c r="D38" s="77">
        <v>0.88500000000000001</v>
      </c>
      <c r="E38" s="77">
        <v>0.89300000000000002</v>
      </c>
      <c r="F38" s="77">
        <v>0.90200000000000002</v>
      </c>
      <c r="G38" s="77">
        <v>0.91</v>
      </c>
      <c r="H38" s="77">
        <v>0.92</v>
      </c>
      <c r="I38" s="77">
        <v>0.92900000000000005</v>
      </c>
      <c r="J38" s="77">
        <v>0.93899999999999995</v>
      </c>
      <c r="K38" s="77">
        <v>0.94899999999999995</v>
      </c>
      <c r="L38" s="77">
        <v>0.96</v>
      </c>
      <c r="M38" s="77">
        <v>0.97099999999999997</v>
      </c>
      <c r="N38" s="77">
        <v>0.98299999999999998</v>
      </c>
      <c r="O38" s="77">
        <v>0.996</v>
      </c>
      <c r="P38" s="77">
        <v>1.0089999999999999</v>
      </c>
      <c r="Q38" s="77">
        <v>1.0229999999999999</v>
      </c>
      <c r="R38" s="77">
        <v>1.0389999999999999</v>
      </c>
      <c r="S38" s="77">
        <v>1.054</v>
      </c>
      <c r="T38" s="77">
        <v>1.07</v>
      </c>
      <c r="U38" s="77">
        <v>1.0860000000000001</v>
      </c>
      <c r="V38" s="77">
        <v>1.103</v>
      </c>
      <c r="W38" s="77">
        <v>1.1220000000000001</v>
      </c>
      <c r="X38" s="77">
        <v>1.141</v>
      </c>
      <c r="Y38" s="77">
        <v>1.161</v>
      </c>
      <c r="Z38" s="77">
        <v>1.1819999999999999</v>
      </c>
      <c r="AA38" s="77">
        <v>1.204</v>
      </c>
      <c r="AB38" s="77">
        <v>1.228</v>
      </c>
      <c r="AC38" s="77">
        <v>1.2529999999999999</v>
      </c>
      <c r="AD38" s="77">
        <v>1.2789999999999999</v>
      </c>
      <c r="AE38" s="77">
        <v>1.3069999999999999</v>
      </c>
      <c r="AF38" s="77">
        <v>1.337</v>
      </c>
      <c r="AG38" s="77">
        <v>1.3680000000000001</v>
      </c>
      <c r="AH38" s="77">
        <v>1.4019999999999999</v>
      </c>
      <c r="AI38" s="77">
        <v>1.4379999999999999</v>
      </c>
      <c r="AJ38" s="77">
        <v>1.476</v>
      </c>
      <c r="AK38" s="77">
        <v>1.5169999999999999</v>
      </c>
      <c r="AL38" s="77">
        <v>1.5609999999999999</v>
      </c>
      <c r="AM38" s="77">
        <v>1.6080000000000001</v>
      </c>
      <c r="AN38" s="77">
        <v>1.659</v>
      </c>
      <c r="AO38" s="77">
        <v>1.714</v>
      </c>
      <c r="AP38" s="77">
        <v>1.7729999999999999</v>
      </c>
      <c r="AQ38" s="77">
        <v>1.8380000000000001</v>
      </c>
      <c r="AR38" s="77">
        <v>1.907</v>
      </c>
      <c r="AS38" s="77">
        <v>1.984</v>
      </c>
      <c r="AT38" s="77">
        <v>2.0670000000000002</v>
      </c>
      <c r="AU38" s="77">
        <v>2.1579999999999999</v>
      </c>
      <c r="AV38" s="77">
        <v>2.258</v>
      </c>
      <c r="AW38" s="77">
        <v>2.3679999999999999</v>
      </c>
      <c r="AX38" s="77">
        <v>2.4889999999999999</v>
      </c>
      <c r="AY38" s="77">
        <v>2.6240000000000001</v>
      </c>
      <c r="AZ38" s="77">
        <v>2.7730000000000001</v>
      </c>
      <c r="BA38" s="77">
        <v>2.9390000000000001</v>
      </c>
      <c r="BB38" s="77">
        <v>3.125</v>
      </c>
      <c r="BC38" s="77">
        <v>3.3330000000000002</v>
      </c>
      <c r="BD38" s="77">
        <v>3.5649999999999999</v>
      </c>
      <c r="BE38" s="77">
        <v>3.827</v>
      </c>
      <c r="BF38" s="77">
        <v>4.1230000000000002</v>
      </c>
      <c r="BG38" s="77">
        <v>4.4569999999999999</v>
      </c>
      <c r="BH38" s="77">
        <v>4.835</v>
      </c>
      <c r="BI38" s="77">
        <v>5.2629999999999999</v>
      </c>
      <c r="BJ38" s="77">
        <v>5.7510000000000003</v>
      </c>
      <c r="BK38" s="77">
        <v>6.306</v>
      </c>
      <c r="BL38" s="77">
        <v>6.9409999999999998</v>
      </c>
      <c r="BM38" s="77">
        <v>7.6660000000000004</v>
      </c>
      <c r="BN38" s="77">
        <v>8.4979999999999993</v>
      </c>
      <c r="BO38" s="77">
        <v>9.452</v>
      </c>
      <c r="BP38" s="77">
        <v>10.548</v>
      </c>
      <c r="BQ38" s="77">
        <v>11.811</v>
      </c>
      <c r="BR38" s="77">
        <v>13.266999999999999</v>
      </c>
      <c r="BS38" s="77">
        <v>14.949</v>
      </c>
      <c r="BT38" s="77">
        <v>16.895</v>
      </c>
      <c r="BU38" s="77">
        <v>19.149000000000001</v>
      </c>
      <c r="BV38" s="77">
        <v>21.76</v>
      </c>
      <c r="BW38" s="77">
        <v>24.795999999999999</v>
      </c>
      <c r="BX38" s="77">
        <v>28.335000000000001</v>
      </c>
      <c r="BY38" s="77">
        <v>32.470999999999997</v>
      </c>
      <c r="BZ38" s="77">
        <v>37.314</v>
      </c>
      <c r="CA38" s="77">
        <v>43.000999999999998</v>
      </c>
      <c r="CB38" s="77">
        <v>49.694000000000003</v>
      </c>
      <c r="CC38" s="77">
        <v>57.581000000000003</v>
      </c>
      <c r="CD38" s="77">
        <v>66.887</v>
      </c>
      <c r="CE38" s="77">
        <v>77.884</v>
      </c>
      <c r="CF38" s="77">
        <v>90.899000000000001</v>
      </c>
      <c r="CG38" s="77">
        <v>106.32599999999999</v>
      </c>
      <c r="CH38" s="77">
        <v>124.64100000000001</v>
      </c>
      <c r="CI38" s="77">
        <v>146.41</v>
      </c>
    </row>
    <row r="39" spans="1:87" x14ac:dyDescent="0.25">
      <c r="A39" s="108">
        <v>62</v>
      </c>
      <c r="B39" s="77">
        <v>0.82499999999999996</v>
      </c>
      <c r="C39" s="77">
        <v>0.83199999999999996</v>
      </c>
      <c r="D39" s="77">
        <v>0.83899999999999997</v>
      </c>
      <c r="E39" s="77">
        <v>0.84599999999999997</v>
      </c>
      <c r="F39" s="77">
        <v>0.85399999999999998</v>
      </c>
      <c r="G39" s="77">
        <v>0.86199999999999999</v>
      </c>
      <c r="H39" s="77">
        <v>0.871</v>
      </c>
      <c r="I39" s="77">
        <v>0.879</v>
      </c>
      <c r="J39" s="77">
        <v>0.88800000000000001</v>
      </c>
      <c r="K39" s="77">
        <v>0.89800000000000002</v>
      </c>
      <c r="L39" s="77">
        <v>0.90800000000000003</v>
      </c>
      <c r="M39" s="77">
        <v>0.91800000000000004</v>
      </c>
      <c r="N39" s="77">
        <v>0.92900000000000005</v>
      </c>
      <c r="O39" s="77">
        <v>0.94</v>
      </c>
      <c r="P39" s="77">
        <v>0.95199999999999996</v>
      </c>
      <c r="Q39" s="77">
        <v>0.96599999999999997</v>
      </c>
      <c r="R39" s="77">
        <v>0.98</v>
      </c>
      <c r="S39" s="77">
        <v>0.99399999999999999</v>
      </c>
      <c r="T39" s="77">
        <v>1.008</v>
      </c>
      <c r="U39" s="77">
        <v>1.0229999999999999</v>
      </c>
      <c r="V39" s="77">
        <v>1.0389999999999999</v>
      </c>
      <c r="W39" s="77">
        <v>1.056</v>
      </c>
      <c r="X39" s="77">
        <v>1.073</v>
      </c>
      <c r="Y39" s="77">
        <v>1.0920000000000001</v>
      </c>
      <c r="Z39" s="77">
        <v>1.111</v>
      </c>
      <c r="AA39" s="77">
        <v>1.131</v>
      </c>
      <c r="AB39" s="77">
        <v>1.153</v>
      </c>
      <c r="AC39" s="77">
        <v>1.175</v>
      </c>
      <c r="AD39" s="77">
        <v>1.1990000000000001</v>
      </c>
      <c r="AE39" s="77">
        <v>1.2250000000000001</v>
      </c>
      <c r="AF39" s="77">
        <v>1.2509999999999999</v>
      </c>
      <c r="AG39" s="77">
        <v>1.28</v>
      </c>
      <c r="AH39" s="77">
        <v>1.31</v>
      </c>
      <c r="AI39" s="77">
        <v>1.343</v>
      </c>
      <c r="AJ39" s="77">
        <v>1.377</v>
      </c>
      <c r="AK39" s="77">
        <v>1.4139999999999999</v>
      </c>
      <c r="AL39" s="77">
        <v>1.4530000000000001</v>
      </c>
      <c r="AM39" s="77">
        <v>1.4950000000000001</v>
      </c>
      <c r="AN39" s="77">
        <v>1.5409999999999999</v>
      </c>
      <c r="AO39" s="77">
        <v>1.59</v>
      </c>
      <c r="AP39" s="77">
        <v>1.6419999999999999</v>
      </c>
      <c r="AQ39" s="77">
        <v>1.7</v>
      </c>
      <c r="AR39" s="77">
        <v>1.7609999999999999</v>
      </c>
      <c r="AS39" s="77">
        <v>1.829</v>
      </c>
      <c r="AT39" s="77">
        <v>1.9019999999999999</v>
      </c>
      <c r="AU39" s="77">
        <v>1.982</v>
      </c>
      <c r="AV39" s="77">
        <v>2.0699999999999998</v>
      </c>
      <c r="AW39" s="77">
        <v>2.1659999999999999</v>
      </c>
      <c r="AX39" s="77">
        <v>2.2719999999999998</v>
      </c>
      <c r="AY39" s="77">
        <v>2.39</v>
      </c>
      <c r="AZ39" s="77">
        <v>2.5190000000000001</v>
      </c>
      <c r="BA39" s="77">
        <v>2.6640000000000001</v>
      </c>
      <c r="BB39" s="77">
        <v>2.8239999999999998</v>
      </c>
      <c r="BC39" s="77">
        <v>3.004</v>
      </c>
      <c r="BD39" s="77">
        <v>3.2050000000000001</v>
      </c>
      <c r="BE39" s="77">
        <v>3.43</v>
      </c>
      <c r="BF39" s="77">
        <v>3.6840000000000002</v>
      </c>
      <c r="BG39" s="77">
        <v>3.97</v>
      </c>
      <c r="BH39" s="77">
        <v>4.2939999999999996</v>
      </c>
      <c r="BI39" s="77">
        <v>4.6619999999999999</v>
      </c>
      <c r="BJ39" s="77">
        <v>5.0789999999999997</v>
      </c>
      <c r="BK39" s="77">
        <v>5.5540000000000003</v>
      </c>
      <c r="BL39" s="77">
        <v>6.0970000000000004</v>
      </c>
      <c r="BM39" s="77">
        <v>6.7169999999999996</v>
      </c>
      <c r="BN39" s="77">
        <v>7.4290000000000003</v>
      </c>
      <c r="BO39" s="77">
        <v>8.2449999999999992</v>
      </c>
      <c r="BP39" s="77">
        <v>9.1850000000000005</v>
      </c>
      <c r="BQ39" s="77">
        <v>10.266999999999999</v>
      </c>
      <c r="BR39" s="77">
        <v>11.516999999999999</v>
      </c>
      <c r="BS39" s="77">
        <v>12.962</v>
      </c>
      <c r="BT39" s="77">
        <v>14.637</v>
      </c>
      <c r="BU39" s="77">
        <v>16.579000000000001</v>
      </c>
      <c r="BV39" s="77">
        <v>18.832999999999998</v>
      </c>
      <c r="BW39" s="77">
        <v>21.457000000000001</v>
      </c>
      <c r="BX39" s="77">
        <v>24.52</v>
      </c>
      <c r="BY39" s="77">
        <v>28.106000000000002</v>
      </c>
      <c r="BZ39" s="77">
        <v>32.311</v>
      </c>
      <c r="CA39" s="77">
        <v>37.256999999999998</v>
      </c>
      <c r="CB39" s="77">
        <v>43.084000000000003</v>
      </c>
      <c r="CC39" s="77">
        <v>49.960999999999999</v>
      </c>
      <c r="CD39" s="77">
        <v>58.085000000000001</v>
      </c>
      <c r="CE39" s="77">
        <v>67.695999999999998</v>
      </c>
      <c r="CF39" s="77">
        <v>79.084000000000003</v>
      </c>
      <c r="CG39" s="77">
        <v>92.591999999999999</v>
      </c>
      <c r="CH39" s="77">
        <v>108.643</v>
      </c>
      <c r="CI39" s="77">
        <v>127.73399999999999</v>
      </c>
    </row>
    <row r="40" spans="1:87" x14ac:dyDescent="0.25">
      <c r="A40" s="108">
        <v>63</v>
      </c>
      <c r="B40" s="77">
        <v>0.78200000000000003</v>
      </c>
      <c r="C40" s="77">
        <v>0.78900000000000003</v>
      </c>
      <c r="D40" s="77">
        <v>0.79500000000000004</v>
      </c>
      <c r="E40" s="77">
        <v>0.80200000000000005</v>
      </c>
      <c r="F40" s="77">
        <v>0.80900000000000005</v>
      </c>
      <c r="G40" s="77">
        <v>0.81599999999999995</v>
      </c>
      <c r="H40" s="77">
        <v>0.82399999999999995</v>
      </c>
      <c r="I40" s="77">
        <v>0.83199999999999996</v>
      </c>
      <c r="J40" s="77">
        <v>0.84</v>
      </c>
      <c r="K40" s="77">
        <v>0.84899999999999998</v>
      </c>
      <c r="L40" s="77">
        <v>0.85799999999999998</v>
      </c>
      <c r="M40" s="77">
        <v>0.86699999999999999</v>
      </c>
      <c r="N40" s="77">
        <v>0.877</v>
      </c>
      <c r="O40" s="77">
        <v>0.88800000000000001</v>
      </c>
      <c r="P40" s="77">
        <v>0.89800000000000002</v>
      </c>
      <c r="Q40" s="77">
        <v>0.91100000000000003</v>
      </c>
      <c r="R40" s="77">
        <v>0.92400000000000004</v>
      </c>
      <c r="S40" s="77">
        <v>0.93700000000000006</v>
      </c>
      <c r="T40" s="77">
        <v>0.95</v>
      </c>
      <c r="U40" s="77">
        <v>0.96399999999999997</v>
      </c>
      <c r="V40" s="77">
        <v>0.97799999999999998</v>
      </c>
      <c r="W40" s="77">
        <v>0.99299999999999999</v>
      </c>
      <c r="X40" s="77">
        <v>1.0089999999999999</v>
      </c>
      <c r="Y40" s="77">
        <v>1.026</v>
      </c>
      <c r="Z40" s="77">
        <v>1.044</v>
      </c>
      <c r="AA40" s="77">
        <v>1.0620000000000001</v>
      </c>
      <c r="AB40" s="77">
        <v>1.0820000000000001</v>
      </c>
      <c r="AC40" s="77">
        <v>1.1020000000000001</v>
      </c>
      <c r="AD40" s="77">
        <v>1.1240000000000001</v>
      </c>
      <c r="AE40" s="77">
        <v>1.147</v>
      </c>
      <c r="AF40" s="77">
        <v>1.171</v>
      </c>
      <c r="AG40" s="77">
        <v>1.1970000000000001</v>
      </c>
      <c r="AH40" s="77">
        <v>1.224</v>
      </c>
      <c r="AI40" s="77">
        <v>1.2529999999999999</v>
      </c>
      <c r="AJ40" s="77">
        <v>1.284</v>
      </c>
      <c r="AK40" s="77">
        <v>1.3169999999999999</v>
      </c>
      <c r="AL40" s="77">
        <v>1.353</v>
      </c>
      <c r="AM40" s="77">
        <v>1.391</v>
      </c>
      <c r="AN40" s="77">
        <v>1.431</v>
      </c>
      <c r="AO40" s="77">
        <v>1.4750000000000001</v>
      </c>
      <c r="AP40" s="77">
        <v>1.522</v>
      </c>
      <c r="AQ40" s="77">
        <v>1.573</v>
      </c>
      <c r="AR40" s="77">
        <v>1.627</v>
      </c>
      <c r="AS40" s="77">
        <v>1.6870000000000001</v>
      </c>
      <c r="AT40" s="77">
        <v>1.752</v>
      </c>
      <c r="AU40" s="77">
        <v>1.8220000000000001</v>
      </c>
      <c r="AV40" s="77">
        <v>1.899</v>
      </c>
      <c r="AW40" s="77">
        <v>1.984</v>
      </c>
      <c r="AX40" s="77">
        <v>2.077</v>
      </c>
      <c r="AY40" s="77">
        <v>2.1789999999999998</v>
      </c>
      <c r="AZ40" s="77">
        <v>2.2919999999999998</v>
      </c>
      <c r="BA40" s="77">
        <v>2.4169999999999998</v>
      </c>
      <c r="BB40" s="77">
        <v>2.5569999999999999</v>
      </c>
      <c r="BC40" s="77">
        <v>2.7120000000000002</v>
      </c>
      <c r="BD40" s="77">
        <v>2.8849999999999998</v>
      </c>
      <c r="BE40" s="77">
        <v>3.0790000000000002</v>
      </c>
      <c r="BF40" s="77">
        <v>3.2970000000000002</v>
      </c>
      <c r="BG40" s="77">
        <v>3.5430000000000001</v>
      </c>
      <c r="BH40" s="77">
        <v>3.8210000000000002</v>
      </c>
      <c r="BI40" s="77">
        <v>4.1349999999999998</v>
      </c>
      <c r="BJ40" s="77">
        <v>4.492</v>
      </c>
      <c r="BK40" s="77">
        <v>4.8979999999999997</v>
      </c>
      <c r="BL40" s="77">
        <v>5.3620000000000001</v>
      </c>
      <c r="BM40" s="77">
        <v>5.891</v>
      </c>
      <c r="BN40" s="77">
        <v>6.4989999999999997</v>
      </c>
      <c r="BO40" s="77">
        <v>7.1959999999999997</v>
      </c>
      <c r="BP40" s="77">
        <v>7.9980000000000002</v>
      </c>
      <c r="BQ40" s="77">
        <v>8.9239999999999995</v>
      </c>
      <c r="BR40" s="77">
        <v>9.9920000000000009</v>
      </c>
      <c r="BS40" s="77">
        <v>11.23</v>
      </c>
      <c r="BT40" s="77">
        <v>12.664999999999999</v>
      </c>
      <c r="BU40" s="77">
        <v>14.331</v>
      </c>
      <c r="BV40" s="77">
        <v>16.268000000000001</v>
      </c>
      <c r="BW40" s="77">
        <v>18.524999999999999</v>
      </c>
      <c r="BX40" s="77">
        <v>21.164999999999999</v>
      </c>
      <c r="BY40" s="77">
        <v>24.257999999999999</v>
      </c>
      <c r="BZ40" s="77">
        <v>27.891999999999999</v>
      </c>
      <c r="CA40" s="77">
        <v>32.17</v>
      </c>
      <c r="CB40" s="77">
        <v>37.219000000000001</v>
      </c>
      <c r="CC40" s="77">
        <v>43.185000000000002</v>
      </c>
      <c r="CD40" s="77">
        <v>50.241</v>
      </c>
      <c r="CE40" s="77">
        <v>58.597999999999999</v>
      </c>
      <c r="CF40" s="77">
        <v>68.510000000000005</v>
      </c>
      <c r="CG40" s="77">
        <v>80.278999999999996</v>
      </c>
      <c r="CH40" s="77">
        <v>94.275000000000006</v>
      </c>
      <c r="CI40" s="77">
        <v>110.935</v>
      </c>
    </row>
    <row r="41" spans="1:87" x14ac:dyDescent="0.25">
      <c r="A41" s="108">
        <v>64</v>
      </c>
      <c r="B41" s="77">
        <v>0.74099999999999999</v>
      </c>
      <c r="C41" s="77">
        <v>0.747</v>
      </c>
      <c r="D41" s="77">
        <v>0.752</v>
      </c>
      <c r="E41" s="77">
        <v>0.75800000000000001</v>
      </c>
      <c r="F41" s="77">
        <v>0.76500000000000001</v>
      </c>
      <c r="G41" s="77">
        <v>0.77100000000000002</v>
      </c>
      <c r="H41" s="77">
        <v>0.77800000000000002</v>
      </c>
      <c r="I41" s="77">
        <v>0.78600000000000003</v>
      </c>
      <c r="J41" s="77">
        <v>0.79300000000000004</v>
      </c>
      <c r="K41" s="77">
        <v>0.80100000000000005</v>
      </c>
      <c r="L41" s="77">
        <v>0.81</v>
      </c>
      <c r="M41" s="77">
        <v>0.81799999999999995</v>
      </c>
      <c r="N41" s="77">
        <v>0.82799999999999996</v>
      </c>
      <c r="O41" s="77">
        <v>0.83699999999999997</v>
      </c>
      <c r="P41" s="77">
        <v>0.84699999999999998</v>
      </c>
      <c r="Q41" s="77">
        <v>0.85899999999999999</v>
      </c>
      <c r="R41" s="77">
        <v>0.871</v>
      </c>
      <c r="S41" s="77">
        <v>0.88200000000000001</v>
      </c>
      <c r="T41" s="77">
        <v>0.89400000000000002</v>
      </c>
      <c r="U41" s="77">
        <v>0.90700000000000003</v>
      </c>
      <c r="V41" s="77">
        <v>0.92</v>
      </c>
      <c r="W41" s="77">
        <v>0.93400000000000005</v>
      </c>
      <c r="X41" s="77">
        <v>0.94899999999999995</v>
      </c>
      <c r="Y41" s="77">
        <v>0.96399999999999997</v>
      </c>
      <c r="Z41" s="77">
        <v>0.98</v>
      </c>
      <c r="AA41" s="77">
        <v>0.997</v>
      </c>
      <c r="AB41" s="77">
        <v>1.014</v>
      </c>
      <c r="AC41" s="77">
        <v>1.0329999999999999</v>
      </c>
      <c r="AD41" s="77">
        <v>1.0529999999999999</v>
      </c>
      <c r="AE41" s="77">
        <v>1.0740000000000001</v>
      </c>
      <c r="AF41" s="77">
        <v>1.0960000000000001</v>
      </c>
      <c r="AG41" s="77">
        <v>1.119</v>
      </c>
      <c r="AH41" s="77">
        <v>1.1439999999999999</v>
      </c>
      <c r="AI41" s="77">
        <v>1.17</v>
      </c>
      <c r="AJ41" s="77">
        <v>1.198</v>
      </c>
      <c r="AK41" s="77">
        <v>1.228</v>
      </c>
      <c r="AL41" s="77">
        <v>1.2589999999999999</v>
      </c>
      <c r="AM41" s="77">
        <v>1.2929999999999999</v>
      </c>
      <c r="AN41" s="77">
        <v>1.329</v>
      </c>
      <c r="AO41" s="77">
        <v>1.3680000000000001</v>
      </c>
      <c r="AP41" s="77">
        <v>1.41</v>
      </c>
      <c r="AQ41" s="77">
        <v>1.456</v>
      </c>
      <c r="AR41" s="77">
        <v>1.504</v>
      </c>
      <c r="AS41" s="77">
        <v>1.5569999999999999</v>
      </c>
      <c r="AT41" s="77">
        <v>1.6140000000000001</v>
      </c>
      <c r="AU41" s="77">
        <v>1.677</v>
      </c>
      <c r="AV41" s="77">
        <v>1.744</v>
      </c>
      <c r="AW41" s="77">
        <v>1.819</v>
      </c>
      <c r="AX41" s="77">
        <v>1.9</v>
      </c>
      <c r="AY41" s="77">
        <v>1.9890000000000001</v>
      </c>
      <c r="AZ41" s="77">
        <v>2.0880000000000001</v>
      </c>
      <c r="BA41" s="77">
        <v>2.1970000000000001</v>
      </c>
      <c r="BB41" s="77">
        <v>2.3170000000000002</v>
      </c>
      <c r="BC41" s="77">
        <v>2.452</v>
      </c>
      <c r="BD41" s="77">
        <v>2.601</v>
      </c>
      <c r="BE41" s="77">
        <v>2.7690000000000001</v>
      </c>
      <c r="BF41" s="77">
        <v>2.9569999999999999</v>
      </c>
      <c r="BG41" s="77">
        <v>3.1680000000000001</v>
      </c>
      <c r="BH41" s="77">
        <v>3.4060000000000001</v>
      </c>
      <c r="BI41" s="77">
        <v>3.6749999999999998</v>
      </c>
      <c r="BJ41" s="77">
        <v>3.98</v>
      </c>
      <c r="BK41" s="77">
        <v>4.3259999999999996</v>
      </c>
      <c r="BL41" s="77">
        <v>4.7220000000000004</v>
      </c>
      <c r="BM41" s="77">
        <v>5.1740000000000004</v>
      </c>
      <c r="BN41" s="77">
        <v>5.6909999999999998</v>
      </c>
      <c r="BO41" s="77">
        <v>6.2850000000000001</v>
      </c>
      <c r="BP41" s="77">
        <v>6.9690000000000003</v>
      </c>
      <c r="BQ41" s="77">
        <v>7.758</v>
      </c>
      <c r="BR41" s="77">
        <v>8.6690000000000005</v>
      </c>
      <c r="BS41" s="77">
        <v>9.7249999999999996</v>
      </c>
      <c r="BT41" s="77">
        <v>10.951000000000001</v>
      </c>
      <c r="BU41" s="77">
        <v>12.375999999999999</v>
      </c>
      <c r="BV41" s="77">
        <v>14.032999999999999</v>
      </c>
      <c r="BW41" s="77">
        <v>15.967000000000001</v>
      </c>
      <c r="BX41" s="77">
        <v>18.231000000000002</v>
      </c>
      <c r="BY41" s="77">
        <v>20.888000000000002</v>
      </c>
      <c r="BZ41" s="77">
        <v>24.013000000000002</v>
      </c>
      <c r="CA41" s="77">
        <v>27.698</v>
      </c>
      <c r="CB41" s="77">
        <v>32.051000000000002</v>
      </c>
      <c r="CC41" s="77">
        <v>37.201999999999998</v>
      </c>
      <c r="CD41" s="77">
        <v>43.302</v>
      </c>
      <c r="CE41" s="77">
        <v>50.533999999999999</v>
      </c>
      <c r="CF41" s="77">
        <v>59.122</v>
      </c>
      <c r="CG41" s="77">
        <v>69.328999999999994</v>
      </c>
      <c r="CH41" s="77">
        <v>81.477999999999994</v>
      </c>
      <c r="CI41" s="77">
        <v>95.951999999999998</v>
      </c>
    </row>
    <row r="42" spans="1:87" x14ac:dyDescent="0.25">
      <c r="A42" s="108">
        <v>65</v>
      </c>
      <c r="B42" s="77">
        <v>0.70099999999999996</v>
      </c>
      <c r="C42" s="77">
        <v>0.70599999999999996</v>
      </c>
      <c r="D42" s="77">
        <v>0.71199999999999997</v>
      </c>
      <c r="E42" s="77">
        <v>0.71699999999999997</v>
      </c>
      <c r="F42" s="77">
        <v>0.72299999999999998</v>
      </c>
      <c r="G42" s="77">
        <v>0.72899999999999998</v>
      </c>
      <c r="H42" s="77">
        <v>0.73499999999999999</v>
      </c>
      <c r="I42" s="77">
        <v>0.74199999999999999</v>
      </c>
      <c r="J42" s="77">
        <v>0.749</v>
      </c>
      <c r="K42" s="77">
        <v>0.75600000000000001</v>
      </c>
      <c r="L42" s="77">
        <v>0.76400000000000001</v>
      </c>
      <c r="M42" s="77">
        <v>0.77200000000000002</v>
      </c>
      <c r="N42" s="77">
        <v>0.78</v>
      </c>
      <c r="O42" s="77">
        <v>0.78900000000000003</v>
      </c>
      <c r="P42" s="77">
        <v>0.79800000000000004</v>
      </c>
      <c r="Q42" s="77">
        <v>0.80900000000000005</v>
      </c>
      <c r="R42" s="77">
        <v>0.82</v>
      </c>
      <c r="S42" s="77">
        <v>0.83</v>
      </c>
      <c r="T42" s="77">
        <v>0.84099999999999997</v>
      </c>
      <c r="U42" s="77">
        <v>0.85299999999999998</v>
      </c>
      <c r="V42" s="77">
        <v>0.86499999999999999</v>
      </c>
      <c r="W42" s="77">
        <v>0.878</v>
      </c>
      <c r="X42" s="77">
        <v>0.89100000000000001</v>
      </c>
      <c r="Y42" s="77">
        <v>0.90500000000000003</v>
      </c>
      <c r="Z42" s="77">
        <v>0.91900000000000004</v>
      </c>
      <c r="AA42" s="77">
        <v>0.93500000000000005</v>
      </c>
      <c r="AB42" s="77">
        <v>0.95099999999999996</v>
      </c>
      <c r="AC42" s="77">
        <v>0.96799999999999997</v>
      </c>
      <c r="AD42" s="77">
        <v>0.98599999999999999</v>
      </c>
      <c r="AE42" s="77">
        <v>1.0049999999999999</v>
      </c>
      <c r="AF42" s="77">
        <v>1.0249999999999999</v>
      </c>
      <c r="AG42" s="77">
        <v>1.046</v>
      </c>
      <c r="AH42" s="77">
        <v>1.0680000000000001</v>
      </c>
      <c r="AI42" s="77">
        <v>1.0920000000000001</v>
      </c>
      <c r="AJ42" s="77">
        <v>1.117</v>
      </c>
      <c r="AK42" s="77">
        <v>1.1439999999999999</v>
      </c>
      <c r="AL42" s="77">
        <v>1.1719999999999999</v>
      </c>
      <c r="AM42" s="77">
        <v>1.202</v>
      </c>
      <c r="AN42" s="77">
        <v>1.2350000000000001</v>
      </c>
      <c r="AO42" s="77">
        <v>1.27</v>
      </c>
      <c r="AP42" s="77">
        <v>1.3069999999999999</v>
      </c>
      <c r="AQ42" s="77">
        <v>1.347</v>
      </c>
      <c r="AR42" s="77">
        <v>1.391</v>
      </c>
      <c r="AS42" s="77">
        <v>1.4379999999999999</v>
      </c>
      <c r="AT42" s="77">
        <v>1.488</v>
      </c>
      <c r="AU42" s="77">
        <v>1.5429999999999999</v>
      </c>
      <c r="AV42" s="77">
        <v>1.603</v>
      </c>
      <c r="AW42" s="77">
        <v>1.6679999999999999</v>
      </c>
      <c r="AX42" s="77">
        <v>1.74</v>
      </c>
      <c r="AY42" s="77">
        <v>1.8180000000000001</v>
      </c>
      <c r="AZ42" s="77">
        <v>1.9039999999999999</v>
      </c>
      <c r="BA42" s="77">
        <v>1.9990000000000001</v>
      </c>
      <c r="BB42" s="77">
        <v>2.1040000000000001</v>
      </c>
      <c r="BC42" s="77">
        <v>2.2200000000000002</v>
      </c>
      <c r="BD42" s="77">
        <v>2.3490000000000002</v>
      </c>
      <c r="BE42" s="77">
        <v>2.4940000000000002</v>
      </c>
      <c r="BF42" s="77">
        <v>2.6560000000000001</v>
      </c>
      <c r="BG42" s="77">
        <v>2.8370000000000002</v>
      </c>
      <c r="BH42" s="77">
        <v>3.0409999999999999</v>
      </c>
      <c r="BI42" s="77">
        <v>3.2709999999999999</v>
      </c>
      <c r="BJ42" s="77">
        <v>3.532</v>
      </c>
      <c r="BK42" s="77">
        <v>3.8279999999999998</v>
      </c>
      <c r="BL42" s="77">
        <v>4.165</v>
      </c>
      <c r="BM42" s="77">
        <v>4.55</v>
      </c>
      <c r="BN42" s="77">
        <v>4.99</v>
      </c>
      <c r="BO42" s="77">
        <v>5.4960000000000004</v>
      </c>
      <c r="BP42" s="77">
        <v>6.0780000000000003</v>
      </c>
      <c r="BQ42" s="77">
        <v>6.7489999999999997</v>
      </c>
      <c r="BR42" s="77">
        <v>7.524</v>
      </c>
      <c r="BS42" s="77">
        <v>8.423</v>
      </c>
      <c r="BT42" s="77">
        <v>9.4670000000000005</v>
      </c>
      <c r="BU42" s="77">
        <v>10.68</v>
      </c>
      <c r="BV42" s="77">
        <v>12.093999999999999</v>
      </c>
      <c r="BW42" s="77">
        <v>13.744999999999999</v>
      </c>
      <c r="BX42" s="77">
        <v>15.68</v>
      </c>
      <c r="BY42" s="77">
        <v>17.952999999999999</v>
      </c>
      <c r="BZ42" s="77">
        <v>20.629000000000001</v>
      </c>
      <c r="CA42" s="77">
        <v>23.789000000000001</v>
      </c>
      <c r="CB42" s="77">
        <v>27.527000000000001</v>
      </c>
      <c r="CC42" s="77">
        <v>31.954999999999998</v>
      </c>
      <c r="CD42" s="77">
        <v>37.204999999999998</v>
      </c>
      <c r="CE42" s="77">
        <v>43.438000000000002</v>
      </c>
      <c r="CF42" s="77">
        <v>50.845999999999997</v>
      </c>
      <c r="CG42" s="77">
        <v>59.661000000000001</v>
      </c>
      <c r="CH42" s="77">
        <v>70.164000000000001</v>
      </c>
      <c r="CI42" s="77">
        <v>82.688999999999993</v>
      </c>
    </row>
    <row r="43" spans="1:87" x14ac:dyDescent="0.25">
      <c r="A43" s="108">
        <v>66</v>
      </c>
      <c r="B43" s="77">
        <v>0.66300000000000003</v>
      </c>
      <c r="C43" s="77">
        <v>0.66800000000000004</v>
      </c>
      <c r="D43" s="77">
        <v>0.67200000000000004</v>
      </c>
      <c r="E43" s="77">
        <v>0.67700000000000005</v>
      </c>
      <c r="F43" s="77">
        <v>0.68300000000000005</v>
      </c>
      <c r="G43" s="77">
        <v>0.68799999999999994</v>
      </c>
      <c r="H43" s="77">
        <v>0.69399999999999995</v>
      </c>
      <c r="I43" s="77">
        <v>0.7</v>
      </c>
      <c r="J43" s="77">
        <v>0.70599999999999996</v>
      </c>
      <c r="K43" s="77">
        <v>0.71299999999999997</v>
      </c>
      <c r="L43" s="77">
        <v>0.72</v>
      </c>
      <c r="M43" s="77">
        <v>0.72699999999999998</v>
      </c>
      <c r="N43" s="77">
        <v>0.73499999999999999</v>
      </c>
      <c r="O43" s="77">
        <v>0.74299999999999999</v>
      </c>
      <c r="P43" s="77">
        <v>0.751</v>
      </c>
      <c r="Q43" s="77">
        <v>0.76100000000000001</v>
      </c>
      <c r="R43" s="77">
        <v>0.77100000000000002</v>
      </c>
      <c r="S43" s="77">
        <v>0.78100000000000003</v>
      </c>
      <c r="T43" s="77">
        <v>0.79100000000000004</v>
      </c>
      <c r="U43" s="77">
        <v>0.80200000000000005</v>
      </c>
      <c r="V43" s="77">
        <v>0.81299999999999994</v>
      </c>
      <c r="W43" s="77">
        <v>0.82399999999999995</v>
      </c>
      <c r="X43" s="77">
        <v>0.83599999999999997</v>
      </c>
      <c r="Y43" s="77">
        <v>0.84899999999999998</v>
      </c>
      <c r="Z43" s="77">
        <v>0.86199999999999999</v>
      </c>
      <c r="AA43" s="77">
        <v>0.876</v>
      </c>
      <c r="AB43" s="77">
        <v>0.89100000000000001</v>
      </c>
      <c r="AC43" s="77">
        <v>0.90600000000000003</v>
      </c>
      <c r="AD43" s="77">
        <v>0.92300000000000004</v>
      </c>
      <c r="AE43" s="77">
        <v>0.94</v>
      </c>
      <c r="AF43" s="77">
        <v>0.95799999999999996</v>
      </c>
      <c r="AG43" s="77">
        <v>0.97699999999999998</v>
      </c>
      <c r="AH43" s="77">
        <v>0.997</v>
      </c>
      <c r="AI43" s="77">
        <v>1.018</v>
      </c>
      <c r="AJ43" s="77">
        <v>1.0409999999999999</v>
      </c>
      <c r="AK43" s="77">
        <v>1.0649999999999999</v>
      </c>
      <c r="AL43" s="77">
        <v>1.091</v>
      </c>
      <c r="AM43" s="77">
        <v>1.1180000000000001</v>
      </c>
      <c r="AN43" s="77">
        <v>1.147</v>
      </c>
      <c r="AO43" s="77">
        <v>1.1779999999999999</v>
      </c>
      <c r="AP43" s="77">
        <v>1.212</v>
      </c>
      <c r="AQ43" s="77">
        <v>1.248</v>
      </c>
      <c r="AR43" s="77">
        <v>1.286</v>
      </c>
      <c r="AS43" s="77">
        <v>1.3280000000000001</v>
      </c>
      <c r="AT43" s="77">
        <v>1.373</v>
      </c>
      <c r="AU43" s="77">
        <v>1.421</v>
      </c>
      <c r="AV43" s="77">
        <v>1.474</v>
      </c>
      <c r="AW43" s="77">
        <v>1.5309999999999999</v>
      </c>
      <c r="AX43" s="77">
        <v>1.5940000000000001</v>
      </c>
      <c r="AY43" s="77">
        <v>1.663</v>
      </c>
      <c r="AZ43" s="77">
        <v>1.738</v>
      </c>
      <c r="BA43" s="77">
        <v>1.821</v>
      </c>
      <c r="BB43" s="77">
        <v>1.9119999999999999</v>
      </c>
      <c r="BC43" s="77">
        <v>2.0129999999999999</v>
      </c>
      <c r="BD43" s="77">
        <v>2.125</v>
      </c>
      <c r="BE43" s="77">
        <v>2.25</v>
      </c>
      <c r="BF43" s="77">
        <v>2.3889999999999998</v>
      </c>
      <c r="BG43" s="77">
        <v>2.5449999999999999</v>
      </c>
      <c r="BH43" s="77">
        <v>2.72</v>
      </c>
      <c r="BI43" s="77">
        <v>2.9169999999999998</v>
      </c>
      <c r="BJ43" s="77">
        <v>3.14</v>
      </c>
      <c r="BK43" s="77">
        <v>3.3929999999999998</v>
      </c>
      <c r="BL43" s="77">
        <v>3.68</v>
      </c>
      <c r="BM43" s="77">
        <v>4.008</v>
      </c>
      <c r="BN43" s="77">
        <v>4.383</v>
      </c>
      <c r="BO43" s="77">
        <v>4.8120000000000003</v>
      </c>
      <c r="BP43" s="77">
        <v>5.306</v>
      </c>
      <c r="BQ43" s="77">
        <v>5.8760000000000003</v>
      </c>
      <c r="BR43" s="77">
        <v>6.5350000000000001</v>
      </c>
      <c r="BS43" s="77">
        <v>7.298</v>
      </c>
      <c r="BT43" s="77">
        <v>8.1839999999999993</v>
      </c>
      <c r="BU43" s="77">
        <v>9.2159999999999993</v>
      </c>
      <c r="BV43" s="77">
        <v>10.417</v>
      </c>
      <c r="BW43" s="77">
        <v>11.821999999999999</v>
      </c>
      <c r="BX43" s="77">
        <v>13.468999999999999</v>
      </c>
      <c r="BY43" s="77">
        <v>15.407</v>
      </c>
      <c r="BZ43" s="77">
        <v>17.690000000000001</v>
      </c>
      <c r="CA43" s="77">
        <v>20.388999999999999</v>
      </c>
      <c r="CB43" s="77">
        <v>23.585000000000001</v>
      </c>
      <c r="CC43" s="77">
        <v>27.375</v>
      </c>
      <c r="CD43" s="77">
        <v>31.875</v>
      </c>
      <c r="CE43" s="77">
        <v>37.222999999999999</v>
      </c>
      <c r="CF43" s="77">
        <v>43.587000000000003</v>
      </c>
      <c r="CG43" s="77">
        <v>51.167999999999999</v>
      </c>
      <c r="CH43" s="77">
        <v>60.21</v>
      </c>
      <c r="CI43" s="77">
        <v>71.004000000000005</v>
      </c>
    </row>
    <row r="44" spans="1:87" x14ac:dyDescent="0.25">
      <c r="A44" s="108">
        <v>67</v>
      </c>
      <c r="B44" s="77">
        <v>0.627</v>
      </c>
      <c r="C44" s="77">
        <v>0.63100000000000001</v>
      </c>
      <c r="D44" s="77">
        <v>0.63500000000000001</v>
      </c>
      <c r="E44" s="77">
        <v>0.63900000000000001</v>
      </c>
      <c r="F44" s="77">
        <v>0.64400000000000002</v>
      </c>
      <c r="G44" s="77">
        <v>0.64900000000000002</v>
      </c>
      <c r="H44" s="77">
        <v>0.65400000000000003</v>
      </c>
      <c r="I44" s="77">
        <v>0.66</v>
      </c>
      <c r="J44" s="77">
        <v>0.66500000000000004</v>
      </c>
      <c r="K44" s="77">
        <v>0.67200000000000004</v>
      </c>
      <c r="L44" s="77">
        <v>0.67800000000000005</v>
      </c>
      <c r="M44" s="77">
        <v>0.68500000000000005</v>
      </c>
      <c r="N44" s="77">
        <v>0.69099999999999995</v>
      </c>
      <c r="O44" s="77">
        <v>0.69899999999999995</v>
      </c>
      <c r="P44" s="77">
        <v>0.70599999999999996</v>
      </c>
      <c r="Q44" s="77">
        <v>0.71499999999999997</v>
      </c>
      <c r="R44" s="77">
        <v>0.72499999999999998</v>
      </c>
      <c r="S44" s="77">
        <v>0.73399999999999999</v>
      </c>
      <c r="T44" s="77">
        <v>0.74299999999999999</v>
      </c>
      <c r="U44" s="77">
        <v>0.753</v>
      </c>
      <c r="V44" s="77">
        <v>0.76300000000000001</v>
      </c>
      <c r="W44" s="77">
        <v>0.77300000000000002</v>
      </c>
      <c r="X44" s="77">
        <v>0.78400000000000003</v>
      </c>
      <c r="Y44" s="77">
        <v>0.79600000000000004</v>
      </c>
      <c r="Z44" s="77">
        <v>0.80800000000000005</v>
      </c>
      <c r="AA44" s="77">
        <v>0.82099999999999995</v>
      </c>
      <c r="AB44" s="77">
        <v>0.83399999999999996</v>
      </c>
      <c r="AC44" s="77">
        <v>0.84799999999999998</v>
      </c>
      <c r="AD44" s="77">
        <v>0.86299999999999999</v>
      </c>
      <c r="AE44" s="77">
        <v>0.878</v>
      </c>
      <c r="AF44" s="77">
        <v>0.89500000000000002</v>
      </c>
      <c r="AG44" s="77">
        <v>0.91200000000000003</v>
      </c>
      <c r="AH44" s="77">
        <v>0.93</v>
      </c>
      <c r="AI44" s="77">
        <v>0.94899999999999995</v>
      </c>
      <c r="AJ44" s="77">
        <v>0.97</v>
      </c>
      <c r="AK44" s="77">
        <v>0.99199999999999999</v>
      </c>
      <c r="AL44" s="77">
        <v>1.0149999999999999</v>
      </c>
      <c r="AM44" s="77">
        <v>1.0389999999999999</v>
      </c>
      <c r="AN44" s="77">
        <v>1.0649999999999999</v>
      </c>
      <c r="AO44" s="77">
        <v>1.093</v>
      </c>
      <c r="AP44" s="77">
        <v>1.123</v>
      </c>
      <c r="AQ44" s="77">
        <v>1.155</v>
      </c>
      <c r="AR44" s="77">
        <v>1.1890000000000001</v>
      </c>
      <c r="AS44" s="77">
        <v>1.226</v>
      </c>
      <c r="AT44" s="77">
        <v>1.266</v>
      </c>
      <c r="AU44" s="77">
        <v>1.3089999999999999</v>
      </c>
      <c r="AV44" s="77">
        <v>1.3560000000000001</v>
      </c>
      <c r="AW44" s="77">
        <v>1.4059999999999999</v>
      </c>
      <c r="AX44" s="77">
        <v>1.462</v>
      </c>
      <c r="AY44" s="77">
        <v>1.522</v>
      </c>
      <c r="AZ44" s="77">
        <v>1.587</v>
      </c>
      <c r="BA44" s="77">
        <v>1.66</v>
      </c>
      <c r="BB44" s="77">
        <v>1.7390000000000001</v>
      </c>
      <c r="BC44" s="77">
        <v>1.827</v>
      </c>
      <c r="BD44" s="77">
        <v>1.9239999999999999</v>
      </c>
      <c r="BE44" s="77">
        <v>2.032</v>
      </c>
      <c r="BF44" s="77">
        <v>2.1520000000000001</v>
      </c>
      <c r="BG44" s="77">
        <v>2.2869999999999999</v>
      </c>
      <c r="BH44" s="77">
        <v>2.4369999999999998</v>
      </c>
      <c r="BI44" s="77">
        <v>2.6059999999999999</v>
      </c>
      <c r="BJ44" s="77">
        <v>2.7970000000000002</v>
      </c>
      <c r="BK44" s="77">
        <v>3.012</v>
      </c>
      <c r="BL44" s="77">
        <v>3.2570000000000001</v>
      </c>
      <c r="BM44" s="77">
        <v>3.536</v>
      </c>
      <c r="BN44" s="77">
        <v>3.855</v>
      </c>
      <c r="BO44" s="77">
        <v>4.22</v>
      </c>
      <c r="BP44" s="77">
        <v>4.6390000000000002</v>
      </c>
      <c r="BQ44" s="77">
        <v>5.1219999999999999</v>
      </c>
      <c r="BR44" s="77">
        <v>5.68</v>
      </c>
      <c r="BS44" s="77">
        <v>6.3259999999999996</v>
      </c>
      <c r="BT44" s="77">
        <v>7.0780000000000003</v>
      </c>
      <c r="BU44" s="77">
        <v>7.952</v>
      </c>
      <c r="BV44" s="77">
        <v>8.9700000000000006</v>
      </c>
      <c r="BW44" s="77">
        <v>10.161</v>
      </c>
      <c r="BX44" s="77">
        <v>11.558999999999999</v>
      </c>
      <c r="BY44" s="77">
        <v>13.204000000000001</v>
      </c>
      <c r="BZ44" s="77">
        <v>15.144</v>
      </c>
      <c r="CA44" s="77">
        <v>17.439</v>
      </c>
      <c r="CB44" s="77">
        <v>20.16</v>
      </c>
      <c r="CC44" s="77">
        <v>23.39</v>
      </c>
      <c r="CD44" s="77">
        <v>27.228000000000002</v>
      </c>
      <c r="CE44" s="77">
        <v>31.795000000000002</v>
      </c>
      <c r="CF44" s="77">
        <v>37.234999999999999</v>
      </c>
      <c r="CG44" s="77">
        <v>43.722000000000001</v>
      </c>
      <c r="CH44" s="77">
        <v>51.469000000000001</v>
      </c>
      <c r="CI44" s="77">
        <v>60.725999999999999</v>
      </c>
    </row>
    <row r="45" spans="1:87" x14ac:dyDescent="0.25">
      <c r="A45" s="108">
        <v>68</v>
      </c>
      <c r="B45" s="77">
        <v>0.59199999999999997</v>
      </c>
      <c r="C45" s="77">
        <v>0.59499999999999997</v>
      </c>
      <c r="D45" s="77">
        <v>0.59899999999999998</v>
      </c>
      <c r="E45" s="77">
        <v>0.60299999999999998</v>
      </c>
      <c r="F45" s="77">
        <v>0.60699999999999998</v>
      </c>
      <c r="G45" s="77">
        <v>0.61099999999999999</v>
      </c>
      <c r="H45" s="77">
        <v>0.61599999999999999</v>
      </c>
      <c r="I45" s="77">
        <v>0.621</v>
      </c>
      <c r="J45" s="77">
        <v>0.626</v>
      </c>
      <c r="K45" s="77">
        <v>0.63200000000000001</v>
      </c>
      <c r="L45" s="77">
        <v>0.63800000000000001</v>
      </c>
      <c r="M45" s="77">
        <v>0.64400000000000002</v>
      </c>
      <c r="N45" s="77">
        <v>0.65</v>
      </c>
      <c r="O45" s="77">
        <v>0.65700000000000003</v>
      </c>
      <c r="P45" s="77">
        <v>0.66400000000000003</v>
      </c>
      <c r="Q45" s="77">
        <v>0.67200000000000004</v>
      </c>
      <c r="R45" s="77">
        <v>0.68100000000000005</v>
      </c>
      <c r="S45" s="77">
        <v>0.68899999999999995</v>
      </c>
      <c r="T45" s="77">
        <v>0.69699999999999995</v>
      </c>
      <c r="U45" s="77">
        <v>0.70599999999999996</v>
      </c>
      <c r="V45" s="77">
        <v>0.71499999999999997</v>
      </c>
      <c r="W45" s="77">
        <v>0.72499999999999998</v>
      </c>
      <c r="X45" s="77">
        <v>0.73499999999999999</v>
      </c>
      <c r="Y45" s="77">
        <v>0.745</v>
      </c>
      <c r="Z45" s="77">
        <v>0.75600000000000001</v>
      </c>
      <c r="AA45" s="77">
        <v>0.76800000000000002</v>
      </c>
      <c r="AB45" s="77">
        <v>0.78</v>
      </c>
      <c r="AC45" s="77">
        <v>0.79300000000000004</v>
      </c>
      <c r="AD45" s="77">
        <v>0.80600000000000005</v>
      </c>
      <c r="AE45" s="77">
        <v>0.82</v>
      </c>
      <c r="AF45" s="77">
        <v>0.83499999999999996</v>
      </c>
      <c r="AG45" s="77">
        <v>0.85099999999999998</v>
      </c>
      <c r="AH45" s="77">
        <v>0.86699999999999999</v>
      </c>
      <c r="AI45" s="77">
        <v>0.88500000000000001</v>
      </c>
      <c r="AJ45" s="77">
        <v>0.90300000000000002</v>
      </c>
      <c r="AK45" s="77">
        <v>0.92300000000000004</v>
      </c>
      <c r="AL45" s="77">
        <v>0.94299999999999995</v>
      </c>
      <c r="AM45" s="77">
        <v>0.96499999999999997</v>
      </c>
      <c r="AN45" s="77">
        <v>0.98899999999999999</v>
      </c>
      <c r="AO45" s="77">
        <v>1.014</v>
      </c>
      <c r="AP45" s="77">
        <v>1.0409999999999999</v>
      </c>
      <c r="AQ45" s="77">
        <v>1.069</v>
      </c>
      <c r="AR45" s="77">
        <v>1.1000000000000001</v>
      </c>
      <c r="AS45" s="77">
        <v>1.133</v>
      </c>
      <c r="AT45" s="77">
        <v>1.1679999999999999</v>
      </c>
      <c r="AU45" s="77">
        <v>1.206</v>
      </c>
      <c r="AV45" s="77">
        <v>1.2470000000000001</v>
      </c>
      <c r="AW45" s="77">
        <v>1.292</v>
      </c>
      <c r="AX45" s="77">
        <v>1.341</v>
      </c>
      <c r="AY45" s="77">
        <v>1.393</v>
      </c>
      <c r="AZ45" s="77">
        <v>1.4510000000000001</v>
      </c>
      <c r="BA45" s="77">
        <v>1.514</v>
      </c>
      <c r="BB45" s="77">
        <v>1.5840000000000001</v>
      </c>
      <c r="BC45" s="77">
        <v>1.66</v>
      </c>
      <c r="BD45" s="77">
        <v>1.744</v>
      </c>
      <c r="BE45" s="77">
        <v>1.8380000000000001</v>
      </c>
      <c r="BF45" s="77">
        <v>1.9419999999999999</v>
      </c>
      <c r="BG45" s="77">
        <v>2.0569999999999999</v>
      </c>
      <c r="BH45" s="77">
        <v>2.1869999999999998</v>
      </c>
      <c r="BI45" s="77">
        <v>2.3319999999999999</v>
      </c>
      <c r="BJ45" s="77">
        <v>2.4950000000000001</v>
      </c>
      <c r="BK45" s="77">
        <v>2.6789999999999998</v>
      </c>
      <c r="BL45" s="77">
        <v>2.8879999999999999</v>
      </c>
      <c r="BM45" s="77">
        <v>3.125</v>
      </c>
      <c r="BN45" s="77">
        <v>3.3959999999999999</v>
      </c>
      <c r="BO45" s="77">
        <v>3.706</v>
      </c>
      <c r="BP45" s="77">
        <v>4.0609999999999999</v>
      </c>
      <c r="BQ45" s="77">
        <v>4.47</v>
      </c>
      <c r="BR45" s="77">
        <v>4.9429999999999996</v>
      </c>
      <c r="BS45" s="77">
        <v>5.49</v>
      </c>
      <c r="BT45" s="77">
        <v>6.125</v>
      </c>
      <c r="BU45" s="77">
        <v>6.8639999999999999</v>
      </c>
      <c r="BV45" s="77">
        <v>7.7249999999999996</v>
      </c>
      <c r="BW45" s="77">
        <v>8.7319999999999993</v>
      </c>
      <c r="BX45" s="77">
        <v>9.9139999999999997</v>
      </c>
      <c r="BY45" s="77">
        <v>11.305999999999999</v>
      </c>
      <c r="BZ45" s="77">
        <v>12.949</v>
      </c>
      <c r="CA45" s="77">
        <v>14.893000000000001</v>
      </c>
      <c r="CB45" s="77">
        <v>17.2</v>
      </c>
      <c r="CC45" s="77">
        <v>19.940000000000001</v>
      </c>
      <c r="CD45" s="77">
        <v>23.2</v>
      </c>
      <c r="CE45" s="77">
        <v>27.081</v>
      </c>
      <c r="CF45" s="77">
        <v>31.709</v>
      </c>
      <c r="CG45" s="77">
        <v>37.234000000000002</v>
      </c>
      <c r="CH45" s="77">
        <v>43.838000000000001</v>
      </c>
      <c r="CI45" s="77">
        <v>51.737000000000002</v>
      </c>
    </row>
    <row r="46" spans="1:87" x14ac:dyDescent="0.25">
      <c r="A46" s="108">
        <v>69</v>
      </c>
      <c r="B46" s="77">
        <v>0.55800000000000005</v>
      </c>
      <c r="C46" s="77">
        <v>0.56100000000000005</v>
      </c>
      <c r="D46" s="77">
        <v>0.56499999999999995</v>
      </c>
      <c r="E46" s="77">
        <v>0.56799999999999995</v>
      </c>
      <c r="F46" s="77">
        <v>0.57199999999999995</v>
      </c>
      <c r="G46" s="77">
        <v>0.57599999999999996</v>
      </c>
      <c r="H46" s="77">
        <v>0.57999999999999996</v>
      </c>
      <c r="I46" s="77">
        <v>0.58399999999999996</v>
      </c>
      <c r="J46" s="77">
        <v>0.58899999999999997</v>
      </c>
      <c r="K46" s="77">
        <v>0.59399999999999997</v>
      </c>
      <c r="L46" s="77">
        <v>0.59899999999999998</v>
      </c>
      <c r="M46" s="77">
        <v>0.60499999999999998</v>
      </c>
      <c r="N46" s="77">
        <v>0.61</v>
      </c>
      <c r="O46" s="77">
        <v>0.61599999999999999</v>
      </c>
      <c r="P46" s="77">
        <v>0.623</v>
      </c>
      <c r="Q46" s="77">
        <v>0.63</v>
      </c>
      <c r="R46" s="77">
        <v>0.63800000000000001</v>
      </c>
      <c r="S46" s="77">
        <v>0.64600000000000002</v>
      </c>
      <c r="T46" s="77">
        <v>0.65400000000000003</v>
      </c>
      <c r="U46" s="77">
        <v>0.66200000000000003</v>
      </c>
      <c r="V46" s="77">
        <v>0.67</v>
      </c>
      <c r="W46" s="77">
        <v>0.67900000000000005</v>
      </c>
      <c r="X46" s="77">
        <v>0.68799999999999994</v>
      </c>
      <c r="Y46" s="77">
        <v>0.69799999999999995</v>
      </c>
      <c r="Z46" s="77">
        <v>0.70799999999999996</v>
      </c>
      <c r="AA46" s="77">
        <v>0.71799999999999997</v>
      </c>
      <c r="AB46" s="77">
        <v>0.72899999999999998</v>
      </c>
      <c r="AC46" s="77">
        <v>0.74099999999999999</v>
      </c>
      <c r="AD46" s="77">
        <v>0.753</v>
      </c>
      <c r="AE46" s="77">
        <v>0.76600000000000001</v>
      </c>
      <c r="AF46" s="77">
        <v>0.77900000000000003</v>
      </c>
      <c r="AG46" s="77">
        <v>0.79300000000000004</v>
      </c>
      <c r="AH46" s="77">
        <v>0.80800000000000005</v>
      </c>
      <c r="AI46" s="77">
        <v>0.82399999999999995</v>
      </c>
      <c r="AJ46" s="77">
        <v>0.84</v>
      </c>
      <c r="AK46" s="77">
        <v>0.85799999999999998</v>
      </c>
      <c r="AL46" s="77">
        <v>0.877</v>
      </c>
      <c r="AM46" s="77">
        <v>0.89700000000000002</v>
      </c>
      <c r="AN46" s="77">
        <v>0.91800000000000004</v>
      </c>
      <c r="AO46" s="77">
        <v>0.94</v>
      </c>
      <c r="AP46" s="77">
        <v>0.96399999999999997</v>
      </c>
      <c r="AQ46" s="77">
        <v>0.98899999999999999</v>
      </c>
      <c r="AR46" s="77">
        <v>1.0169999999999999</v>
      </c>
      <c r="AS46" s="77">
        <v>1.046</v>
      </c>
      <c r="AT46" s="77">
        <v>1.077</v>
      </c>
      <c r="AU46" s="77">
        <v>1.111</v>
      </c>
      <c r="AV46" s="77">
        <v>1.1479999999999999</v>
      </c>
      <c r="AW46" s="77">
        <v>1.1870000000000001</v>
      </c>
      <c r="AX46" s="77">
        <v>1.23</v>
      </c>
      <c r="AY46" s="77">
        <v>1.2769999999999999</v>
      </c>
      <c r="AZ46" s="77">
        <v>1.327</v>
      </c>
      <c r="BA46" s="77">
        <v>1.383</v>
      </c>
      <c r="BB46" s="77">
        <v>1.4430000000000001</v>
      </c>
      <c r="BC46" s="77">
        <v>1.51</v>
      </c>
      <c r="BD46" s="77">
        <v>1.583</v>
      </c>
      <c r="BE46" s="77">
        <v>1.6639999999999999</v>
      </c>
      <c r="BF46" s="77">
        <v>1.754</v>
      </c>
      <c r="BG46" s="77">
        <v>1.8540000000000001</v>
      </c>
      <c r="BH46" s="77">
        <v>1.9650000000000001</v>
      </c>
      <c r="BI46" s="77">
        <v>2.089</v>
      </c>
      <c r="BJ46" s="77">
        <v>2.2290000000000001</v>
      </c>
      <c r="BK46" s="77">
        <v>2.387</v>
      </c>
      <c r="BL46" s="77">
        <v>2.5649999999999999</v>
      </c>
      <c r="BM46" s="77">
        <v>2.7669999999999999</v>
      </c>
      <c r="BN46" s="77">
        <v>2.9969999999999999</v>
      </c>
      <c r="BO46" s="77">
        <v>3.26</v>
      </c>
      <c r="BP46" s="77">
        <v>3.5609999999999999</v>
      </c>
      <c r="BQ46" s="77">
        <v>3.9079999999999999</v>
      </c>
      <c r="BR46" s="77">
        <v>4.3070000000000004</v>
      </c>
      <c r="BS46" s="77">
        <v>4.7690000000000001</v>
      </c>
      <c r="BT46" s="77">
        <v>5.3049999999999997</v>
      </c>
      <c r="BU46" s="77">
        <v>5.9290000000000003</v>
      </c>
      <c r="BV46" s="77">
        <v>6.6550000000000002</v>
      </c>
      <c r="BW46" s="77">
        <v>7.5039999999999996</v>
      </c>
      <c r="BX46" s="77">
        <v>8.5009999999999994</v>
      </c>
      <c r="BY46" s="77">
        <v>9.6750000000000007</v>
      </c>
      <c r="BZ46" s="77">
        <v>11.061</v>
      </c>
      <c r="CA46" s="77">
        <v>12.702999999999999</v>
      </c>
      <c r="CB46" s="77">
        <v>14.65</v>
      </c>
      <c r="CC46" s="77">
        <v>16.966000000000001</v>
      </c>
      <c r="CD46" s="77">
        <v>19.721</v>
      </c>
      <c r="CE46" s="77">
        <v>23.004999999999999</v>
      </c>
      <c r="CF46" s="77">
        <v>26.922999999999998</v>
      </c>
      <c r="CG46" s="77">
        <v>31.603999999999999</v>
      </c>
      <c r="CH46" s="77">
        <v>37.203000000000003</v>
      </c>
      <c r="CI46" s="77">
        <v>43.905999999999999</v>
      </c>
    </row>
    <row r="47" spans="1:87" x14ac:dyDescent="0.25">
      <c r="A47" s="108">
        <v>70</v>
      </c>
      <c r="B47" s="77">
        <v>0.52600000000000002</v>
      </c>
      <c r="C47" s="77">
        <v>0.52900000000000003</v>
      </c>
      <c r="D47" s="77">
        <v>0.53200000000000003</v>
      </c>
      <c r="E47" s="77">
        <v>0.53500000000000003</v>
      </c>
      <c r="F47" s="77">
        <v>0.53800000000000003</v>
      </c>
      <c r="G47" s="77">
        <v>0.54100000000000004</v>
      </c>
      <c r="H47" s="77">
        <v>0.54500000000000004</v>
      </c>
      <c r="I47" s="77">
        <v>0.54900000000000004</v>
      </c>
      <c r="J47" s="77">
        <v>0.55300000000000005</v>
      </c>
      <c r="K47" s="77">
        <v>0.55800000000000005</v>
      </c>
      <c r="L47" s="77">
        <v>0.56200000000000006</v>
      </c>
      <c r="M47" s="77">
        <v>0.56699999999999995</v>
      </c>
      <c r="N47" s="77">
        <v>0.57299999999999995</v>
      </c>
      <c r="O47" s="77">
        <v>0.57799999999999996</v>
      </c>
      <c r="P47" s="77">
        <v>0.58399999999999996</v>
      </c>
      <c r="Q47" s="77">
        <v>0.59099999999999997</v>
      </c>
      <c r="R47" s="77">
        <v>0.59799999999999998</v>
      </c>
      <c r="S47" s="77">
        <v>0.60499999999999998</v>
      </c>
      <c r="T47" s="77">
        <v>0.61199999999999999</v>
      </c>
      <c r="U47" s="77">
        <v>0.61899999999999999</v>
      </c>
      <c r="V47" s="77">
        <v>0.627</v>
      </c>
      <c r="W47" s="77">
        <v>0.63500000000000001</v>
      </c>
      <c r="X47" s="77">
        <v>0.64300000000000002</v>
      </c>
      <c r="Y47" s="77">
        <v>0.65200000000000002</v>
      </c>
      <c r="Z47" s="77">
        <v>0.66100000000000003</v>
      </c>
      <c r="AA47" s="77">
        <v>0.67100000000000004</v>
      </c>
      <c r="AB47" s="77">
        <v>0.68100000000000005</v>
      </c>
      <c r="AC47" s="77">
        <v>0.69099999999999995</v>
      </c>
      <c r="AD47" s="77">
        <v>0.70199999999999996</v>
      </c>
      <c r="AE47" s="77">
        <v>0.71399999999999997</v>
      </c>
      <c r="AF47" s="77">
        <v>0.72599999999999998</v>
      </c>
      <c r="AG47" s="77">
        <v>0.73899999999999999</v>
      </c>
      <c r="AH47" s="77">
        <v>0.752</v>
      </c>
      <c r="AI47" s="77">
        <v>0.76700000000000002</v>
      </c>
      <c r="AJ47" s="77">
        <v>0.78200000000000003</v>
      </c>
      <c r="AK47" s="77">
        <v>0.79700000000000004</v>
      </c>
      <c r="AL47" s="77">
        <v>0.81399999999999995</v>
      </c>
      <c r="AM47" s="77">
        <v>0.83199999999999996</v>
      </c>
      <c r="AN47" s="77">
        <v>0.85099999999999998</v>
      </c>
      <c r="AO47" s="77">
        <v>0.871</v>
      </c>
      <c r="AP47" s="77">
        <v>0.89200000000000002</v>
      </c>
      <c r="AQ47" s="77">
        <v>0.91500000000000004</v>
      </c>
      <c r="AR47" s="77">
        <v>0.94</v>
      </c>
      <c r="AS47" s="77">
        <v>0.96599999999999997</v>
      </c>
      <c r="AT47" s="77">
        <v>0.99399999999999999</v>
      </c>
      <c r="AU47" s="77">
        <v>1.024</v>
      </c>
      <c r="AV47" s="77">
        <v>1.056</v>
      </c>
      <c r="AW47" s="77">
        <v>1.091</v>
      </c>
      <c r="AX47" s="77">
        <v>1.129</v>
      </c>
      <c r="AY47" s="77">
        <v>1.17</v>
      </c>
      <c r="AZ47" s="77">
        <v>1.214</v>
      </c>
      <c r="BA47" s="77">
        <v>1.2629999999999999</v>
      </c>
      <c r="BB47" s="77">
        <v>1.3160000000000001</v>
      </c>
      <c r="BC47" s="77">
        <v>1.3740000000000001</v>
      </c>
      <c r="BD47" s="77">
        <v>1.4379999999999999</v>
      </c>
      <c r="BE47" s="77">
        <v>1.508</v>
      </c>
      <c r="BF47" s="77">
        <v>1.5860000000000001</v>
      </c>
      <c r="BG47" s="77">
        <v>1.6719999999999999</v>
      </c>
      <c r="BH47" s="77">
        <v>1.768</v>
      </c>
      <c r="BI47" s="77">
        <v>1.875</v>
      </c>
      <c r="BJ47" s="77">
        <v>1.9950000000000001</v>
      </c>
      <c r="BK47" s="77">
        <v>2.13</v>
      </c>
      <c r="BL47" s="77">
        <v>2.282</v>
      </c>
      <c r="BM47" s="77">
        <v>2.4540000000000002</v>
      </c>
      <c r="BN47" s="77">
        <v>2.65</v>
      </c>
      <c r="BO47" s="77">
        <v>2.8730000000000002</v>
      </c>
      <c r="BP47" s="77">
        <v>3.1280000000000001</v>
      </c>
      <c r="BQ47" s="77">
        <v>3.4209999999999998</v>
      </c>
      <c r="BR47" s="77">
        <v>3.758</v>
      </c>
      <c r="BS47" s="77">
        <v>4.1479999999999997</v>
      </c>
      <c r="BT47" s="77">
        <v>4.5999999999999996</v>
      </c>
      <c r="BU47" s="77">
        <v>5.125</v>
      </c>
      <c r="BV47" s="77">
        <v>5.7370000000000001</v>
      </c>
      <c r="BW47" s="77">
        <v>6.4509999999999996</v>
      </c>
      <c r="BX47" s="77">
        <v>7.29</v>
      </c>
      <c r="BY47" s="77">
        <v>8.2780000000000005</v>
      </c>
      <c r="BZ47" s="77">
        <v>9.4429999999999996</v>
      </c>
      <c r="CA47" s="77">
        <v>10.824</v>
      </c>
      <c r="CB47" s="77">
        <v>12.462</v>
      </c>
      <c r="CC47" s="77">
        <v>14.411</v>
      </c>
      <c r="CD47" s="77">
        <v>16.73</v>
      </c>
      <c r="CE47" s="77">
        <v>19.495000000000001</v>
      </c>
      <c r="CF47" s="77">
        <v>22.795000000000002</v>
      </c>
      <c r="CG47" s="77">
        <v>26.741</v>
      </c>
      <c r="CH47" s="77">
        <v>31.463000000000001</v>
      </c>
      <c r="CI47" s="77">
        <v>37.119</v>
      </c>
    </row>
    <row r="48" spans="1:87" x14ac:dyDescent="0.25">
      <c r="A48" s="108">
        <v>71</v>
      </c>
      <c r="B48" s="77">
        <v>0.495</v>
      </c>
      <c r="C48" s="77">
        <v>0.498</v>
      </c>
      <c r="D48" s="77">
        <v>0.5</v>
      </c>
      <c r="E48" s="77">
        <v>0.503</v>
      </c>
      <c r="F48" s="77">
        <v>0.50600000000000001</v>
      </c>
      <c r="G48" s="77">
        <v>0.50900000000000001</v>
      </c>
      <c r="H48" s="77">
        <v>0.51200000000000001</v>
      </c>
      <c r="I48" s="77">
        <v>0.51500000000000001</v>
      </c>
      <c r="J48" s="77">
        <v>0.51900000000000002</v>
      </c>
      <c r="K48" s="77">
        <v>0.52300000000000002</v>
      </c>
      <c r="L48" s="77">
        <v>0.52700000000000002</v>
      </c>
      <c r="M48" s="77">
        <v>0.53200000000000003</v>
      </c>
      <c r="N48" s="77">
        <v>0.53700000000000003</v>
      </c>
      <c r="O48" s="77">
        <v>0.54200000000000004</v>
      </c>
      <c r="P48" s="77">
        <v>0.54700000000000004</v>
      </c>
      <c r="Q48" s="77">
        <v>0.55300000000000005</v>
      </c>
      <c r="R48" s="77">
        <v>0.56000000000000005</v>
      </c>
      <c r="S48" s="77">
        <v>0.56599999999999995</v>
      </c>
      <c r="T48" s="77">
        <v>0.57299999999999995</v>
      </c>
      <c r="U48" s="77">
        <v>0.57899999999999996</v>
      </c>
      <c r="V48" s="77">
        <v>0.58599999999999997</v>
      </c>
      <c r="W48" s="77">
        <v>0.59399999999999997</v>
      </c>
      <c r="X48" s="77">
        <v>0.60099999999999998</v>
      </c>
      <c r="Y48" s="77">
        <v>0.60899999999999999</v>
      </c>
      <c r="Z48" s="77">
        <v>0.61799999999999999</v>
      </c>
      <c r="AA48" s="77">
        <v>0.626</v>
      </c>
      <c r="AB48" s="77">
        <v>0.63500000000000001</v>
      </c>
      <c r="AC48" s="77">
        <v>0.64500000000000002</v>
      </c>
      <c r="AD48" s="77">
        <v>0.65500000000000003</v>
      </c>
      <c r="AE48" s="77">
        <v>0.66500000000000004</v>
      </c>
      <c r="AF48" s="77">
        <v>0.67600000000000005</v>
      </c>
      <c r="AG48" s="77">
        <v>0.68799999999999994</v>
      </c>
      <c r="AH48" s="77">
        <v>0.7</v>
      </c>
      <c r="AI48" s="77">
        <v>0.71299999999999997</v>
      </c>
      <c r="AJ48" s="77">
        <v>0.72599999999999998</v>
      </c>
      <c r="AK48" s="77">
        <v>0.74099999999999999</v>
      </c>
      <c r="AL48" s="77">
        <v>0.75600000000000001</v>
      </c>
      <c r="AM48" s="77">
        <v>0.77200000000000002</v>
      </c>
      <c r="AN48" s="77">
        <v>0.78900000000000003</v>
      </c>
      <c r="AO48" s="77">
        <v>0.80700000000000005</v>
      </c>
      <c r="AP48" s="77">
        <v>0.82599999999999996</v>
      </c>
      <c r="AQ48" s="77">
        <v>0.84599999999999997</v>
      </c>
      <c r="AR48" s="77">
        <v>0.86799999999999999</v>
      </c>
      <c r="AS48" s="77">
        <v>0.89100000000000001</v>
      </c>
      <c r="AT48" s="77">
        <v>0.91600000000000004</v>
      </c>
      <c r="AU48" s="77">
        <v>0.94299999999999995</v>
      </c>
      <c r="AV48" s="77">
        <v>0.97199999999999998</v>
      </c>
      <c r="AW48" s="77">
        <v>1.0029999999999999</v>
      </c>
      <c r="AX48" s="77">
        <v>1.036</v>
      </c>
      <c r="AY48" s="77">
        <v>1.0720000000000001</v>
      </c>
      <c r="AZ48" s="77">
        <v>1.111</v>
      </c>
      <c r="BA48" s="77">
        <v>1.1539999999999999</v>
      </c>
      <c r="BB48" s="77">
        <v>1.2</v>
      </c>
      <c r="BC48" s="77">
        <v>1.2509999999999999</v>
      </c>
      <c r="BD48" s="77">
        <v>1.3069999999999999</v>
      </c>
      <c r="BE48" s="77">
        <v>1.3680000000000001</v>
      </c>
      <c r="BF48" s="77">
        <v>1.4350000000000001</v>
      </c>
      <c r="BG48" s="77">
        <v>1.51</v>
      </c>
      <c r="BH48" s="77">
        <v>1.593</v>
      </c>
      <c r="BI48" s="77">
        <v>1.6850000000000001</v>
      </c>
      <c r="BJ48" s="77">
        <v>1.788</v>
      </c>
      <c r="BK48" s="77">
        <v>1.903</v>
      </c>
      <c r="BL48" s="77">
        <v>2.0329999999999999</v>
      </c>
      <c r="BM48" s="77">
        <v>2.1800000000000002</v>
      </c>
      <c r="BN48" s="77">
        <v>2.347</v>
      </c>
      <c r="BO48" s="77">
        <v>2.536</v>
      </c>
      <c r="BP48" s="77">
        <v>2.7519999999999998</v>
      </c>
      <c r="BQ48" s="77">
        <v>3</v>
      </c>
      <c r="BR48" s="77">
        <v>3.2850000000000001</v>
      </c>
      <c r="BS48" s="77">
        <v>3.6139999999999999</v>
      </c>
      <c r="BT48" s="77">
        <v>3.9950000000000001</v>
      </c>
      <c r="BU48" s="77">
        <v>4.4370000000000003</v>
      </c>
      <c r="BV48" s="77">
        <v>4.9509999999999996</v>
      </c>
      <c r="BW48" s="77">
        <v>5.5510000000000002</v>
      </c>
      <c r="BX48" s="77">
        <v>6.2549999999999999</v>
      </c>
      <c r="BY48" s="77">
        <v>7.0830000000000002</v>
      </c>
      <c r="BZ48" s="77">
        <v>8.0609999999999999</v>
      </c>
      <c r="CA48" s="77">
        <v>9.2189999999999994</v>
      </c>
      <c r="CB48" s="77">
        <v>10.592000000000001</v>
      </c>
      <c r="CC48" s="77">
        <v>12.225</v>
      </c>
      <c r="CD48" s="77">
        <v>14.169</v>
      </c>
      <c r="CE48" s="77">
        <v>16.486999999999998</v>
      </c>
      <c r="CF48" s="77">
        <v>19.254000000000001</v>
      </c>
      <c r="CG48" s="77">
        <v>22.562000000000001</v>
      </c>
      <c r="CH48" s="77">
        <v>26.521999999999998</v>
      </c>
      <c r="CI48" s="77">
        <v>31.266999999999999</v>
      </c>
    </row>
    <row r="49" spans="1:87" x14ac:dyDescent="0.25">
      <c r="A49" s="108">
        <v>72</v>
      </c>
      <c r="B49" s="77">
        <v>0.46600000000000003</v>
      </c>
      <c r="C49" s="77">
        <v>0.46800000000000003</v>
      </c>
      <c r="D49" s="77">
        <v>0.47</v>
      </c>
      <c r="E49" s="77">
        <v>0.47199999999999998</v>
      </c>
      <c r="F49" s="77">
        <v>0.47499999999999998</v>
      </c>
      <c r="G49" s="77">
        <v>0.47699999999999998</v>
      </c>
      <c r="H49" s="77">
        <v>0.48</v>
      </c>
      <c r="I49" s="77">
        <v>0.48299999999999998</v>
      </c>
      <c r="J49" s="77">
        <v>0.48699999999999999</v>
      </c>
      <c r="K49" s="77">
        <v>0.49</v>
      </c>
      <c r="L49" s="77">
        <v>0.49399999999999999</v>
      </c>
      <c r="M49" s="77">
        <v>0.498</v>
      </c>
      <c r="N49" s="77">
        <v>0.502</v>
      </c>
      <c r="O49" s="77">
        <v>0.50700000000000001</v>
      </c>
      <c r="P49" s="77">
        <v>0.51100000000000001</v>
      </c>
      <c r="Q49" s="77">
        <v>0.51700000000000002</v>
      </c>
      <c r="R49" s="77">
        <v>0.52400000000000002</v>
      </c>
      <c r="S49" s="77">
        <v>0.52900000000000003</v>
      </c>
      <c r="T49" s="77">
        <v>0.53500000000000003</v>
      </c>
      <c r="U49" s="77">
        <v>0.54100000000000004</v>
      </c>
      <c r="V49" s="77">
        <v>0.54800000000000004</v>
      </c>
      <c r="W49" s="77">
        <v>0.55400000000000005</v>
      </c>
      <c r="X49" s="77">
        <v>0.56100000000000005</v>
      </c>
      <c r="Y49" s="77">
        <v>0.56899999999999995</v>
      </c>
      <c r="Z49" s="77">
        <v>0.57599999999999996</v>
      </c>
      <c r="AA49" s="77">
        <v>0.58399999999999996</v>
      </c>
      <c r="AB49" s="77">
        <v>0.59199999999999997</v>
      </c>
      <c r="AC49" s="77">
        <v>0.60099999999999998</v>
      </c>
      <c r="AD49" s="77">
        <v>0.61</v>
      </c>
      <c r="AE49" s="77">
        <v>0.61899999999999999</v>
      </c>
      <c r="AF49" s="77">
        <v>0.629</v>
      </c>
      <c r="AG49" s="77">
        <v>0.64</v>
      </c>
      <c r="AH49" s="77">
        <v>0.65100000000000002</v>
      </c>
      <c r="AI49" s="77">
        <v>0.66300000000000003</v>
      </c>
      <c r="AJ49" s="77">
        <v>0.67500000000000004</v>
      </c>
      <c r="AK49" s="77">
        <v>0.68799999999999994</v>
      </c>
      <c r="AL49" s="77">
        <v>0.70099999999999996</v>
      </c>
      <c r="AM49" s="77">
        <v>0.71599999999999997</v>
      </c>
      <c r="AN49" s="77">
        <v>0.73099999999999998</v>
      </c>
      <c r="AO49" s="77">
        <v>0.747</v>
      </c>
      <c r="AP49" s="77">
        <v>0.76400000000000001</v>
      </c>
      <c r="AQ49" s="77">
        <v>0.78200000000000003</v>
      </c>
      <c r="AR49" s="77">
        <v>0.80200000000000005</v>
      </c>
      <c r="AS49" s="77">
        <v>0.82299999999999995</v>
      </c>
      <c r="AT49" s="77">
        <v>0.84499999999999997</v>
      </c>
      <c r="AU49" s="77">
        <v>0.86899999999999999</v>
      </c>
      <c r="AV49" s="77">
        <v>0.89400000000000002</v>
      </c>
      <c r="AW49" s="77">
        <v>0.92200000000000004</v>
      </c>
      <c r="AX49" s="77">
        <v>0.95099999999999996</v>
      </c>
      <c r="AY49" s="77">
        <v>0.98299999999999998</v>
      </c>
      <c r="AZ49" s="77">
        <v>1.018</v>
      </c>
      <c r="BA49" s="77">
        <v>1.0549999999999999</v>
      </c>
      <c r="BB49" s="77">
        <v>1.0960000000000001</v>
      </c>
      <c r="BC49" s="77">
        <v>1.1399999999999999</v>
      </c>
      <c r="BD49" s="77">
        <v>1.1890000000000001</v>
      </c>
      <c r="BE49" s="77">
        <v>1.242</v>
      </c>
      <c r="BF49" s="77">
        <v>1.3009999999999999</v>
      </c>
      <c r="BG49" s="77">
        <v>1.365</v>
      </c>
      <c r="BH49" s="77">
        <v>1.4370000000000001</v>
      </c>
      <c r="BI49" s="77">
        <v>1.516</v>
      </c>
      <c r="BJ49" s="77">
        <v>1.605</v>
      </c>
      <c r="BK49" s="77">
        <v>1.704</v>
      </c>
      <c r="BL49" s="77">
        <v>1.8149999999999999</v>
      </c>
      <c r="BM49" s="77">
        <v>1.9410000000000001</v>
      </c>
      <c r="BN49" s="77">
        <v>2.0819999999999999</v>
      </c>
      <c r="BO49" s="77">
        <v>2.2429999999999999</v>
      </c>
      <c r="BP49" s="77">
        <v>2.427</v>
      </c>
      <c r="BQ49" s="77">
        <v>2.637</v>
      </c>
      <c r="BR49" s="77">
        <v>2.8769999999999998</v>
      </c>
      <c r="BS49" s="77">
        <v>3.1549999999999998</v>
      </c>
      <c r="BT49" s="77">
        <v>3.476</v>
      </c>
      <c r="BU49" s="77">
        <v>3.847</v>
      </c>
      <c r="BV49" s="77">
        <v>4.2789999999999999</v>
      </c>
      <c r="BW49" s="77">
        <v>4.7830000000000004</v>
      </c>
      <c r="BX49" s="77">
        <v>5.3730000000000002</v>
      </c>
      <c r="BY49" s="77">
        <v>6.0670000000000002</v>
      </c>
      <c r="BZ49" s="77">
        <v>6.8860000000000001</v>
      </c>
      <c r="CA49" s="77">
        <v>7.8540000000000001</v>
      </c>
      <c r="CB49" s="77">
        <v>9.0030000000000001</v>
      </c>
      <c r="CC49" s="77">
        <v>10.368</v>
      </c>
      <c r="CD49" s="77">
        <v>11.993</v>
      </c>
      <c r="CE49" s="77">
        <v>13.93</v>
      </c>
      <c r="CF49" s="77">
        <v>16.242000000000001</v>
      </c>
      <c r="CG49" s="77">
        <v>19.004999999999999</v>
      </c>
      <c r="CH49" s="77">
        <v>22.312999999999999</v>
      </c>
      <c r="CI49" s="77">
        <v>26.276</v>
      </c>
    </row>
    <row r="50" spans="1:87" x14ac:dyDescent="0.25">
      <c r="A50" s="108">
        <v>73</v>
      </c>
      <c r="B50" s="77">
        <v>0.438</v>
      </c>
      <c r="C50" s="77">
        <v>0.44</v>
      </c>
      <c r="D50" s="77">
        <v>0.441</v>
      </c>
      <c r="E50" s="77">
        <v>0.443</v>
      </c>
      <c r="F50" s="77">
        <v>0.44500000000000001</v>
      </c>
      <c r="G50" s="77">
        <v>0.44800000000000001</v>
      </c>
      <c r="H50" s="77">
        <v>0.45</v>
      </c>
      <c r="I50" s="77">
        <v>0.45300000000000001</v>
      </c>
      <c r="J50" s="77">
        <v>0.45600000000000002</v>
      </c>
      <c r="K50" s="77">
        <v>0.45900000000000002</v>
      </c>
      <c r="L50" s="77">
        <v>0.46200000000000002</v>
      </c>
      <c r="M50" s="77">
        <v>0.46600000000000003</v>
      </c>
      <c r="N50" s="77">
        <v>0.47</v>
      </c>
      <c r="O50" s="77">
        <v>0.47399999999999998</v>
      </c>
      <c r="P50" s="77">
        <v>0.47799999999999998</v>
      </c>
      <c r="Q50" s="77">
        <v>0.48299999999999998</v>
      </c>
      <c r="R50" s="77">
        <v>0.48899999999999999</v>
      </c>
      <c r="S50" s="77">
        <v>0.49399999999999999</v>
      </c>
      <c r="T50" s="77">
        <v>0.5</v>
      </c>
      <c r="U50" s="77">
        <v>0.505</v>
      </c>
      <c r="V50" s="77">
        <v>0.51100000000000001</v>
      </c>
      <c r="W50" s="77">
        <v>0.51700000000000002</v>
      </c>
      <c r="X50" s="77">
        <v>0.52400000000000002</v>
      </c>
      <c r="Y50" s="77">
        <v>0.53</v>
      </c>
      <c r="Z50" s="77">
        <v>0.53700000000000003</v>
      </c>
      <c r="AA50" s="77">
        <v>0.54400000000000004</v>
      </c>
      <c r="AB50" s="77">
        <v>0.55200000000000005</v>
      </c>
      <c r="AC50" s="77">
        <v>0.56000000000000005</v>
      </c>
      <c r="AD50" s="77">
        <v>0.56799999999999995</v>
      </c>
      <c r="AE50" s="77">
        <v>0.57599999999999996</v>
      </c>
      <c r="AF50" s="77">
        <v>0.58499999999999996</v>
      </c>
      <c r="AG50" s="77">
        <v>0.59499999999999997</v>
      </c>
      <c r="AH50" s="77">
        <v>0.60499999999999998</v>
      </c>
      <c r="AI50" s="77">
        <v>0.61499999999999999</v>
      </c>
      <c r="AJ50" s="77">
        <v>0.626</v>
      </c>
      <c r="AK50" s="77">
        <v>0.63800000000000001</v>
      </c>
      <c r="AL50" s="77">
        <v>0.65</v>
      </c>
      <c r="AM50" s="77">
        <v>0.66300000000000003</v>
      </c>
      <c r="AN50" s="77">
        <v>0.67700000000000005</v>
      </c>
      <c r="AO50" s="77">
        <v>0.69099999999999995</v>
      </c>
      <c r="AP50" s="77">
        <v>0.70699999999999996</v>
      </c>
      <c r="AQ50" s="77">
        <v>0.72299999999999998</v>
      </c>
      <c r="AR50" s="77">
        <v>0.74</v>
      </c>
      <c r="AS50" s="77">
        <v>0.75900000000000001</v>
      </c>
      <c r="AT50" s="77">
        <v>0.77900000000000003</v>
      </c>
      <c r="AU50" s="77">
        <v>0.8</v>
      </c>
      <c r="AV50" s="77">
        <v>0.82299999999999995</v>
      </c>
      <c r="AW50" s="77">
        <v>0.84699999999999998</v>
      </c>
      <c r="AX50" s="77">
        <v>0.873</v>
      </c>
      <c r="AY50" s="77">
        <v>0.90100000000000002</v>
      </c>
      <c r="AZ50" s="77">
        <v>0.93200000000000005</v>
      </c>
      <c r="BA50" s="77">
        <v>0.96499999999999997</v>
      </c>
      <c r="BB50" s="77">
        <v>1.0009999999999999</v>
      </c>
      <c r="BC50" s="77">
        <v>1.04</v>
      </c>
      <c r="BD50" s="77">
        <v>1.0820000000000001</v>
      </c>
      <c r="BE50" s="77">
        <v>1.129</v>
      </c>
      <c r="BF50" s="77">
        <v>1.18</v>
      </c>
      <c r="BG50" s="77">
        <v>1.236</v>
      </c>
      <c r="BH50" s="77">
        <v>1.298</v>
      </c>
      <c r="BI50" s="77">
        <v>1.3660000000000001</v>
      </c>
      <c r="BJ50" s="77">
        <v>1.4430000000000001</v>
      </c>
      <c r="BK50" s="77">
        <v>1.528</v>
      </c>
      <c r="BL50" s="77">
        <v>1.623</v>
      </c>
      <c r="BM50" s="77">
        <v>1.73</v>
      </c>
      <c r="BN50" s="77">
        <v>1.851</v>
      </c>
      <c r="BO50" s="77">
        <v>1.988</v>
      </c>
      <c r="BP50" s="77">
        <v>2.1440000000000001</v>
      </c>
      <c r="BQ50" s="77">
        <v>2.3220000000000001</v>
      </c>
      <c r="BR50" s="77">
        <v>2.5259999999999998</v>
      </c>
      <c r="BS50" s="77">
        <v>2.76</v>
      </c>
      <c r="BT50" s="77">
        <v>3.03</v>
      </c>
      <c r="BU50" s="77">
        <v>3.343</v>
      </c>
      <c r="BV50" s="77">
        <v>3.706</v>
      </c>
      <c r="BW50" s="77">
        <v>4.1280000000000001</v>
      </c>
      <c r="BX50" s="77">
        <v>4.6230000000000002</v>
      </c>
      <c r="BY50" s="77">
        <v>5.2039999999999997</v>
      </c>
      <c r="BZ50" s="77">
        <v>5.8879999999999999</v>
      </c>
      <c r="CA50" s="77">
        <v>6.6980000000000004</v>
      </c>
      <c r="CB50" s="77">
        <v>7.657</v>
      </c>
      <c r="CC50" s="77">
        <v>8.7959999999999994</v>
      </c>
      <c r="CD50" s="77">
        <v>10.151</v>
      </c>
      <c r="CE50" s="77">
        <v>11.766</v>
      </c>
      <c r="CF50" s="77">
        <v>13.693</v>
      </c>
      <c r="CG50" s="77">
        <v>15.994999999999999</v>
      </c>
      <c r="CH50" s="77">
        <v>18.748999999999999</v>
      </c>
      <c r="CI50" s="77">
        <v>22.048999999999999</v>
      </c>
    </row>
    <row r="51" spans="1:87" x14ac:dyDescent="0.25">
      <c r="A51" s="108">
        <v>74</v>
      </c>
      <c r="B51" s="77">
        <v>0.41099999999999998</v>
      </c>
      <c r="C51" s="77">
        <v>0.41299999999999998</v>
      </c>
      <c r="D51" s="77">
        <v>0.41399999999999998</v>
      </c>
      <c r="E51" s="77">
        <v>0.41599999999999998</v>
      </c>
      <c r="F51" s="77">
        <v>0.41799999999999998</v>
      </c>
      <c r="G51" s="77">
        <v>0.42</v>
      </c>
      <c r="H51" s="77">
        <v>0.42199999999999999</v>
      </c>
      <c r="I51" s="77">
        <v>0.42399999999999999</v>
      </c>
      <c r="J51" s="77">
        <v>0.42699999999999999</v>
      </c>
      <c r="K51" s="77">
        <v>0.42899999999999999</v>
      </c>
      <c r="L51" s="77">
        <v>0.432</v>
      </c>
      <c r="M51" s="77">
        <v>0.436</v>
      </c>
      <c r="N51" s="77">
        <v>0.439</v>
      </c>
      <c r="O51" s="77">
        <v>0.442</v>
      </c>
      <c r="P51" s="77">
        <v>0.44600000000000001</v>
      </c>
      <c r="Q51" s="77">
        <v>0.45100000000000001</v>
      </c>
      <c r="R51" s="77">
        <v>0.45700000000000002</v>
      </c>
      <c r="S51" s="77">
        <v>0.46100000000000002</v>
      </c>
      <c r="T51" s="77">
        <v>0.46600000000000003</v>
      </c>
      <c r="U51" s="77">
        <v>0.47099999999999997</v>
      </c>
      <c r="V51" s="77">
        <v>0.47699999999999998</v>
      </c>
      <c r="W51" s="77">
        <v>0.48199999999999998</v>
      </c>
      <c r="X51" s="77">
        <v>0.48799999999999999</v>
      </c>
      <c r="Y51" s="77">
        <v>0.49399999999999999</v>
      </c>
      <c r="Z51" s="77">
        <v>0.5</v>
      </c>
      <c r="AA51" s="77">
        <v>0.50700000000000001</v>
      </c>
      <c r="AB51" s="77">
        <v>0.51300000000000001</v>
      </c>
      <c r="AC51" s="77">
        <v>0.52</v>
      </c>
      <c r="AD51" s="77">
        <v>0.52800000000000002</v>
      </c>
      <c r="AE51" s="77">
        <v>0.53600000000000003</v>
      </c>
      <c r="AF51" s="77">
        <v>0.54400000000000004</v>
      </c>
      <c r="AG51" s="77">
        <v>0.55200000000000005</v>
      </c>
      <c r="AH51" s="77">
        <v>0.56100000000000005</v>
      </c>
      <c r="AI51" s="77">
        <v>0.57099999999999995</v>
      </c>
      <c r="AJ51" s="77">
        <v>0.58099999999999996</v>
      </c>
      <c r="AK51" s="77">
        <v>0.59099999999999997</v>
      </c>
      <c r="AL51" s="77">
        <v>0.60199999999999998</v>
      </c>
      <c r="AM51" s="77">
        <v>0.61399999999999999</v>
      </c>
      <c r="AN51" s="77">
        <v>0.626</v>
      </c>
      <c r="AO51" s="77">
        <v>0.63900000000000001</v>
      </c>
      <c r="AP51" s="77">
        <v>0.65300000000000002</v>
      </c>
      <c r="AQ51" s="77">
        <v>0.66800000000000004</v>
      </c>
      <c r="AR51" s="77">
        <v>0.68300000000000005</v>
      </c>
      <c r="AS51" s="77">
        <v>0.7</v>
      </c>
      <c r="AT51" s="77">
        <v>0.71799999999999997</v>
      </c>
      <c r="AU51" s="77">
        <v>0.73699999999999999</v>
      </c>
      <c r="AV51" s="77">
        <v>0.75700000000000001</v>
      </c>
      <c r="AW51" s="77">
        <v>0.77800000000000002</v>
      </c>
      <c r="AX51" s="77">
        <v>0.80200000000000005</v>
      </c>
      <c r="AY51" s="77">
        <v>0.82599999999999996</v>
      </c>
      <c r="AZ51" s="77">
        <v>0.85299999999999998</v>
      </c>
      <c r="BA51" s="77">
        <v>0.88200000000000001</v>
      </c>
      <c r="BB51" s="77">
        <v>0.91400000000000003</v>
      </c>
      <c r="BC51" s="77">
        <v>0.94799999999999995</v>
      </c>
      <c r="BD51" s="77">
        <v>0.98499999999999999</v>
      </c>
      <c r="BE51" s="77">
        <v>1.026</v>
      </c>
      <c r="BF51" s="77">
        <v>1.071</v>
      </c>
      <c r="BG51" s="77">
        <v>1.119</v>
      </c>
      <c r="BH51" s="77">
        <v>1.173</v>
      </c>
      <c r="BI51" s="77">
        <v>1.2330000000000001</v>
      </c>
      <c r="BJ51" s="77">
        <v>1.298</v>
      </c>
      <c r="BK51" s="77">
        <v>1.3720000000000001</v>
      </c>
      <c r="BL51" s="77">
        <v>1.454</v>
      </c>
      <c r="BM51" s="77">
        <v>1.5449999999999999</v>
      </c>
      <c r="BN51" s="77">
        <v>1.649</v>
      </c>
      <c r="BO51" s="77">
        <v>1.7649999999999999</v>
      </c>
      <c r="BP51" s="77">
        <v>1.8979999999999999</v>
      </c>
      <c r="BQ51" s="77">
        <v>2.0489999999999999</v>
      </c>
      <c r="BR51" s="77">
        <v>2.2210000000000001</v>
      </c>
      <c r="BS51" s="77">
        <v>2.419</v>
      </c>
      <c r="BT51" s="77">
        <v>2.6469999999999998</v>
      </c>
      <c r="BU51" s="77">
        <v>2.91</v>
      </c>
      <c r="BV51" s="77">
        <v>3.2149999999999999</v>
      </c>
      <c r="BW51" s="77">
        <v>3.569</v>
      </c>
      <c r="BX51" s="77">
        <v>3.984</v>
      </c>
      <c r="BY51" s="77">
        <v>4.47</v>
      </c>
      <c r="BZ51" s="77">
        <v>5.0419999999999998</v>
      </c>
      <c r="CA51" s="77">
        <v>5.7169999999999996</v>
      </c>
      <c r="CB51" s="77">
        <v>6.5170000000000003</v>
      </c>
      <c r="CC51" s="77">
        <v>7.4660000000000002</v>
      </c>
      <c r="CD51" s="77">
        <v>8.5950000000000006</v>
      </c>
      <c r="CE51" s="77">
        <v>9.9380000000000006</v>
      </c>
      <c r="CF51" s="77">
        <v>11.54</v>
      </c>
      <c r="CG51" s="77">
        <v>13.452</v>
      </c>
      <c r="CH51" s="77">
        <v>15.74</v>
      </c>
      <c r="CI51" s="77">
        <v>18.478999999999999</v>
      </c>
    </row>
    <row r="52" spans="1:87" x14ac:dyDescent="0.25">
      <c r="A52" s="108">
        <v>75</v>
      </c>
      <c r="B52" s="77">
        <v>0.38600000000000001</v>
      </c>
      <c r="C52" s="77">
        <v>0.38700000000000001</v>
      </c>
      <c r="D52" s="77">
        <v>0.38800000000000001</v>
      </c>
      <c r="E52" s="77">
        <v>0.39</v>
      </c>
      <c r="F52" s="77">
        <v>0.39100000000000001</v>
      </c>
      <c r="G52" s="77">
        <v>0.39300000000000002</v>
      </c>
      <c r="H52" s="77">
        <v>0.39500000000000002</v>
      </c>
      <c r="I52" s="77">
        <v>0.39700000000000002</v>
      </c>
      <c r="J52" s="77">
        <v>0.39900000000000002</v>
      </c>
      <c r="K52" s="77">
        <v>0.40100000000000002</v>
      </c>
      <c r="L52" s="77">
        <v>0.40400000000000003</v>
      </c>
      <c r="M52" s="77">
        <v>0.40699999999999997</v>
      </c>
      <c r="N52" s="77">
        <v>0.41</v>
      </c>
      <c r="O52" s="77">
        <v>0.41299999999999998</v>
      </c>
      <c r="P52" s="77">
        <v>0.41599999999999998</v>
      </c>
      <c r="Q52" s="77">
        <v>0.42099999999999999</v>
      </c>
      <c r="R52" s="77">
        <v>0.42599999999999999</v>
      </c>
      <c r="S52" s="77">
        <v>0.43</v>
      </c>
      <c r="T52" s="77">
        <v>0.434</v>
      </c>
      <c r="U52" s="77">
        <v>0.439</v>
      </c>
      <c r="V52" s="77">
        <v>0.44400000000000001</v>
      </c>
      <c r="W52" s="77">
        <v>0.44900000000000001</v>
      </c>
      <c r="X52" s="77">
        <v>0.45400000000000001</v>
      </c>
      <c r="Y52" s="77">
        <v>0.45900000000000002</v>
      </c>
      <c r="Z52" s="77">
        <v>0.46500000000000002</v>
      </c>
      <c r="AA52" s="77">
        <v>0.47099999999999997</v>
      </c>
      <c r="AB52" s="77">
        <v>0.47699999999999998</v>
      </c>
      <c r="AC52" s="77">
        <v>0.48399999999999999</v>
      </c>
      <c r="AD52" s="77">
        <v>0.49</v>
      </c>
      <c r="AE52" s="77">
        <v>0.498</v>
      </c>
      <c r="AF52" s="77">
        <v>0.505</v>
      </c>
      <c r="AG52" s="77">
        <v>0.51300000000000001</v>
      </c>
      <c r="AH52" s="77">
        <v>0.52100000000000002</v>
      </c>
      <c r="AI52" s="77">
        <v>0.52900000000000003</v>
      </c>
      <c r="AJ52" s="77">
        <v>0.53800000000000003</v>
      </c>
      <c r="AK52" s="77">
        <v>0.54800000000000004</v>
      </c>
      <c r="AL52" s="77">
        <v>0.55800000000000005</v>
      </c>
      <c r="AM52" s="77">
        <v>0.56799999999999995</v>
      </c>
      <c r="AN52" s="77">
        <v>0.57899999999999996</v>
      </c>
      <c r="AO52" s="77">
        <v>0.59099999999999997</v>
      </c>
      <c r="AP52" s="77">
        <v>0.60299999999999998</v>
      </c>
      <c r="AQ52" s="77">
        <v>0.61699999999999999</v>
      </c>
      <c r="AR52" s="77">
        <v>0.63</v>
      </c>
      <c r="AS52" s="77">
        <v>0.64500000000000002</v>
      </c>
      <c r="AT52" s="77">
        <v>0.66100000000000003</v>
      </c>
      <c r="AU52" s="77">
        <v>0.67800000000000005</v>
      </c>
      <c r="AV52" s="77">
        <v>0.69599999999999995</v>
      </c>
      <c r="AW52" s="77">
        <v>0.71499999999999997</v>
      </c>
      <c r="AX52" s="77">
        <v>0.73599999999999999</v>
      </c>
      <c r="AY52" s="77">
        <v>0.75800000000000001</v>
      </c>
      <c r="AZ52" s="77">
        <v>0.78200000000000003</v>
      </c>
      <c r="BA52" s="77">
        <v>0.80700000000000005</v>
      </c>
      <c r="BB52" s="77">
        <v>0.83499999999999996</v>
      </c>
      <c r="BC52" s="77">
        <v>0.86499999999999999</v>
      </c>
      <c r="BD52" s="77">
        <v>0.89800000000000002</v>
      </c>
      <c r="BE52" s="77">
        <v>0.93300000000000005</v>
      </c>
      <c r="BF52" s="77">
        <v>0.97199999999999998</v>
      </c>
      <c r="BG52" s="77">
        <v>1.0149999999999999</v>
      </c>
      <c r="BH52" s="77">
        <v>1.0609999999999999</v>
      </c>
      <c r="BI52" s="77">
        <v>1.113</v>
      </c>
      <c r="BJ52" s="77">
        <v>1.17</v>
      </c>
      <c r="BK52" s="77">
        <v>1.2330000000000001</v>
      </c>
      <c r="BL52" s="77">
        <v>1.3029999999999999</v>
      </c>
      <c r="BM52" s="77">
        <v>1.3819999999999999</v>
      </c>
      <c r="BN52" s="77">
        <v>1.4710000000000001</v>
      </c>
      <c r="BO52" s="77">
        <v>1.57</v>
      </c>
      <c r="BP52" s="77">
        <v>1.6830000000000001</v>
      </c>
      <c r="BQ52" s="77">
        <v>1.8109999999999999</v>
      </c>
      <c r="BR52" s="77">
        <v>1.9570000000000001</v>
      </c>
      <c r="BS52" s="77">
        <v>2.125</v>
      </c>
      <c r="BT52" s="77">
        <v>2.3170000000000002</v>
      </c>
      <c r="BU52" s="77">
        <v>2.5390000000000001</v>
      </c>
      <c r="BV52" s="77">
        <v>2.7949999999999999</v>
      </c>
      <c r="BW52" s="77">
        <v>3.0920000000000001</v>
      </c>
      <c r="BX52" s="77">
        <v>3.4390000000000001</v>
      </c>
      <c r="BY52" s="77">
        <v>3.8460000000000001</v>
      </c>
      <c r="BZ52" s="77">
        <v>4.3239999999999998</v>
      </c>
      <c r="CA52" s="77">
        <v>4.8869999999999996</v>
      </c>
      <c r="CB52" s="77">
        <v>5.5540000000000003</v>
      </c>
      <c r="CC52" s="77">
        <v>6.3440000000000003</v>
      </c>
      <c r="CD52" s="77">
        <v>7.282</v>
      </c>
      <c r="CE52" s="77">
        <v>8.3979999999999997</v>
      </c>
      <c r="CF52" s="77">
        <v>9.7270000000000003</v>
      </c>
      <c r="CG52" s="77">
        <v>11.314</v>
      </c>
      <c r="CH52" s="77">
        <v>13.21</v>
      </c>
      <c r="CI52" s="77">
        <v>15.478999999999999</v>
      </c>
    </row>
  </sheetData>
  <sheetProtection algorithmName="SHA-512" hashValue="SkQm3ZTHJVg63fZfwg4q1B7rN/7c37dfEPRN7xjRtq9CzNqVxpAJgTr1BdQ2iFAJo6RM1Dra6dfHn5RHm45eUw==" saltValue="JpKcoi0ptPHRQK53r1DqJg==" spinCount="100000" sheet="1" objects="1" scenarios="1"/>
  <conditionalFormatting sqref="A26:A27 A30 A33 A36 A39 A42 A45 A48 A51">
    <cfRule type="expression" dxfId="101" priority="13" stopIfTrue="1">
      <formula>MOD(ROW(),2)=0</formula>
    </cfRule>
    <cfRule type="expression" dxfId="100" priority="14" stopIfTrue="1">
      <formula>MOD(ROW(),2)&lt;&gt;0</formula>
    </cfRule>
  </conditionalFormatting>
  <conditionalFormatting sqref="B26:CI27">
    <cfRule type="expression" dxfId="99" priority="15" stopIfTrue="1">
      <formula>MOD(ROW(),2)=0</formula>
    </cfRule>
    <cfRule type="expression" dxfId="98" priority="16" stopIfTrue="1">
      <formula>MOD(ROW(),2)&lt;&gt;0</formula>
    </cfRule>
  </conditionalFormatting>
  <conditionalFormatting sqref="A6:A20">
    <cfRule type="expression" dxfId="97" priority="17" stopIfTrue="1">
      <formula>MOD(ROW(),2)=0</formula>
    </cfRule>
    <cfRule type="expression" dxfId="96" priority="18" stopIfTrue="1">
      <formula>MOD(ROW(),2)&lt;&gt;0</formula>
    </cfRule>
  </conditionalFormatting>
  <conditionalFormatting sqref="B6:CI21">
    <cfRule type="expression" dxfId="95" priority="19" stopIfTrue="1">
      <formula>MOD(ROW(),2)=0</formula>
    </cfRule>
    <cfRule type="expression" dxfId="94" priority="20" stopIfTrue="1">
      <formula>MOD(ROW(),2)&lt;&gt;0</formula>
    </cfRule>
  </conditionalFormatting>
  <conditionalFormatting sqref="A28:A29 A31:A32 A34:A35 A37:A38 A40:A41 A43:A44 A46:A47 A49:A50 A52">
    <cfRule type="expression" dxfId="93" priority="9" stopIfTrue="1">
      <formula>MOD(ROW(),2)=0</formula>
    </cfRule>
    <cfRule type="expression" dxfId="92" priority="10" stopIfTrue="1">
      <formula>MOD(ROW(),2)&lt;&gt;0</formula>
    </cfRule>
  </conditionalFormatting>
  <conditionalFormatting sqref="B28:CI52">
    <cfRule type="expression" dxfId="91" priority="11" stopIfTrue="1">
      <formula>MOD(ROW(),2)=0</formula>
    </cfRule>
    <cfRule type="expression" dxfId="90" priority="12" stopIfTrue="1">
      <formula>MOD(ROW(),2)&lt;&gt;0</formula>
    </cfRule>
  </conditionalFormatting>
  <conditionalFormatting sqref="B17">
    <cfRule type="expression" dxfId="89" priority="7" stopIfTrue="1">
      <formula>MOD(ROW(),2)=0</formula>
    </cfRule>
    <cfRule type="expression" dxfId="88" priority="8" stopIfTrue="1">
      <formula>MOD(ROW(),2)&lt;&gt;0</formula>
    </cfRule>
  </conditionalFormatting>
  <conditionalFormatting sqref="A21">
    <cfRule type="expression" dxfId="87" priority="3" stopIfTrue="1">
      <formula>MOD(ROW(),2)=0</formula>
    </cfRule>
    <cfRule type="expression" dxfId="86" priority="4" stopIfTrue="1">
      <formula>MOD(ROW(),2)&lt;&gt;0</formula>
    </cfRule>
  </conditionalFormatting>
  <conditionalFormatting sqref="C21">
    <cfRule type="expression" dxfId="85" priority="5" stopIfTrue="1">
      <formula>MOD(ROW(),2)=0</formula>
    </cfRule>
    <cfRule type="expression" dxfId="84" priority="6" stopIfTrue="1">
      <formula>MOD(ROW(),2)&lt;&gt;0</formula>
    </cfRule>
  </conditionalFormatting>
  <conditionalFormatting sqref="B21">
    <cfRule type="expression" dxfId="83" priority="1" stopIfTrue="1">
      <formula>MOD(ROW(),2)=0</formula>
    </cfRule>
    <cfRule type="expression" dxfId="82" priority="2"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658CC-53D9-4BE4-994D-98B47998A80F}">
  <sheetPr codeName="Sheet17"/>
  <dimension ref="A1:CI52"/>
  <sheetViews>
    <sheetView showGridLines="0" zoomScale="85" zoomScaleNormal="85" workbookViewId="0">
      <selection activeCell="A4" sqref="A4"/>
    </sheetView>
  </sheetViews>
  <sheetFormatPr defaultColWidth="10" defaultRowHeight="12.5" x14ac:dyDescent="0.25"/>
  <cols>
    <col min="1" max="1" width="31.54296875" style="27" customWidth="1"/>
    <col min="2" max="87" width="22.54296875" style="27" customWidth="1"/>
    <col min="88" max="16384" width="10" style="27"/>
  </cols>
  <sheetData>
    <row r="1" spans="1:87" ht="20" x14ac:dyDescent="0.4">
      <c r="A1" s="39" t="s">
        <v>0</v>
      </c>
      <c r="B1" s="40"/>
      <c r="C1" s="40"/>
      <c r="D1" s="40"/>
      <c r="E1" s="40"/>
      <c r="F1" s="40"/>
      <c r="G1" s="40"/>
      <c r="H1" s="40"/>
      <c r="I1" s="40"/>
    </row>
    <row r="2" spans="1:87" ht="15.5" x14ac:dyDescent="0.35">
      <c r="A2" s="41" t="str">
        <f>IF(title="&gt; Enter workbook title here","Enter workbook title in Cover sheet",title)</f>
        <v>JPS - Consolidated Factor Spreadsheet</v>
      </c>
      <c r="B2" s="42"/>
      <c r="C2" s="42"/>
      <c r="D2" s="42"/>
      <c r="E2" s="42"/>
      <c r="F2" s="42"/>
      <c r="G2" s="42"/>
      <c r="H2" s="42"/>
      <c r="I2" s="42"/>
    </row>
    <row r="3" spans="1:87" ht="15.5" x14ac:dyDescent="0.35">
      <c r="A3" s="43" t="str">
        <f>TABLE_FACTOR_TYPE_1&amp;" - x-"&amp;TABLE_SERIES_NUMBER_1</f>
        <v>Allocation - x-731</v>
      </c>
      <c r="B3" s="42"/>
      <c r="C3" s="42"/>
      <c r="D3" s="42"/>
      <c r="E3" s="42"/>
      <c r="F3" s="42"/>
      <c r="G3" s="42"/>
      <c r="H3" s="42"/>
      <c r="I3" s="42"/>
    </row>
    <row r="4" spans="1:87" x14ac:dyDescent="0.25">
      <c r="A4" s="44"/>
    </row>
    <row r="6" spans="1:87" ht="13" x14ac:dyDescent="0.3">
      <c r="A6" s="73" t="s">
        <v>577</v>
      </c>
      <c r="B6" s="112" t="s">
        <v>578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row>
    <row r="7" spans="1:87" x14ac:dyDescent="0.25">
      <c r="A7" s="74" t="s">
        <v>278</v>
      </c>
      <c r="B7" s="112" t="s">
        <v>77</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row>
    <row r="8" spans="1:87" x14ac:dyDescent="0.25">
      <c r="A8" s="74" t="s">
        <v>279</v>
      </c>
      <c r="B8" s="112" t="s">
        <v>334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row>
    <row r="9" spans="1:87" x14ac:dyDescent="0.25">
      <c r="A9" s="74" t="s">
        <v>280</v>
      </c>
      <c r="B9" s="112" t="s">
        <v>553</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row>
    <row r="10" spans="1:87" x14ac:dyDescent="0.25">
      <c r="A10" s="74" t="s">
        <v>6</v>
      </c>
      <c r="B10" s="112" t="s">
        <v>554</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row>
    <row r="11" spans="1:87" x14ac:dyDescent="0.25">
      <c r="A11" s="74" t="s">
        <v>281</v>
      </c>
      <c r="B11" s="112" t="s">
        <v>559</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row>
    <row r="12" spans="1:87" x14ac:dyDescent="0.25">
      <c r="A12" s="74" t="s">
        <v>282</v>
      </c>
      <c r="B12" s="112" t="s">
        <v>556</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row>
    <row r="13" spans="1:87" x14ac:dyDescent="0.25">
      <c r="A13" s="74" t="s">
        <v>585</v>
      </c>
      <c r="B13" s="112">
        <v>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row>
    <row r="14" spans="1:87" x14ac:dyDescent="0.25">
      <c r="A14" s="74" t="s">
        <v>284</v>
      </c>
      <c r="B14" s="112">
        <v>731</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row>
    <row r="15" spans="1:87" x14ac:dyDescent="0.25">
      <c r="A15" s="74" t="s">
        <v>588</v>
      </c>
      <c r="B15" s="112" t="s">
        <v>569</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row>
    <row r="16" spans="1:87" x14ac:dyDescent="0.25">
      <c r="A16" s="74" t="s">
        <v>286</v>
      </c>
      <c r="B16" s="112" t="s">
        <v>561</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row>
    <row r="17" spans="1:87" x14ac:dyDescent="0.25">
      <c r="A17" s="74" t="s">
        <v>687</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row>
    <row r="18" spans="1:87" x14ac:dyDescent="0.25">
      <c r="A18" s="74" t="s">
        <v>288</v>
      </c>
      <c r="B18" s="140">
        <v>45190</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row>
    <row r="19" spans="1:87" x14ac:dyDescent="0.25">
      <c r="A19" s="74" t="s">
        <v>289</v>
      </c>
      <c r="B19" s="140">
        <v>45231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row>
    <row r="20" spans="1:87" x14ac:dyDescent="0.25">
      <c r="A20" s="74" t="s">
        <v>290</v>
      </c>
      <c r="B20" s="112" t="s">
        <v>299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row>
    <row r="21" spans="1:87" x14ac:dyDescent="0.25">
      <c r="A21" s="74" t="s">
        <v>291</v>
      </c>
      <c r="B21" s="112" t="s">
        <v>300</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row>
    <row r="23" spans="1:87" x14ac:dyDescent="0.25">
      <c r="B23" s="83" t="str">
        <f>HYPERLINK("#'Factor List'!A1","Back to Factor List")</f>
        <v>Back to Factor List</v>
      </c>
    </row>
    <row r="24" spans="1:87" x14ac:dyDescent="0.25">
      <c r="B24" s="83" t="str">
        <f>HYPERLINK("#'Assumptions'!A1","Assumptions")</f>
        <v>Assumptions</v>
      </c>
    </row>
    <row r="26" spans="1:87" ht="13" x14ac:dyDescent="0.25">
      <c r="A26" s="109" t="s">
        <v>314</v>
      </c>
      <c r="B26" s="75">
        <v>0</v>
      </c>
      <c r="C26" s="75">
        <v>1</v>
      </c>
      <c r="D26" s="75">
        <v>2</v>
      </c>
      <c r="E26" s="75">
        <v>3</v>
      </c>
      <c r="F26" s="75">
        <v>4</v>
      </c>
      <c r="G26" s="75">
        <v>5</v>
      </c>
      <c r="H26" s="75">
        <v>6</v>
      </c>
      <c r="I26" s="75">
        <v>7</v>
      </c>
      <c r="J26" s="75">
        <v>8</v>
      </c>
      <c r="K26" s="75">
        <v>9</v>
      </c>
      <c r="L26" s="75">
        <v>10</v>
      </c>
      <c r="M26" s="75">
        <v>11</v>
      </c>
      <c r="N26" s="75">
        <v>12</v>
      </c>
      <c r="O26" s="75">
        <v>13</v>
      </c>
      <c r="P26" s="75">
        <v>14</v>
      </c>
      <c r="Q26" s="75">
        <v>15</v>
      </c>
      <c r="R26" s="75">
        <v>16</v>
      </c>
      <c r="S26" s="75">
        <v>17</v>
      </c>
      <c r="T26" s="75">
        <v>18</v>
      </c>
      <c r="U26" s="75">
        <v>19</v>
      </c>
      <c r="V26" s="75">
        <v>20</v>
      </c>
      <c r="W26" s="75">
        <v>21</v>
      </c>
      <c r="X26" s="75">
        <v>22</v>
      </c>
      <c r="Y26" s="75">
        <v>23</v>
      </c>
      <c r="Z26" s="75">
        <v>24</v>
      </c>
      <c r="AA26" s="75">
        <v>25</v>
      </c>
      <c r="AB26" s="75">
        <v>26</v>
      </c>
      <c r="AC26" s="75">
        <v>27</v>
      </c>
      <c r="AD26" s="75">
        <v>28</v>
      </c>
      <c r="AE26" s="75">
        <v>29</v>
      </c>
      <c r="AF26" s="75">
        <v>30</v>
      </c>
      <c r="AG26" s="75">
        <v>31</v>
      </c>
      <c r="AH26" s="75">
        <v>32</v>
      </c>
      <c r="AI26" s="75">
        <v>33</v>
      </c>
      <c r="AJ26" s="75">
        <v>34</v>
      </c>
      <c r="AK26" s="75">
        <v>35</v>
      </c>
      <c r="AL26" s="75">
        <v>36</v>
      </c>
      <c r="AM26" s="75">
        <v>37</v>
      </c>
      <c r="AN26" s="75">
        <v>38</v>
      </c>
      <c r="AO26" s="75">
        <v>39</v>
      </c>
      <c r="AP26" s="75">
        <v>40</v>
      </c>
      <c r="AQ26" s="75">
        <v>41</v>
      </c>
      <c r="AR26" s="75">
        <v>42</v>
      </c>
      <c r="AS26" s="75">
        <v>43</v>
      </c>
      <c r="AT26" s="75">
        <v>44</v>
      </c>
      <c r="AU26" s="75">
        <v>45</v>
      </c>
      <c r="AV26" s="75">
        <v>46</v>
      </c>
      <c r="AW26" s="75">
        <v>47</v>
      </c>
      <c r="AX26" s="75">
        <v>48</v>
      </c>
      <c r="AY26" s="75">
        <v>49</v>
      </c>
      <c r="AZ26" s="75">
        <v>50</v>
      </c>
      <c r="BA26" s="75">
        <v>51</v>
      </c>
      <c r="BB26" s="75">
        <v>52</v>
      </c>
      <c r="BC26" s="75">
        <v>53</v>
      </c>
      <c r="BD26" s="75">
        <v>54</v>
      </c>
      <c r="BE26" s="75">
        <v>55</v>
      </c>
      <c r="BF26" s="75">
        <v>56</v>
      </c>
      <c r="BG26" s="75">
        <v>57</v>
      </c>
      <c r="BH26" s="75">
        <v>58</v>
      </c>
      <c r="BI26" s="75">
        <v>59</v>
      </c>
      <c r="BJ26" s="75">
        <v>60</v>
      </c>
      <c r="BK26" s="75">
        <v>61</v>
      </c>
      <c r="BL26" s="75">
        <v>62</v>
      </c>
      <c r="BM26" s="75">
        <v>63</v>
      </c>
      <c r="BN26" s="75">
        <v>64</v>
      </c>
      <c r="BO26" s="75">
        <v>65</v>
      </c>
      <c r="BP26" s="75">
        <v>66</v>
      </c>
      <c r="BQ26" s="75">
        <v>67</v>
      </c>
      <c r="BR26" s="75">
        <v>68</v>
      </c>
      <c r="BS26" s="75">
        <v>69</v>
      </c>
      <c r="BT26" s="75">
        <v>70</v>
      </c>
      <c r="BU26" s="75">
        <v>71</v>
      </c>
      <c r="BV26" s="75">
        <v>72</v>
      </c>
      <c r="BW26" s="75">
        <v>73</v>
      </c>
      <c r="BX26" s="75">
        <v>74</v>
      </c>
      <c r="BY26" s="75">
        <v>75</v>
      </c>
      <c r="BZ26" s="75">
        <v>76</v>
      </c>
      <c r="CA26" s="75">
        <v>77</v>
      </c>
      <c r="CB26" s="75">
        <v>78</v>
      </c>
      <c r="CC26" s="75">
        <v>79</v>
      </c>
      <c r="CD26" s="75">
        <v>80</v>
      </c>
      <c r="CE26" s="75">
        <v>81</v>
      </c>
      <c r="CF26" s="75">
        <v>82</v>
      </c>
      <c r="CG26" s="75">
        <v>83</v>
      </c>
      <c r="CH26" s="75">
        <v>84</v>
      </c>
      <c r="CI26" s="75">
        <v>85</v>
      </c>
    </row>
    <row r="27" spans="1:87" x14ac:dyDescent="0.25">
      <c r="A27" s="108">
        <v>50</v>
      </c>
      <c r="B27" s="77">
        <v>1.6779999999999999</v>
      </c>
      <c r="C27" s="77">
        <v>1.7010000000000001</v>
      </c>
      <c r="D27" s="77">
        <v>1.7250000000000001</v>
      </c>
      <c r="E27" s="77">
        <v>1.7490000000000001</v>
      </c>
      <c r="F27" s="77">
        <v>1.7749999999999999</v>
      </c>
      <c r="G27" s="77">
        <v>1.8029999999999999</v>
      </c>
      <c r="H27" s="77">
        <v>1.831</v>
      </c>
      <c r="I27" s="77">
        <v>1.861</v>
      </c>
      <c r="J27" s="77">
        <v>1.893</v>
      </c>
      <c r="K27" s="77">
        <v>1.9259999999999999</v>
      </c>
      <c r="L27" s="77">
        <v>1.9610000000000001</v>
      </c>
      <c r="M27" s="77">
        <v>1.998</v>
      </c>
      <c r="N27" s="77">
        <v>2.0369999999999999</v>
      </c>
      <c r="O27" s="77">
        <v>2.0790000000000002</v>
      </c>
      <c r="P27" s="77">
        <v>2.1219999999999999</v>
      </c>
      <c r="Q27" s="77">
        <v>2.17</v>
      </c>
      <c r="R27" s="77">
        <v>2.2210000000000001</v>
      </c>
      <c r="S27" s="77">
        <v>2.2730000000000001</v>
      </c>
      <c r="T27" s="77">
        <v>2.3290000000000002</v>
      </c>
      <c r="U27" s="77">
        <v>2.387</v>
      </c>
      <c r="V27" s="77">
        <v>2.4500000000000002</v>
      </c>
      <c r="W27" s="77">
        <v>2.5169999999999999</v>
      </c>
      <c r="X27" s="77">
        <v>2.589</v>
      </c>
      <c r="Y27" s="77">
        <v>2.6659999999999999</v>
      </c>
      <c r="Z27" s="77">
        <v>2.7490000000000001</v>
      </c>
      <c r="AA27" s="77">
        <v>2.8380000000000001</v>
      </c>
      <c r="AB27" s="77">
        <v>2.9340000000000002</v>
      </c>
      <c r="AC27" s="77">
        <v>3.0379999999999998</v>
      </c>
      <c r="AD27" s="77">
        <v>3.1509999999999998</v>
      </c>
      <c r="AE27" s="77">
        <v>3.274</v>
      </c>
      <c r="AF27" s="77">
        <v>3.407</v>
      </c>
      <c r="AG27" s="77">
        <v>3.5529999999999999</v>
      </c>
      <c r="AH27" s="77">
        <v>3.7130000000000001</v>
      </c>
      <c r="AI27" s="77">
        <v>3.8879999999999999</v>
      </c>
      <c r="AJ27" s="77">
        <v>4.0810000000000004</v>
      </c>
      <c r="AK27" s="77">
        <v>4.2939999999999996</v>
      </c>
      <c r="AL27" s="77">
        <v>4.5289999999999999</v>
      </c>
      <c r="AM27" s="77">
        <v>4.79</v>
      </c>
      <c r="AN27" s="77">
        <v>5.08</v>
      </c>
      <c r="AO27" s="77">
        <v>5.4029999999999996</v>
      </c>
      <c r="AP27" s="77">
        <v>5.7640000000000002</v>
      </c>
      <c r="AQ27" s="77">
        <v>6.1680000000000001</v>
      </c>
      <c r="AR27" s="77">
        <v>6.6210000000000004</v>
      </c>
      <c r="AS27" s="77">
        <v>7.1289999999999996</v>
      </c>
      <c r="AT27" s="77">
        <v>7.702</v>
      </c>
      <c r="AU27" s="77">
        <v>8.3469999999999995</v>
      </c>
      <c r="AV27" s="77">
        <v>9.0739999999999998</v>
      </c>
      <c r="AW27" s="77">
        <v>9.8960000000000008</v>
      </c>
      <c r="AX27" s="77">
        <v>10.824</v>
      </c>
      <c r="AY27" s="77">
        <v>11.872</v>
      </c>
      <c r="AZ27" s="77">
        <v>13.057</v>
      </c>
      <c r="BA27" s="77">
        <v>14.396000000000001</v>
      </c>
      <c r="BB27" s="77">
        <v>15.907</v>
      </c>
      <c r="BC27" s="77">
        <v>17.611999999999998</v>
      </c>
      <c r="BD27" s="77">
        <v>19.533000000000001</v>
      </c>
      <c r="BE27" s="77">
        <v>21.696000000000002</v>
      </c>
      <c r="BF27" s="77">
        <v>24.128</v>
      </c>
      <c r="BG27" s="77">
        <v>26.86</v>
      </c>
      <c r="BH27" s="77">
        <v>29.925000000000001</v>
      </c>
      <c r="BI27" s="77">
        <v>33.36</v>
      </c>
      <c r="BJ27" s="77">
        <v>37.209000000000003</v>
      </c>
      <c r="BK27" s="77">
        <v>41.52</v>
      </c>
      <c r="BL27" s="77">
        <v>46.347000000000001</v>
      </c>
      <c r="BM27" s="77">
        <v>51.755000000000003</v>
      </c>
      <c r="BN27" s="77">
        <v>57.82</v>
      </c>
      <c r="BO27" s="77">
        <v>64.63</v>
      </c>
      <c r="BP27" s="77">
        <v>72.293999999999997</v>
      </c>
      <c r="BQ27" s="77">
        <v>80.938999999999993</v>
      </c>
      <c r="BR27" s="77">
        <v>90.715999999999994</v>
      </c>
      <c r="BS27" s="77">
        <v>101.81</v>
      </c>
      <c r="BT27" s="77">
        <v>114.431</v>
      </c>
      <c r="BU27" s="77">
        <v>128.83000000000001</v>
      </c>
      <c r="BV27" s="77">
        <v>145.316</v>
      </c>
      <c r="BW27" s="77">
        <v>164.27500000000001</v>
      </c>
      <c r="BX27" s="77">
        <v>186.18600000000001</v>
      </c>
      <c r="BY27" s="77">
        <v>211.613</v>
      </c>
      <c r="BZ27" s="77">
        <v>241.25800000000001</v>
      </c>
      <c r="CA27" s="77">
        <v>275.964</v>
      </c>
      <c r="CB27" s="77">
        <v>316.71499999999997</v>
      </c>
      <c r="CC27" s="77">
        <v>364.68900000000002</v>
      </c>
      <c r="CD27" s="77">
        <v>421.29</v>
      </c>
      <c r="CE27" s="77">
        <v>488.16199999999998</v>
      </c>
      <c r="CF27" s="77">
        <v>567.30899999999997</v>
      </c>
      <c r="CG27" s="77">
        <v>661.20799999999997</v>
      </c>
      <c r="CH27" s="77">
        <v>772.89700000000005</v>
      </c>
      <c r="CI27" s="77">
        <v>905.97</v>
      </c>
    </row>
    <row r="28" spans="1:87" x14ac:dyDescent="0.25">
      <c r="A28" s="108">
        <v>51</v>
      </c>
      <c r="B28" s="77">
        <v>1.599</v>
      </c>
      <c r="C28" s="77">
        <v>1.62</v>
      </c>
      <c r="D28" s="77">
        <v>1.6419999999999999</v>
      </c>
      <c r="E28" s="77">
        <v>1.665</v>
      </c>
      <c r="F28" s="77">
        <v>1.6890000000000001</v>
      </c>
      <c r="G28" s="77">
        <v>1.714</v>
      </c>
      <c r="H28" s="77">
        <v>1.74</v>
      </c>
      <c r="I28" s="77">
        <v>1.768</v>
      </c>
      <c r="J28" s="77">
        <v>1.7969999999999999</v>
      </c>
      <c r="K28" s="77">
        <v>1.8280000000000001</v>
      </c>
      <c r="L28" s="77">
        <v>1.86</v>
      </c>
      <c r="M28" s="77">
        <v>1.8939999999999999</v>
      </c>
      <c r="N28" s="77">
        <v>1.93</v>
      </c>
      <c r="O28" s="77">
        <v>1.9670000000000001</v>
      </c>
      <c r="P28" s="77">
        <v>2.0070000000000001</v>
      </c>
      <c r="Q28" s="77">
        <v>2.0510000000000002</v>
      </c>
      <c r="R28" s="77">
        <v>2.0979999999999999</v>
      </c>
      <c r="S28" s="77">
        <v>2.145</v>
      </c>
      <c r="T28" s="77">
        <v>2.1949999999999998</v>
      </c>
      <c r="U28" s="77">
        <v>2.2490000000000001</v>
      </c>
      <c r="V28" s="77">
        <v>2.306</v>
      </c>
      <c r="W28" s="77">
        <v>2.3660000000000001</v>
      </c>
      <c r="X28" s="77">
        <v>2.431</v>
      </c>
      <c r="Y28" s="77">
        <v>2.5009999999999999</v>
      </c>
      <c r="Z28" s="77">
        <v>2.5750000000000002</v>
      </c>
      <c r="AA28" s="77">
        <v>2.6549999999999998</v>
      </c>
      <c r="AB28" s="77">
        <v>2.7410000000000001</v>
      </c>
      <c r="AC28" s="77">
        <v>2.835</v>
      </c>
      <c r="AD28" s="77">
        <v>2.9350000000000001</v>
      </c>
      <c r="AE28" s="77">
        <v>3.0449999999999999</v>
      </c>
      <c r="AF28" s="77">
        <v>3.1629999999999998</v>
      </c>
      <c r="AG28" s="77">
        <v>3.2930000000000001</v>
      </c>
      <c r="AH28" s="77">
        <v>3.4340000000000002</v>
      </c>
      <c r="AI28" s="77">
        <v>3.589</v>
      </c>
      <c r="AJ28" s="77">
        <v>3.758</v>
      </c>
      <c r="AK28" s="77">
        <v>3.9449999999999998</v>
      </c>
      <c r="AL28" s="77">
        <v>4.1509999999999998</v>
      </c>
      <c r="AM28" s="77">
        <v>4.3789999999999996</v>
      </c>
      <c r="AN28" s="77">
        <v>4.6319999999999997</v>
      </c>
      <c r="AO28" s="77">
        <v>4.9130000000000003</v>
      </c>
      <c r="AP28" s="77">
        <v>5.2270000000000003</v>
      </c>
      <c r="AQ28" s="77">
        <v>5.577</v>
      </c>
      <c r="AR28" s="77">
        <v>5.9690000000000003</v>
      </c>
      <c r="AS28" s="77">
        <v>6.4080000000000004</v>
      </c>
      <c r="AT28" s="77">
        <v>6.9029999999999996</v>
      </c>
      <c r="AU28" s="77">
        <v>7.4589999999999996</v>
      </c>
      <c r="AV28" s="77">
        <v>8.0860000000000003</v>
      </c>
      <c r="AW28" s="77">
        <v>8.7949999999999999</v>
      </c>
      <c r="AX28" s="77">
        <v>9.5950000000000006</v>
      </c>
      <c r="AY28" s="77">
        <v>10.499000000000001</v>
      </c>
      <c r="AZ28" s="77">
        <v>11.523</v>
      </c>
      <c r="BA28" s="77">
        <v>12.68</v>
      </c>
      <c r="BB28" s="77">
        <v>13.99</v>
      </c>
      <c r="BC28" s="77">
        <v>15.47</v>
      </c>
      <c r="BD28" s="77">
        <v>17.141999999999999</v>
      </c>
      <c r="BE28" s="77">
        <v>19.03</v>
      </c>
      <c r="BF28" s="77">
        <v>21.158999999999999</v>
      </c>
      <c r="BG28" s="77">
        <v>23.556999999999999</v>
      </c>
      <c r="BH28" s="77">
        <v>26.256</v>
      </c>
      <c r="BI28" s="77">
        <v>29.291</v>
      </c>
      <c r="BJ28" s="77">
        <v>32.701000000000001</v>
      </c>
      <c r="BK28" s="77">
        <v>36.53</v>
      </c>
      <c r="BL28" s="77">
        <v>40.829000000000001</v>
      </c>
      <c r="BM28" s="77">
        <v>45.655000000000001</v>
      </c>
      <c r="BN28" s="77">
        <v>51.076999999999998</v>
      </c>
      <c r="BO28" s="77">
        <v>57.173999999999999</v>
      </c>
      <c r="BP28" s="77">
        <v>64.042000000000002</v>
      </c>
      <c r="BQ28" s="77">
        <v>71.795000000000002</v>
      </c>
      <c r="BR28" s="77">
        <v>80.566000000000003</v>
      </c>
      <c r="BS28" s="77">
        <v>90.52</v>
      </c>
      <c r="BT28" s="77">
        <v>101.843</v>
      </c>
      <c r="BU28" s="77">
        <v>114.758</v>
      </c>
      <c r="BV28" s="77">
        <v>129.54</v>
      </c>
      <c r="BW28" s="77">
        <v>146.53100000000001</v>
      </c>
      <c r="BX28" s="77">
        <v>166.15799999999999</v>
      </c>
      <c r="BY28" s="77">
        <v>188.92599999999999</v>
      </c>
      <c r="BZ28" s="77">
        <v>215.459</v>
      </c>
      <c r="CA28" s="77">
        <v>246.512</v>
      </c>
      <c r="CB28" s="77">
        <v>282.96899999999999</v>
      </c>
      <c r="CC28" s="77">
        <v>325.88200000000001</v>
      </c>
      <c r="CD28" s="77">
        <v>376.51400000000001</v>
      </c>
      <c r="CE28" s="77">
        <v>436.34399999999999</v>
      </c>
      <c r="CF28" s="77">
        <v>507.178</v>
      </c>
      <c r="CG28" s="77">
        <v>591.245</v>
      </c>
      <c r="CH28" s="77">
        <v>691.28899999999999</v>
      </c>
      <c r="CI28" s="77">
        <v>810.55200000000002</v>
      </c>
    </row>
    <row r="29" spans="1:87" x14ac:dyDescent="0.25">
      <c r="A29" s="108">
        <v>52</v>
      </c>
      <c r="B29" s="77">
        <v>1.524</v>
      </c>
      <c r="C29" s="77">
        <v>1.5429999999999999</v>
      </c>
      <c r="D29" s="77">
        <v>1.5629999999999999</v>
      </c>
      <c r="E29" s="77">
        <v>1.5840000000000001</v>
      </c>
      <c r="F29" s="77">
        <v>1.6060000000000001</v>
      </c>
      <c r="G29" s="77">
        <v>1.63</v>
      </c>
      <c r="H29" s="77">
        <v>1.6539999999999999</v>
      </c>
      <c r="I29" s="77">
        <v>1.679</v>
      </c>
      <c r="J29" s="77">
        <v>1.706</v>
      </c>
      <c r="K29" s="77">
        <v>1.734</v>
      </c>
      <c r="L29" s="77">
        <v>1.764</v>
      </c>
      <c r="M29" s="77">
        <v>1.7949999999999999</v>
      </c>
      <c r="N29" s="77">
        <v>1.8280000000000001</v>
      </c>
      <c r="O29" s="77">
        <v>1.8620000000000001</v>
      </c>
      <c r="P29" s="77">
        <v>1.899</v>
      </c>
      <c r="Q29" s="77">
        <v>1.9390000000000001</v>
      </c>
      <c r="R29" s="77">
        <v>1.982</v>
      </c>
      <c r="S29" s="77">
        <v>2.0249999999999999</v>
      </c>
      <c r="T29" s="77">
        <v>2.0710000000000002</v>
      </c>
      <c r="U29" s="77">
        <v>2.1190000000000002</v>
      </c>
      <c r="V29" s="77">
        <v>2.1709999999999998</v>
      </c>
      <c r="W29" s="77">
        <v>2.226</v>
      </c>
      <c r="X29" s="77">
        <v>2.2839999999999998</v>
      </c>
      <c r="Y29" s="77">
        <v>2.347</v>
      </c>
      <c r="Z29" s="77">
        <v>2.4140000000000001</v>
      </c>
      <c r="AA29" s="77">
        <v>2.4860000000000002</v>
      </c>
      <c r="AB29" s="77">
        <v>2.5640000000000001</v>
      </c>
      <c r="AC29" s="77">
        <v>2.6469999999999998</v>
      </c>
      <c r="AD29" s="77">
        <v>2.7370000000000001</v>
      </c>
      <c r="AE29" s="77">
        <v>2.835</v>
      </c>
      <c r="AF29" s="77">
        <v>2.94</v>
      </c>
      <c r="AG29" s="77">
        <v>3.0550000000000002</v>
      </c>
      <c r="AH29" s="77">
        <v>3.18</v>
      </c>
      <c r="AI29" s="77">
        <v>3.3170000000000002</v>
      </c>
      <c r="AJ29" s="77">
        <v>3.4670000000000001</v>
      </c>
      <c r="AK29" s="77">
        <v>3.6309999999999998</v>
      </c>
      <c r="AL29" s="77">
        <v>3.8119999999999998</v>
      </c>
      <c r="AM29" s="77">
        <v>4.0110000000000001</v>
      </c>
      <c r="AN29" s="77">
        <v>4.2320000000000002</v>
      </c>
      <c r="AO29" s="77">
        <v>4.4770000000000003</v>
      </c>
      <c r="AP29" s="77">
        <v>4.75</v>
      </c>
      <c r="AQ29" s="77">
        <v>5.0540000000000003</v>
      </c>
      <c r="AR29" s="77">
        <v>5.3929999999999998</v>
      </c>
      <c r="AS29" s="77">
        <v>5.774</v>
      </c>
      <c r="AT29" s="77">
        <v>6.2</v>
      </c>
      <c r="AU29" s="77">
        <v>6.68</v>
      </c>
      <c r="AV29" s="77">
        <v>7.2210000000000001</v>
      </c>
      <c r="AW29" s="77">
        <v>7.8310000000000004</v>
      </c>
      <c r="AX29" s="77">
        <v>8.5210000000000008</v>
      </c>
      <c r="AY29" s="77">
        <v>9.3000000000000007</v>
      </c>
      <c r="AZ29" s="77">
        <v>10.182</v>
      </c>
      <c r="BA29" s="77">
        <v>11.180999999999999</v>
      </c>
      <c r="BB29" s="77">
        <v>12.311999999999999</v>
      </c>
      <c r="BC29" s="77">
        <v>13.593</v>
      </c>
      <c r="BD29" s="77">
        <v>15.042999999999999</v>
      </c>
      <c r="BE29" s="77">
        <v>16.684000000000001</v>
      </c>
      <c r="BF29" s="77">
        <v>18.54</v>
      </c>
      <c r="BG29" s="77">
        <v>20.635999999999999</v>
      </c>
      <c r="BH29" s="77">
        <v>23.001999999999999</v>
      </c>
      <c r="BI29" s="77">
        <v>25.67</v>
      </c>
      <c r="BJ29" s="77">
        <v>28.677</v>
      </c>
      <c r="BK29" s="77">
        <v>32.064</v>
      </c>
      <c r="BL29" s="77">
        <v>35.875</v>
      </c>
      <c r="BM29" s="77">
        <v>40.164999999999999</v>
      </c>
      <c r="BN29" s="77">
        <v>44.994</v>
      </c>
      <c r="BO29" s="77">
        <v>50.433999999999997</v>
      </c>
      <c r="BP29" s="77">
        <v>56.570999999999998</v>
      </c>
      <c r="BQ29" s="77">
        <v>63.503999999999998</v>
      </c>
      <c r="BR29" s="77">
        <v>71.353999999999999</v>
      </c>
      <c r="BS29" s="77">
        <v>80.266000000000005</v>
      </c>
      <c r="BT29" s="77">
        <v>90.403999999999996</v>
      </c>
      <c r="BU29" s="77">
        <v>101.965</v>
      </c>
      <c r="BV29" s="77">
        <v>115.193</v>
      </c>
      <c r="BW29" s="77">
        <v>130.392</v>
      </c>
      <c r="BX29" s="77">
        <v>147.93899999999999</v>
      </c>
      <c r="BY29" s="77">
        <v>168.28100000000001</v>
      </c>
      <c r="BZ29" s="77">
        <v>191.97499999999999</v>
      </c>
      <c r="CA29" s="77">
        <v>219.69</v>
      </c>
      <c r="CB29" s="77">
        <v>252.21299999999999</v>
      </c>
      <c r="CC29" s="77">
        <v>290.48099999999999</v>
      </c>
      <c r="CD29" s="77">
        <v>335.62099999999998</v>
      </c>
      <c r="CE29" s="77">
        <v>388.952</v>
      </c>
      <c r="CF29" s="77">
        <v>452.08699999999999</v>
      </c>
      <c r="CG29" s="77">
        <v>527.024</v>
      </c>
      <c r="CH29" s="77">
        <v>616.21600000000001</v>
      </c>
      <c r="CI29" s="77">
        <v>722.56899999999996</v>
      </c>
    </row>
    <row r="30" spans="1:87" x14ac:dyDescent="0.25">
      <c r="A30" s="108">
        <v>53</v>
      </c>
      <c r="B30" s="77">
        <v>1.4510000000000001</v>
      </c>
      <c r="C30" s="77">
        <v>1.4690000000000001</v>
      </c>
      <c r="D30" s="77">
        <v>1.488</v>
      </c>
      <c r="E30" s="77">
        <v>1.5069999999999999</v>
      </c>
      <c r="F30" s="77">
        <v>1.528</v>
      </c>
      <c r="G30" s="77">
        <v>1.5489999999999999</v>
      </c>
      <c r="H30" s="77">
        <v>1.571</v>
      </c>
      <c r="I30" s="77">
        <v>1.595</v>
      </c>
      <c r="J30" s="77">
        <v>1.619</v>
      </c>
      <c r="K30" s="77">
        <v>1.645</v>
      </c>
      <c r="L30" s="77">
        <v>1.6719999999999999</v>
      </c>
      <c r="M30" s="77">
        <v>1.7010000000000001</v>
      </c>
      <c r="N30" s="77">
        <v>1.7310000000000001</v>
      </c>
      <c r="O30" s="77">
        <v>1.7629999999999999</v>
      </c>
      <c r="P30" s="77">
        <v>1.796</v>
      </c>
      <c r="Q30" s="77">
        <v>1.833</v>
      </c>
      <c r="R30" s="77">
        <v>1.8720000000000001</v>
      </c>
      <c r="S30" s="77">
        <v>1.9119999999999999</v>
      </c>
      <c r="T30" s="77">
        <v>1.9530000000000001</v>
      </c>
      <c r="U30" s="77">
        <v>1.9970000000000001</v>
      </c>
      <c r="V30" s="77">
        <v>2.044</v>
      </c>
      <c r="W30" s="77">
        <v>2.0939999999999999</v>
      </c>
      <c r="X30" s="77">
        <v>2.1469999999999998</v>
      </c>
      <c r="Y30" s="77">
        <v>2.2040000000000002</v>
      </c>
      <c r="Z30" s="77">
        <v>2.2639999999999998</v>
      </c>
      <c r="AA30" s="77">
        <v>2.3290000000000002</v>
      </c>
      <c r="AB30" s="77">
        <v>2.399</v>
      </c>
      <c r="AC30" s="77">
        <v>2.4740000000000002</v>
      </c>
      <c r="AD30" s="77">
        <v>2.5539999999999998</v>
      </c>
      <c r="AE30" s="77">
        <v>2.6419999999999999</v>
      </c>
      <c r="AF30" s="77">
        <v>2.7360000000000002</v>
      </c>
      <c r="AG30" s="77">
        <v>2.8380000000000001</v>
      </c>
      <c r="AH30" s="77">
        <v>2.9489999999999998</v>
      </c>
      <c r="AI30" s="77">
        <v>3.07</v>
      </c>
      <c r="AJ30" s="77">
        <v>3.202</v>
      </c>
      <c r="AK30" s="77">
        <v>3.347</v>
      </c>
      <c r="AL30" s="77">
        <v>3.5059999999999998</v>
      </c>
      <c r="AM30" s="77">
        <v>3.681</v>
      </c>
      <c r="AN30" s="77">
        <v>3.8740000000000001</v>
      </c>
      <c r="AO30" s="77">
        <v>4.0880000000000001</v>
      </c>
      <c r="AP30" s="77">
        <v>4.3259999999999996</v>
      </c>
      <c r="AQ30" s="77">
        <v>4.59</v>
      </c>
      <c r="AR30" s="77">
        <v>4.8840000000000003</v>
      </c>
      <c r="AS30" s="77">
        <v>5.2140000000000004</v>
      </c>
      <c r="AT30" s="77">
        <v>5.5830000000000002</v>
      </c>
      <c r="AU30" s="77">
        <v>5.9969999999999999</v>
      </c>
      <c r="AV30" s="77">
        <v>6.4630000000000001</v>
      </c>
      <c r="AW30" s="77">
        <v>6.9889999999999999</v>
      </c>
      <c r="AX30" s="77">
        <v>7.5819999999999999</v>
      </c>
      <c r="AY30" s="77">
        <v>8.2530000000000001</v>
      </c>
      <c r="AZ30" s="77">
        <v>9.0120000000000005</v>
      </c>
      <c r="BA30" s="77">
        <v>9.8719999999999999</v>
      </c>
      <c r="BB30" s="77">
        <v>10.847</v>
      </c>
      <c r="BC30" s="77">
        <v>11.952999999999999</v>
      </c>
      <c r="BD30" s="77">
        <v>13.207000000000001</v>
      </c>
      <c r="BE30" s="77">
        <v>14.628</v>
      </c>
      <c r="BF30" s="77">
        <v>16.239999999999998</v>
      </c>
      <c r="BG30" s="77">
        <v>18.064</v>
      </c>
      <c r="BH30" s="77">
        <v>20.13</v>
      </c>
      <c r="BI30" s="77">
        <v>22.466000000000001</v>
      </c>
      <c r="BJ30" s="77">
        <v>25.106999999999999</v>
      </c>
      <c r="BK30" s="77">
        <v>28.088999999999999</v>
      </c>
      <c r="BL30" s="77">
        <v>31.454999999999998</v>
      </c>
      <c r="BM30" s="77">
        <v>35.253999999999998</v>
      </c>
      <c r="BN30" s="77">
        <v>39.54</v>
      </c>
      <c r="BO30" s="77">
        <v>44.378999999999998</v>
      </c>
      <c r="BP30" s="77">
        <v>49.845999999999997</v>
      </c>
      <c r="BQ30" s="77">
        <v>56.031999999999996</v>
      </c>
      <c r="BR30" s="77">
        <v>63.042000000000002</v>
      </c>
      <c r="BS30" s="77">
        <v>71.006</v>
      </c>
      <c r="BT30" s="77">
        <v>80.069000000000003</v>
      </c>
      <c r="BU30" s="77">
        <v>90.406000000000006</v>
      </c>
      <c r="BV30" s="77">
        <v>102.23</v>
      </c>
      <c r="BW30" s="77">
        <v>115.812</v>
      </c>
      <c r="BX30" s="77">
        <v>131.48500000000001</v>
      </c>
      <c r="BY30" s="77">
        <v>149.64400000000001</v>
      </c>
      <c r="BZ30" s="77">
        <v>170.78100000000001</v>
      </c>
      <c r="CA30" s="77">
        <v>195.49100000000001</v>
      </c>
      <c r="CB30" s="77">
        <v>224.46899999999999</v>
      </c>
      <c r="CC30" s="77">
        <v>258.54700000000003</v>
      </c>
      <c r="CD30" s="77">
        <v>298.72500000000002</v>
      </c>
      <c r="CE30" s="77">
        <v>346.17599999999999</v>
      </c>
      <c r="CF30" s="77">
        <v>402.334</v>
      </c>
      <c r="CG30" s="77">
        <v>468.97800000000001</v>
      </c>
      <c r="CH30" s="77">
        <v>548.29300000000001</v>
      </c>
      <c r="CI30" s="77">
        <v>642.87300000000005</v>
      </c>
    </row>
    <row r="31" spans="1:87" x14ac:dyDescent="0.25">
      <c r="A31" s="108">
        <v>54</v>
      </c>
      <c r="B31" s="77">
        <v>1.3819999999999999</v>
      </c>
      <c r="C31" s="77">
        <v>1.399</v>
      </c>
      <c r="D31" s="77">
        <v>1.4159999999999999</v>
      </c>
      <c r="E31" s="77">
        <v>1.4339999999999999</v>
      </c>
      <c r="F31" s="77">
        <v>1.4530000000000001</v>
      </c>
      <c r="G31" s="77">
        <v>1.472</v>
      </c>
      <c r="H31" s="77">
        <v>1.4930000000000001</v>
      </c>
      <c r="I31" s="77">
        <v>1.5149999999999999</v>
      </c>
      <c r="J31" s="77">
        <v>1.5369999999999999</v>
      </c>
      <c r="K31" s="77">
        <v>1.5609999999999999</v>
      </c>
      <c r="L31" s="77">
        <v>1.5860000000000001</v>
      </c>
      <c r="M31" s="77">
        <v>1.6120000000000001</v>
      </c>
      <c r="N31" s="77">
        <v>1.64</v>
      </c>
      <c r="O31" s="77">
        <v>1.669</v>
      </c>
      <c r="P31" s="77">
        <v>1.6990000000000001</v>
      </c>
      <c r="Q31" s="77">
        <v>1.7330000000000001</v>
      </c>
      <c r="R31" s="77">
        <v>1.7689999999999999</v>
      </c>
      <c r="S31" s="77">
        <v>1.8049999999999999</v>
      </c>
      <c r="T31" s="77">
        <v>1.843</v>
      </c>
      <c r="U31" s="77">
        <v>1.883</v>
      </c>
      <c r="V31" s="77">
        <v>1.9259999999999999</v>
      </c>
      <c r="W31" s="77">
        <v>1.9710000000000001</v>
      </c>
      <c r="X31" s="77">
        <v>2.0190000000000001</v>
      </c>
      <c r="Y31" s="77">
        <v>2.0699999999999998</v>
      </c>
      <c r="Z31" s="77">
        <v>2.125</v>
      </c>
      <c r="AA31" s="77">
        <v>2.1840000000000002</v>
      </c>
      <c r="AB31" s="77">
        <v>2.246</v>
      </c>
      <c r="AC31" s="77">
        <v>2.3130000000000002</v>
      </c>
      <c r="AD31" s="77">
        <v>2.3860000000000001</v>
      </c>
      <c r="AE31" s="77">
        <v>2.464</v>
      </c>
      <c r="AF31" s="77">
        <v>2.548</v>
      </c>
      <c r="AG31" s="77">
        <v>2.6389999999999998</v>
      </c>
      <c r="AH31" s="77">
        <v>2.738</v>
      </c>
      <c r="AI31" s="77">
        <v>2.8450000000000002</v>
      </c>
      <c r="AJ31" s="77">
        <v>2.9620000000000002</v>
      </c>
      <c r="AK31" s="77">
        <v>3.09</v>
      </c>
      <c r="AL31" s="77">
        <v>3.23</v>
      </c>
      <c r="AM31" s="77">
        <v>3.3839999999999999</v>
      </c>
      <c r="AN31" s="77">
        <v>3.5529999999999999</v>
      </c>
      <c r="AO31" s="77">
        <v>3.74</v>
      </c>
      <c r="AP31" s="77">
        <v>3.948</v>
      </c>
      <c r="AQ31" s="77">
        <v>4.1769999999999996</v>
      </c>
      <c r="AR31" s="77">
        <v>4.4329999999999998</v>
      </c>
      <c r="AS31" s="77">
        <v>4.7190000000000003</v>
      </c>
      <c r="AT31" s="77">
        <v>5.0380000000000003</v>
      </c>
      <c r="AU31" s="77">
        <v>5.3959999999999999</v>
      </c>
      <c r="AV31" s="77">
        <v>5.798</v>
      </c>
      <c r="AW31" s="77">
        <v>6.2510000000000003</v>
      </c>
      <c r="AX31" s="77">
        <v>6.7610000000000001</v>
      </c>
      <c r="AY31" s="77">
        <v>7.3380000000000001</v>
      </c>
      <c r="AZ31" s="77">
        <v>7.9909999999999997</v>
      </c>
      <c r="BA31" s="77">
        <v>8.7309999999999999</v>
      </c>
      <c r="BB31" s="77">
        <v>9.57</v>
      </c>
      <c r="BC31" s="77">
        <v>10.522</v>
      </c>
      <c r="BD31" s="77">
        <v>11.603999999999999</v>
      </c>
      <c r="BE31" s="77">
        <v>12.831</v>
      </c>
      <c r="BF31" s="77">
        <v>14.225</v>
      </c>
      <c r="BG31" s="77">
        <v>15.808</v>
      </c>
      <c r="BH31" s="77">
        <v>17.603999999999999</v>
      </c>
      <c r="BI31" s="77">
        <v>19.640999999999998</v>
      </c>
      <c r="BJ31" s="77">
        <v>21.949000000000002</v>
      </c>
      <c r="BK31" s="77">
        <v>24.564</v>
      </c>
      <c r="BL31" s="77">
        <v>27.524999999999999</v>
      </c>
      <c r="BM31" s="77">
        <v>30.873999999999999</v>
      </c>
      <c r="BN31" s="77">
        <v>34.664000000000001</v>
      </c>
      <c r="BO31" s="77">
        <v>38.951999999999998</v>
      </c>
      <c r="BP31" s="77">
        <v>43.807000000000002</v>
      </c>
      <c r="BQ31" s="77">
        <v>49.31</v>
      </c>
      <c r="BR31" s="77">
        <v>55.555</v>
      </c>
      <c r="BS31" s="77">
        <v>62.655999999999999</v>
      </c>
      <c r="BT31" s="77">
        <v>70.742999999999995</v>
      </c>
      <c r="BU31" s="77">
        <v>79.968999999999994</v>
      </c>
      <c r="BV31" s="77">
        <v>90.525000000000006</v>
      </c>
      <c r="BW31" s="77">
        <v>102.648</v>
      </c>
      <c r="BX31" s="77">
        <v>116.631</v>
      </c>
      <c r="BY31" s="77">
        <v>132.82400000000001</v>
      </c>
      <c r="BZ31" s="77">
        <v>151.66200000000001</v>
      </c>
      <c r="CA31" s="77">
        <v>173.66800000000001</v>
      </c>
      <c r="CB31" s="77">
        <v>199.45599999999999</v>
      </c>
      <c r="CC31" s="77">
        <v>229.76300000000001</v>
      </c>
      <c r="CD31" s="77">
        <v>265.47000000000003</v>
      </c>
      <c r="CE31" s="77">
        <v>307.61399999999998</v>
      </c>
      <c r="CF31" s="77">
        <v>357.46499999999997</v>
      </c>
      <c r="CG31" s="77">
        <v>416.596</v>
      </c>
      <c r="CH31" s="77">
        <v>486.94499999999999</v>
      </c>
      <c r="CI31" s="77">
        <v>570.80999999999995</v>
      </c>
    </row>
    <row r="32" spans="1:87" x14ac:dyDescent="0.25">
      <c r="A32" s="108">
        <v>55</v>
      </c>
      <c r="B32" s="77">
        <v>1.3160000000000001</v>
      </c>
      <c r="C32" s="77">
        <v>1.331</v>
      </c>
      <c r="D32" s="77">
        <v>1.347</v>
      </c>
      <c r="E32" s="77">
        <v>1.3640000000000001</v>
      </c>
      <c r="F32" s="77">
        <v>1.381</v>
      </c>
      <c r="G32" s="77">
        <v>1.399</v>
      </c>
      <c r="H32" s="77">
        <v>1.4179999999999999</v>
      </c>
      <c r="I32" s="77">
        <v>1.4379999999999999</v>
      </c>
      <c r="J32" s="77">
        <v>1.4590000000000001</v>
      </c>
      <c r="K32" s="77">
        <v>1.4810000000000001</v>
      </c>
      <c r="L32" s="77">
        <v>1.5029999999999999</v>
      </c>
      <c r="M32" s="77">
        <v>1.528</v>
      </c>
      <c r="N32" s="77">
        <v>1.5529999999999999</v>
      </c>
      <c r="O32" s="77">
        <v>1.58</v>
      </c>
      <c r="P32" s="77">
        <v>1.6080000000000001</v>
      </c>
      <c r="Q32" s="77">
        <v>1.639</v>
      </c>
      <c r="R32" s="77">
        <v>1.6719999999999999</v>
      </c>
      <c r="S32" s="77">
        <v>1.704</v>
      </c>
      <c r="T32" s="77">
        <v>1.7390000000000001</v>
      </c>
      <c r="U32" s="77">
        <v>1.776</v>
      </c>
      <c r="V32" s="77">
        <v>1.8140000000000001</v>
      </c>
      <c r="W32" s="77">
        <v>1.8560000000000001</v>
      </c>
      <c r="X32" s="77">
        <v>1.899</v>
      </c>
      <c r="Y32" s="77">
        <v>1.946</v>
      </c>
      <c r="Z32" s="77">
        <v>1.9950000000000001</v>
      </c>
      <c r="AA32" s="77">
        <v>2.048</v>
      </c>
      <c r="AB32" s="77">
        <v>2.1040000000000001</v>
      </c>
      <c r="AC32" s="77">
        <v>2.165</v>
      </c>
      <c r="AD32" s="77">
        <v>2.23</v>
      </c>
      <c r="AE32" s="77">
        <v>2.2999999999999998</v>
      </c>
      <c r="AF32" s="77">
        <v>2.375</v>
      </c>
      <c r="AG32" s="77">
        <v>2.456</v>
      </c>
      <c r="AH32" s="77">
        <v>2.544</v>
      </c>
      <c r="AI32" s="77">
        <v>2.64</v>
      </c>
      <c r="AJ32" s="77">
        <v>2.7429999999999999</v>
      </c>
      <c r="AK32" s="77">
        <v>2.8559999999999999</v>
      </c>
      <c r="AL32" s="77">
        <v>2.98</v>
      </c>
      <c r="AM32" s="77">
        <v>3.1150000000000002</v>
      </c>
      <c r="AN32" s="77">
        <v>3.2639999999999998</v>
      </c>
      <c r="AO32" s="77">
        <v>3.4279999999999999</v>
      </c>
      <c r="AP32" s="77">
        <v>3.609</v>
      </c>
      <c r="AQ32" s="77">
        <v>3.81</v>
      </c>
      <c r="AR32" s="77">
        <v>4.032</v>
      </c>
      <c r="AS32" s="77">
        <v>4.28</v>
      </c>
      <c r="AT32" s="77">
        <v>4.5570000000000004</v>
      </c>
      <c r="AU32" s="77">
        <v>4.8659999999999997</v>
      </c>
      <c r="AV32" s="77">
        <v>5.2130000000000001</v>
      </c>
      <c r="AW32" s="77">
        <v>5.6029999999999998</v>
      </c>
      <c r="AX32" s="77">
        <v>6.0430000000000001</v>
      </c>
      <c r="AY32" s="77">
        <v>6.5389999999999997</v>
      </c>
      <c r="AZ32" s="77">
        <v>7.101</v>
      </c>
      <c r="BA32" s="77">
        <v>7.7359999999999998</v>
      </c>
      <c r="BB32" s="77">
        <v>8.4570000000000007</v>
      </c>
      <c r="BC32" s="77">
        <v>9.2759999999999998</v>
      </c>
      <c r="BD32" s="77">
        <v>10.206</v>
      </c>
      <c r="BE32" s="77">
        <v>11.263999999999999</v>
      </c>
      <c r="BF32" s="77">
        <v>12.467000000000001</v>
      </c>
      <c r="BG32" s="77">
        <v>13.835000000000001</v>
      </c>
      <c r="BH32" s="77">
        <v>15.391</v>
      </c>
      <c r="BI32" s="77">
        <v>17.158999999999999</v>
      </c>
      <c r="BJ32" s="77">
        <v>19.170000000000002</v>
      </c>
      <c r="BK32" s="77">
        <v>21.452999999999999</v>
      </c>
      <c r="BL32" s="77">
        <v>24.045999999999999</v>
      </c>
      <c r="BM32" s="77">
        <v>26.986999999999998</v>
      </c>
      <c r="BN32" s="77">
        <v>30.324999999999999</v>
      </c>
      <c r="BO32" s="77">
        <v>34.110999999999997</v>
      </c>
      <c r="BP32" s="77">
        <v>38.408000000000001</v>
      </c>
      <c r="BQ32" s="77">
        <v>43.287999999999997</v>
      </c>
      <c r="BR32" s="77">
        <v>48.835999999999999</v>
      </c>
      <c r="BS32" s="77">
        <v>55.154000000000003</v>
      </c>
      <c r="BT32" s="77">
        <v>62.356000000000002</v>
      </c>
      <c r="BU32" s="77">
        <v>70.578000000000003</v>
      </c>
      <c r="BV32" s="77">
        <v>79.989000000000004</v>
      </c>
      <c r="BW32" s="77">
        <v>90.798000000000002</v>
      </c>
      <c r="BX32" s="77">
        <v>103.264</v>
      </c>
      <c r="BY32" s="77">
        <v>117.696</v>
      </c>
      <c r="BZ32" s="77">
        <v>134.476</v>
      </c>
      <c r="CA32" s="77">
        <v>154.065</v>
      </c>
      <c r="CB32" s="77">
        <v>177.005</v>
      </c>
      <c r="CC32" s="77">
        <v>203.94300000000001</v>
      </c>
      <c r="CD32" s="77">
        <v>235.65700000000001</v>
      </c>
      <c r="CE32" s="77">
        <v>273.05900000000003</v>
      </c>
      <c r="CF32" s="77">
        <v>317.26900000000001</v>
      </c>
      <c r="CG32" s="77">
        <v>369.67399999999998</v>
      </c>
      <c r="CH32" s="77">
        <v>431.98200000000003</v>
      </c>
      <c r="CI32" s="77">
        <v>506.221</v>
      </c>
    </row>
    <row r="33" spans="1:87" x14ac:dyDescent="0.25">
      <c r="A33" s="108">
        <v>56</v>
      </c>
      <c r="B33" s="77">
        <v>1.252</v>
      </c>
      <c r="C33" s="77">
        <v>1.266</v>
      </c>
      <c r="D33" s="77">
        <v>1.2809999999999999</v>
      </c>
      <c r="E33" s="77">
        <v>1.296</v>
      </c>
      <c r="F33" s="77">
        <v>1.3120000000000001</v>
      </c>
      <c r="G33" s="77">
        <v>1.329</v>
      </c>
      <c r="H33" s="77">
        <v>1.347</v>
      </c>
      <c r="I33" s="77">
        <v>1.365</v>
      </c>
      <c r="J33" s="77">
        <v>1.3839999999999999</v>
      </c>
      <c r="K33" s="77">
        <v>1.4039999999999999</v>
      </c>
      <c r="L33" s="77">
        <v>1.425</v>
      </c>
      <c r="M33" s="77">
        <v>1.4470000000000001</v>
      </c>
      <c r="N33" s="77">
        <v>1.4710000000000001</v>
      </c>
      <c r="O33" s="77">
        <v>1.4950000000000001</v>
      </c>
      <c r="P33" s="77">
        <v>1.5209999999999999</v>
      </c>
      <c r="Q33" s="77">
        <v>1.5489999999999999</v>
      </c>
      <c r="R33" s="77">
        <v>1.579</v>
      </c>
      <c r="S33" s="77">
        <v>1.61</v>
      </c>
      <c r="T33" s="77">
        <v>1.641</v>
      </c>
      <c r="U33" s="77">
        <v>1.675</v>
      </c>
      <c r="V33" s="77">
        <v>1.71</v>
      </c>
      <c r="W33" s="77">
        <v>1.7470000000000001</v>
      </c>
      <c r="X33" s="77">
        <v>1.7869999999999999</v>
      </c>
      <c r="Y33" s="77">
        <v>1.829</v>
      </c>
      <c r="Z33" s="77">
        <v>1.8740000000000001</v>
      </c>
      <c r="AA33" s="77">
        <v>1.921</v>
      </c>
      <c r="AB33" s="77">
        <v>1.972</v>
      </c>
      <c r="AC33" s="77">
        <v>2.0270000000000001</v>
      </c>
      <c r="AD33" s="77">
        <v>2.085</v>
      </c>
      <c r="AE33" s="77">
        <v>2.1480000000000001</v>
      </c>
      <c r="AF33" s="77">
        <v>2.2149999999999999</v>
      </c>
      <c r="AG33" s="77">
        <v>2.2879999999999998</v>
      </c>
      <c r="AH33" s="77">
        <v>2.367</v>
      </c>
      <c r="AI33" s="77">
        <v>2.4510000000000001</v>
      </c>
      <c r="AJ33" s="77">
        <v>2.544</v>
      </c>
      <c r="AK33" s="77">
        <v>2.6440000000000001</v>
      </c>
      <c r="AL33" s="77">
        <v>2.7530000000000001</v>
      </c>
      <c r="AM33" s="77">
        <v>2.8719999999999999</v>
      </c>
      <c r="AN33" s="77">
        <v>3.0030000000000001</v>
      </c>
      <c r="AO33" s="77">
        <v>3.1469999999999998</v>
      </c>
      <c r="AP33" s="77">
        <v>3.306</v>
      </c>
      <c r="AQ33" s="77">
        <v>3.4809999999999999</v>
      </c>
      <c r="AR33" s="77">
        <v>3.6749999999999998</v>
      </c>
      <c r="AS33" s="77">
        <v>3.89</v>
      </c>
      <c r="AT33" s="77">
        <v>4.13</v>
      </c>
      <c r="AU33" s="77">
        <v>4.3979999999999997</v>
      </c>
      <c r="AV33" s="77">
        <v>4.6980000000000004</v>
      </c>
      <c r="AW33" s="77">
        <v>5.0350000000000001</v>
      </c>
      <c r="AX33" s="77">
        <v>5.4139999999999997</v>
      </c>
      <c r="AY33" s="77">
        <v>5.8410000000000002</v>
      </c>
      <c r="AZ33" s="77">
        <v>6.3230000000000004</v>
      </c>
      <c r="BA33" s="77">
        <v>6.8689999999999998</v>
      </c>
      <c r="BB33" s="77">
        <v>7.4880000000000004</v>
      </c>
      <c r="BC33" s="77">
        <v>8.1910000000000007</v>
      </c>
      <c r="BD33" s="77">
        <v>8.99</v>
      </c>
      <c r="BE33" s="77">
        <v>9.8989999999999991</v>
      </c>
      <c r="BF33" s="77">
        <v>10.933999999999999</v>
      </c>
      <c r="BG33" s="77">
        <v>12.114000000000001</v>
      </c>
      <c r="BH33" s="77">
        <v>13.457000000000001</v>
      </c>
      <c r="BI33" s="77">
        <v>14.988</v>
      </c>
      <c r="BJ33" s="77">
        <v>16.731000000000002</v>
      </c>
      <c r="BK33" s="77">
        <v>18.716999999999999</v>
      </c>
      <c r="BL33" s="77">
        <v>20.978000000000002</v>
      </c>
      <c r="BM33" s="77">
        <v>23.552</v>
      </c>
      <c r="BN33" s="77">
        <v>26.478999999999999</v>
      </c>
      <c r="BO33" s="77">
        <v>29.809000000000001</v>
      </c>
      <c r="BP33" s="77">
        <v>33.598999999999997</v>
      </c>
      <c r="BQ33" s="77">
        <v>37.911999999999999</v>
      </c>
      <c r="BR33" s="77">
        <v>42.826999999999998</v>
      </c>
      <c r="BS33" s="77">
        <v>48.432000000000002</v>
      </c>
      <c r="BT33" s="77">
        <v>54.832000000000001</v>
      </c>
      <c r="BU33" s="77">
        <v>62.146999999999998</v>
      </c>
      <c r="BV33" s="77">
        <v>70.525000000000006</v>
      </c>
      <c r="BW33" s="77">
        <v>80.153000000000006</v>
      </c>
      <c r="BX33" s="77">
        <v>91.257999999999996</v>
      </c>
      <c r="BY33" s="77">
        <v>104.113</v>
      </c>
      <c r="BZ33" s="77">
        <v>119.05500000000001</v>
      </c>
      <c r="CA33" s="77">
        <v>136.49100000000001</v>
      </c>
      <c r="CB33" s="77">
        <v>156.89599999999999</v>
      </c>
      <c r="CC33" s="77">
        <v>180.84</v>
      </c>
      <c r="CD33" s="77">
        <v>209.00800000000001</v>
      </c>
      <c r="CE33" s="77">
        <v>242.2</v>
      </c>
      <c r="CF33" s="77">
        <v>281.40100000000001</v>
      </c>
      <c r="CG33" s="77">
        <v>327.83100000000002</v>
      </c>
      <c r="CH33" s="77">
        <v>382.99</v>
      </c>
      <c r="CI33" s="77">
        <v>448.66300000000001</v>
      </c>
    </row>
    <row r="34" spans="1:87" x14ac:dyDescent="0.25">
      <c r="A34" s="108">
        <v>57</v>
      </c>
      <c r="B34" s="77">
        <v>1.1910000000000001</v>
      </c>
      <c r="C34" s="77">
        <v>1.204</v>
      </c>
      <c r="D34" s="77">
        <v>1.218</v>
      </c>
      <c r="E34" s="77">
        <v>1.232</v>
      </c>
      <c r="F34" s="77">
        <v>1.2470000000000001</v>
      </c>
      <c r="G34" s="77">
        <v>1.262</v>
      </c>
      <c r="H34" s="77">
        <v>1.278</v>
      </c>
      <c r="I34" s="77">
        <v>1.2949999999999999</v>
      </c>
      <c r="J34" s="77">
        <v>1.3129999999999999</v>
      </c>
      <c r="K34" s="77">
        <v>1.331</v>
      </c>
      <c r="L34" s="77">
        <v>1.351</v>
      </c>
      <c r="M34" s="77">
        <v>1.371</v>
      </c>
      <c r="N34" s="77">
        <v>1.3919999999999999</v>
      </c>
      <c r="O34" s="77">
        <v>1.415</v>
      </c>
      <c r="P34" s="77">
        <v>1.4379999999999999</v>
      </c>
      <c r="Q34" s="77">
        <v>1.4650000000000001</v>
      </c>
      <c r="R34" s="77">
        <v>1.492</v>
      </c>
      <c r="S34" s="77">
        <v>1.52</v>
      </c>
      <c r="T34" s="77">
        <v>1.5489999999999999</v>
      </c>
      <c r="U34" s="77">
        <v>1.579</v>
      </c>
      <c r="V34" s="77">
        <v>1.611</v>
      </c>
      <c r="W34" s="77">
        <v>1.645</v>
      </c>
      <c r="X34" s="77">
        <v>1.681</v>
      </c>
      <c r="Y34" s="77">
        <v>1.72</v>
      </c>
      <c r="Z34" s="77">
        <v>1.76</v>
      </c>
      <c r="AA34" s="77">
        <v>1.8029999999999999</v>
      </c>
      <c r="AB34" s="77">
        <v>1.849</v>
      </c>
      <c r="AC34" s="77">
        <v>1.899</v>
      </c>
      <c r="AD34" s="77">
        <v>1.9510000000000001</v>
      </c>
      <c r="AE34" s="77">
        <v>2.008</v>
      </c>
      <c r="AF34" s="77">
        <v>2.0680000000000001</v>
      </c>
      <c r="AG34" s="77">
        <v>2.133</v>
      </c>
      <c r="AH34" s="77">
        <v>2.2029999999999998</v>
      </c>
      <c r="AI34" s="77">
        <v>2.2789999999999999</v>
      </c>
      <c r="AJ34" s="77">
        <v>2.3610000000000002</v>
      </c>
      <c r="AK34" s="77">
        <v>2.4500000000000002</v>
      </c>
      <c r="AL34" s="77">
        <v>2.5459999999999998</v>
      </c>
      <c r="AM34" s="77">
        <v>2.6520000000000001</v>
      </c>
      <c r="AN34" s="77">
        <v>2.7669999999999999</v>
      </c>
      <c r="AO34" s="77">
        <v>2.8940000000000001</v>
      </c>
      <c r="AP34" s="77">
        <v>3.0329999999999999</v>
      </c>
      <c r="AQ34" s="77">
        <v>3.1859999999999999</v>
      </c>
      <c r="AR34" s="77">
        <v>3.3559999999999999</v>
      </c>
      <c r="AS34" s="77">
        <v>3.5430000000000001</v>
      </c>
      <c r="AT34" s="77">
        <v>3.7519999999999998</v>
      </c>
      <c r="AU34" s="77">
        <v>3.984</v>
      </c>
      <c r="AV34" s="77">
        <v>4.2439999999999998</v>
      </c>
      <c r="AW34" s="77">
        <v>4.5350000000000001</v>
      </c>
      <c r="AX34" s="77">
        <v>4.8609999999999998</v>
      </c>
      <c r="AY34" s="77">
        <v>5.2290000000000001</v>
      </c>
      <c r="AZ34" s="77">
        <v>5.6429999999999998</v>
      </c>
      <c r="BA34" s="77">
        <v>6.1120000000000001</v>
      </c>
      <c r="BB34" s="77">
        <v>6.6440000000000001</v>
      </c>
      <c r="BC34" s="77">
        <v>7.2469999999999999</v>
      </c>
      <c r="BD34" s="77">
        <v>7.9320000000000004</v>
      </c>
      <c r="BE34" s="77">
        <v>8.7129999999999992</v>
      </c>
      <c r="BF34" s="77">
        <v>9.6020000000000003</v>
      </c>
      <c r="BG34" s="77">
        <v>10.616</v>
      </c>
      <c r="BH34" s="77">
        <v>11.773</v>
      </c>
      <c r="BI34" s="77">
        <v>13.093</v>
      </c>
      <c r="BJ34" s="77">
        <v>14.6</v>
      </c>
      <c r="BK34" s="77">
        <v>16.321000000000002</v>
      </c>
      <c r="BL34" s="77">
        <v>18.286000000000001</v>
      </c>
      <c r="BM34" s="77">
        <v>20.527999999999999</v>
      </c>
      <c r="BN34" s="77">
        <v>23.085000000000001</v>
      </c>
      <c r="BO34" s="77">
        <v>26.003</v>
      </c>
      <c r="BP34" s="77">
        <v>29.332000000000001</v>
      </c>
      <c r="BQ34" s="77">
        <v>33.133000000000003</v>
      </c>
      <c r="BR34" s="77">
        <v>37.472000000000001</v>
      </c>
      <c r="BS34" s="77">
        <v>42.433</v>
      </c>
      <c r="BT34" s="77">
        <v>48.106999999999999</v>
      </c>
      <c r="BU34" s="77">
        <v>54.601999999999997</v>
      </c>
      <c r="BV34" s="77">
        <v>62.05</v>
      </c>
      <c r="BW34" s="77">
        <v>70.617000000000004</v>
      </c>
      <c r="BX34" s="77">
        <v>80.504000000000005</v>
      </c>
      <c r="BY34" s="77">
        <v>91.951999999999998</v>
      </c>
      <c r="BZ34" s="77">
        <v>105.258</v>
      </c>
      <c r="CA34" s="77">
        <v>120.782</v>
      </c>
      <c r="CB34" s="77">
        <v>138.94300000000001</v>
      </c>
      <c r="CC34" s="77">
        <v>160.24299999999999</v>
      </c>
      <c r="CD34" s="77">
        <v>185.28299999999999</v>
      </c>
      <c r="CE34" s="77">
        <v>214.768</v>
      </c>
      <c r="CF34" s="77">
        <v>249.56299999999999</v>
      </c>
      <c r="CG34" s="77">
        <v>290.74</v>
      </c>
      <c r="CH34" s="77">
        <v>339.61900000000003</v>
      </c>
      <c r="CI34" s="77">
        <v>397.76600000000002</v>
      </c>
    </row>
    <row r="35" spans="1:87" x14ac:dyDescent="0.25">
      <c r="A35" s="108">
        <v>58</v>
      </c>
      <c r="B35" s="77">
        <v>1.133</v>
      </c>
      <c r="C35" s="77">
        <v>1.145</v>
      </c>
      <c r="D35" s="77">
        <v>1.157</v>
      </c>
      <c r="E35" s="77">
        <v>1.171</v>
      </c>
      <c r="F35" s="77">
        <v>1.1839999999999999</v>
      </c>
      <c r="G35" s="77">
        <v>1.198</v>
      </c>
      <c r="H35" s="77">
        <v>1.2130000000000001</v>
      </c>
      <c r="I35" s="77">
        <v>1.2290000000000001</v>
      </c>
      <c r="J35" s="77">
        <v>1.2450000000000001</v>
      </c>
      <c r="K35" s="77">
        <v>1.262</v>
      </c>
      <c r="L35" s="77">
        <v>1.28</v>
      </c>
      <c r="M35" s="77">
        <v>1.2989999999999999</v>
      </c>
      <c r="N35" s="77">
        <v>1.3180000000000001</v>
      </c>
      <c r="O35" s="77">
        <v>1.339</v>
      </c>
      <c r="P35" s="77">
        <v>1.36</v>
      </c>
      <c r="Q35" s="77">
        <v>1.3839999999999999</v>
      </c>
      <c r="R35" s="77">
        <v>1.41</v>
      </c>
      <c r="S35" s="77">
        <v>1.4350000000000001</v>
      </c>
      <c r="T35" s="77">
        <v>1.4610000000000001</v>
      </c>
      <c r="U35" s="77">
        <v>1.4890000000000001</v>
      </c>
      <c r="V35" s="77">
        <v>1.5189999999999999</v>
      </c>
      <c r="W35" s="77">
        <v>1.55</v>
      </c>
      <c r="X35" s="77">
        <v>1.5820000000000001</v>
      </c>
      <c r="Y35" s="77">
        <v>1.617</v>
      </c>
      <c r="Z35" s="77">
        <v>1.6539999999999999</v>
      </c>
      <c r="AA35" s="77">
        <v>1.6930000000000001</v>
      </c>
      <c r="AB35" s="77">
        <v>1.7350000000000001</v>
      </c>
      <c r="AC35" s="77">
        <v>1.7789999999999999</v>
      </c>
      <c r="AD35" s="77">
        <v>1.8260000000000001</v>
      </c>
      <c r="AE35" s="77">
        <v>1.877</v>
      </c>
      <c r="AF35" s="77">
        <v>1.931</v>
      </c>
      <c r="AG35" s="77">
        <v>1.99</v>
      </c>
      <c r="AH35" s="77">
        <v>2.052</v>
      </c>
      <c r="AI35" s="77">
        <v>2.12</v>
      </c>
      <c r="AJ35" s="77">
        <v>2.1930000000000001</v>
      </c>
      <c r="AK35" s="77">
        <v>2.2719999999999998</v>
      </c>
      <c r="AL35" s="77">
        <v>2.3580000000000001</v>
      </c>
      <c r="AM35" s="77">
        <v>2.4510000000000001</v>
      </c>
      <c r="AN35" s="77">
        <v>2.5529999999999999</v>
      </c>
      <c r="AO35" s="77">
        <v>2.665</v>
      </c>
      <c r="AP35" s="77">
        <v>2.7869999999999999</v>
      </c>
      <c r="AQ35" s="77">
        <v>2.9209999999999998</v>
      </c>
      <c r="AR35" s="77">
        <v>3.07</v>
      </c>
      <c r="AS35" s="77">
        <v>3.2330000000000001</v>
      </c>
      <c r="AT35" s="77">
        <v>3.415</v>
      </c>
      <c r="AU35" s="77">
        <v>3.617</v>
      </c>
      <c r="AV35" s="77">
        <v>3.8420000000000001</v>
      </c>
      <c r="AW35" s="77">
        <v>4.093</v>
      </c>
      <c r="AX35" s="77">
        <v>4.375</v>
      </c>
      <c r="AY35" s="77">
        <v>4.6920000000000002</v>
      </c>
      <c r="AZ35" s="77">
        <v>5.048</v>
      </c>
      <c r="BA35" s="77">
        <v>5.4509999999999996</v>
      </c>
      <c r="BB35" s="77">
        <v>5.907</v>
      </c>
      <c r="BC35" s="77">
        <v>6.4249999999999998</v>
      </c>
      <c r="BD35" s="77">
        <v>7.0129999999999999</v>
      </c>
      <c r="BE35" s="77">
        <v>7.6820000000000004</v>
      </c>
      <c r="BF35" s="77">
        <v>8.4440000000000008</v>
      </c>
      <c r="BG35" s="77">
        <v>9.3140000000000001</v>
      </c>
      <c r="BH35" s="77">
        <v>10.308</v>
      </c>
      <c r="BI35" s="77">
        <v>11.444000000000001</v>
      </c>
      <c r="BJ35" s="77">
        <v>12.743</v>
      </c>
      <c r="BK35" s="77">
        <v>14.228999999999999</v>
      </c>
      <c r="BL35" s="77">
        <v>15.929</v>
      </c>
      <c r="BM35" s="77">
        <v>17.875</v>
      </c>
      <c r="BN35" s="77">
        <v>20.100000000000001</v>
      </c>
      <c r="BO35" s="77">
        <v>22.646999999999998</v>
      </c>
      <c r="BP35" s="77">
        <v>25.561</v>
      </c>
      <c r="BQ35" s="77">
        <v>28.896000000000001</v>
      </c>
      <c r="BR35" s="77">
        <v>32.713999999999999</v>
      </c>
      <c r="BS35" s="77">
        <v>37.091000000000001</v>
      </c>
      <c r="BT35" s="77">
        <v>42.106999999999999</v>
      </c>
      <c r="BU35" s="77">
        <v>47.860999999999997</v>
      </c>
      <c r="BV35" s="77">
        <v>54.47</v>
      </c>
      <c r="BW35" s="77">
        <v>62.08</v>
      </c>
      <c r="BX35" s="77">
        <v>70.873000000000005</v>
      </c>
      <c r="BY35" s="77">
        <v>81.061999999999998</v>
      </c>
      <c r="BZ35" s="77">
        <v>92.909000000000006</v>
      </c>
      <c r="CA35" s="77">
        <v>106.733</v>
      </c>
      <c r="CB35" s="77">
        <v>122.904</v>
      </c>
      <c r="CC35" s="77">
        <v>141.86500000000001</v>
      </c>
      <c r="CD35" s="77">
        <v>164.14699999999999</v>
      </c>
      <c r="CE35" s="77">
        <v>190.37</v>
      </c>
      <c r="CF35" s="77">
        <v>221.29499999999999</v>
      </c>
      <c r="CG35" s="77">
        <v>257.86599999999999</v>
      </c>
      <c r="CH35" s="77">
        <v>301.24299999999999</v>
      </c>
      <c r="CI35" s="77">
        <v>352.803</v>
      </c>
    </row>
    <row r="36" spans="1:87" x14ac:dyDescent="0.25">
      <c r="A36" s="108">
        <v>59</v>
      </c>
      <c r="B36" s="77">
        <v>1.077</v>
      </c>
      <c r="C36" s="77">
        <v>1.0880000000000001</v>
      </c>
      <c r="D36" s="77">
        <v>1.1000000000000001</v>
      </c>
      <c r="E36" s="77">
        <v>1.1120000000000001</v>
      </c>
      <c r="F36" s="77">
        <v>1.1240000000000001</v>
      </c>
      <c r="G36" s="77">
        <v>1.137</v>
      </c>
      <c r="H36" s="77">
        <v>1.151</v>
      </c>
      <c r="I36" s="77">
        <v>1.165</v>
      </c>
      <c r="J36" s="77">
        <v>1.18</v>
      </c>
      <c r="K36" s="77">
        <v>1.196</v>
      </c>
      <c r="L36" s="77">
        <v>1.212</v>
      </c>
      <c r="M36" s="77">
        <v>1.23</v>
      </c>
      <c r="N36" s="77">
        <v>1.248</v>
      </c>
      <c r="O36" s="77">
        <v>1.266</v>
      </c>
      <c r="P36" s="77">
        <v>1.286</v>
      </c>
      <c r="Q36" s="77">
        <v>1.3080000000000001</v>
      </c>
      <c r="R36" s="77">
        <v>1.3320000000000001</v>
      </c>
      <c r="S36" s="77">
        <v>1.355</v>
      </c>
      <c r="T36" s="77">
        <v>1.379</v>
      </c>
      <c r="U36" s="77">
        <v>1.4039999999999999</v>
      </c>
      <c r="V36" s="77">
        <v>1.431</v>
      </c>
      <c r="W36" s="77">
        <v>1.4590000000000001</v>
      </c>
      <c r="X36" s="77">
        <v>1.4890000000000001</v>
      </c>
      <c r="Y36" s="77">
        <v>1.5209999999999999</v>
      </c>
      <c r="Z36" s="77">
        <v>1.554</v>
      </c>
      <c r="AA36" s="77">
        <v>1.59</v>
      </c>
      <c r="AB36" s="77">
        <v>1.627</v>
      </c>
      <c r="AC36" s="77">
        <v>1.6679999999999999</v>
      </c>
      <c r="AD36" s="77">
        <v>1.71</v>
      </c>
      <c r="AE36" s="77">
        <v>1.756</v>
      </c>
      <c r="AF36" s="77">
        <v>1.8049999999999999</v>
      </c>
      <c r="AG36" s="77">
        <v>1.857</v>
      </c>
      <c r="AH36" s="77">
        <v>1.913</v>
      </c>
      <c r="AI36" s="77">
        <v>1.974</v>
      </c>
      <c r="AJ36" s="77">
        <v>2.0390000000000001</v>
      </c>
      <c r="AK36" s="77">
        <v>2.109</v>
      </c>
      <c r="AL36" s="77">
        <v>2.1859999999999999</v>
      </c>
      <c r="AM36" s="77">
        <v>2.2690000000000001</v>
      </c>
      <c r="AN36" s="77">
        <v>2.359</v>
      </c>
      <c r="AO36" s="77">
        <v>2.4569999999999999</v>
      </c>
      <c r="AP36" s="77">
        <v>2.5649999999999999</v>
      </c>
      <c r="AQ36" s="77">
        <v>2.6829999999999998</v>
      </c>
      <c r="AR36" s="77">
        <v>2.8130000000000002</v>
      </c>
      <c r="AS36" s="77">
        <v>2.956</v>
      </c>
      <c r="AT36" s="77">
        <v>3.1139999999999999</v>
      </c>
      <c r="AU36" s="77">
        <v>3.29</v>
      </c>
      <c r="AV36" s="77">
        <v>3.4849999999999999</v>
      </c>
      <c r="AW36" s="77">
        <v>3.7029999999999998</v>
      </c>
      <c r="AX36" s="77">
        <v>3.9460000000000002</v>
      </c>
      <c r="AY36" s="77">
        <v>4.22</v>
      </c>
      <c r="AZ36" s="77">
        <v>4.5270000000000001</v>
      </c>
      <c r="BA36" s="77">
        <v>4.8730000000000002</v>
      </c>
      <c r="BB36" s="77">
        <v>5.2649999999999997</v>
      </c>
      <c r="BC36" s="77">
        <v>5.7089999999999996</v>
      </c>
      <c r="BD36" s="77">
        <v>6.2130000000000001</v>
      </c>
      <c r="BE36" s="77">
        <v>6.7859999999999996</v>
      </c>
      <c r="BF36" s="77">
        <v>7.4390000000000001</v>
      </c>
      <c r="BG36" s="77">
        <v>8.1850000000000005</v>
      </c>
      <c r="BH36" s="77">
        <v>9.0370000000000008</v>
      </c>
      <c r="BI36" s="77">
        <v>10.012</v>
      </c>
      <c r="BJ36" s="77">
        <v>11.129</v>
      </c>
      <c r="BK36" s="77">
        <v>12.409000000000001</v>
      </c>
      <c r="BL36" s="77">
        <v>13.875999999999999</v>
      </c>
      <c r="BM36" s="77">
        <v>15.558</v>
      </c>
      <c r="BN36" s="77">
        <v>17.488</v>
      </c>
      <c r="BO36" s="77">
        <v>19.702999999999999</v>
      </c>
      <c r="BP36" s="77">
        <v>22.244</v>
      </c>
      <c r="BQ36" s="77">
        <v>25.161000000000001</v>
      </c>
      <c r="BR36" s="77">
        <v>28.51</v>
      </c>
      <c r="BS36" s="77">
        <v>32.359000000000002</v>
      </c>
      <c r="BT36" s="77">
        <v>36.783000000000001</v>
      </c>
      <c r="BU36" s="77">
        <v>41.869</v>
      </c>
      <c r="BV36" s="77">
        <v>47.723999999999997</v>
      </c>
      <c r="BW36" s="77">
        <v>54.478000000000002</v>
      </c>
      <c r="BX36" s="77">
        <v>62.293999999999997</v>
      </c>
      <c r="BY36" s="77">
        <v>71.361000000000004</v>
      </c>
      <c r="BZ36" s="77">
        <v>81.914000000000001</v>
      </c>
      <c r="CA36" s="77">
        <v>94.236999999999995</v>
      </c>
      <c r="CB36" s="77">
        <v>108.65900000000001</v>
      </c>
      <c r="CC36" s="77">
        <v>125.57299999999999</v>
      </c>
      <c r="CD36" s="77">
        <v>145.44999999999999</v>
      </c>
      <c r="CE36" s="77">
        <v>168.84100000000001</v>
      </c>
      <c r="CF36" s="77">
        <v>196.41900000000001</v>
      </c>
      <c r="CG36" s="77">
        <v>229.02</v>
      </c>
      <c r="CH36" s="77">
        <v>267.673</v>
      </c>
      <c r="CI36" s="77">
        <v>313.59500000000003</v>
      </c>
    </row>
    <row r="37" spans="1:87" x14ac:dyDescent="0.25">
      <c r="A37" s="108">
        <v>60</v>
      </c>
      <c r="B37" s="77">
        <v>1.0229999999999999</v>
      </c>
      <c r="C37" s="77">
        <v>1.0329999999999999</v>
      </c>
      <c r="D37" s="77">
        <v>1.044</v>
      </c>
      <c r="E37" s="77">
        <v>1.0549999999999999</v>
      </c>
      <c r="F37" s="77">
        <v>1.0669999999999999</v>
      </c>
      <c r="G37" s="77">
        <v>1.079</v>
      </c>
      <c r="H37" s="77">
        <v>1.0920000000000001</v>
      </c>
      <c r="I37" s="77">
        <v>1.105</v>
      </c>
      <c r="J37" s="77">
        <v>1.119</v>
      </c>
      <c r="K37" s="77">
        <v>1.133</v>
      </c>
      <c r="L37" s="77">
        <v>1.1479999999999999</v>
      </c>
      <c r="M37" s="77">
        <v>1.1639999999999999</v>
      </c>
      <c r="N37" s="77">
        <v>1.18</v>
      </c>
      <c r="O37" s="77">
        <v>1.198</v>
      </c>
      <c r="P37" s="77">
        <v>1.216</v>
      </c>
      <c r="Q37" s="77">
        <v>1.236</v>
      </c>
      <c r="R37" s="77">
        <v>1.258</v>
      </c>
      <c r="S37" s="77">
        <v>1.2789999999999999</v>
      </c>
      <c r="T37" s="77">
        <v>1.3009999999999999</v>
      </c>
      <c r="U37" s="77">
        <v>1.3240000000000001</v>
      </c>
      <c r="V37" s="77">
        <v>1.349</v>
      </c>
      <c r="W37" s="77">
        <v>1.3740000000000001</v>
      </c>
      <c r="X37" s="77">
        <v>1.4019999999999999</v>
      </c>
      <c r="Y37" s="77">
        <v>1.43</v>
      </c>
      <c r="Z37" s="77">
        <v>1.4610000000000001</v>
      </c>
      <c r="AA37" s="77">
        <v>1.4930000000000001</v>
      </c>
      <c r="AB37" s="77">
        <v>1.5269999999999999</v>
      </c>
      <c r="AC37" s="77">
        <v>1.5629999999999999</v>
      </c>
      <c r="AD37" s="77">
        <v>1.6020000000000001</v>
      </c>
      <c r="AE37" s="77">
        <v>1.643</v>
      </c>
      <c r="AF37" s="77">
        <v>1.6870000000000001</v>
      </c>
      <c r="AG37" s="77">
        <v>1.734</v>
      </c>
      <c r="AH37" s="77">
        <v>1.7849999999999999</v>
      </c>
      <c r="AI37" s="77">
        <v>1.839</v>
      </c>
      <c r="AJ37" s="77">
        <v>1.897</v>
      </c>
      <c r="AK37" s="77">
        <v>1.96</v>
      </c>
      <c r="AL37" s="77">
        <v>2.028</v>
      </c>
      <c r="AM37" s="77">
        <v>2.101</v>
      </c>
      <c r="AN37" s="77">
        <v>2.181</v>
      </c>
      <c r="AO37" s="77">
        <v>2.2679999999999998</v>
      </c>
      <c r="AP37" s="77">
        <v>2.363</v>
      </c>
      <c r="AQ37" s="77">
        <v>2.4670000000000001</v>
      </c>
      <c r="AR37" s="77">
        <v>2.581</v>
      </c>
      <c r="AS37" s="77">
        <v>2.706</v>
      </c>
      <c r="AT37" s="77">
        <v>2.8450000000000002</v>
      </c>
      <c r="AU37" s="77">
        <v>2.9980000000000002</v>
      </c>
      <c r="AV37" s="77">
        <v>3.1669999999999998</v>
      </c>
      <c r="AW37" s="77">
        <v>3.3559999999999999</v>
      </c>
      <c r="AX37" s="77">
        <v>3.5670000000000002</v>
      </c>
      <c r="AY37" s="77">
        <v>3.8029999999999999</v>
      </c>
      <c r="AZ37" s="77">
        <v>4.0679999999999996</v>
      </c>
      <c r="BA37" s="77">
        <v>4.3659999999999997</v>
      </c>
      <c r="BB37" s="77">
        <v>4.7030000000000003</v>
      </c>
      <c r="BC37" s="77">
        <v>5.0839999999999996</v>
      </c>
      <c r="BD37" s="77">
        <v>5.516</v>
      </c>
      <c r="BE37" s="77">
        <v>6.0069999999999997</v>
      </c>
      <c r="BF37" s="77">
        <v>6.5659999999999998</v>
      </c>
      <c r="BG37" s="77">
        <v>7.2039999999999997</v>
      </c>
      <c r="BH37" s="77">
        <v>7.9340000000000002</v>
      </c>
      <c r="BI37" s="77">
        <v>8.77</v>
      </c>
      <c r="BJ37" s="77">
        <v>9.7270000000000003</v>
      </c>
      <c r="BK37" s="77">
        <v>10.826000000000001</v>
      </c>
      <c r="BL37" s="77">
        <v>12.087999999999999</v>
      </c>
      <c r="BM37" s="77">
        <v>13.539</v>
      </c>
      <c r="BN37" s="77">
        <v>15.206</v>
      </c>
      <c r="BO37" s="77">
        <v>17.123999999999999</v>
      </c>
      <c r="BP37" s="77">
        <v>19.331</v>
      </c>
      <c r="BQ37" s="77">
        <v>21.872</v>
      </c>
      <c r="BR37" s="77">
        <v>24.798999999999999</v>
      </c>
      <c r="BS37" s="77">
        <v>28.170999999999999</v>
      </c>
      <c r="BT37" s="77">
        <v>32.058999999999997</v>
      </c>
      <c r="BU37" s="77">
        <v>36.54</v>
      </c>
      <c r="BV37" s="77">
        <v>41.712000000000003</v>
      </c>
      <c r="BW37" s="77">
        <v>47.692</v>
      </c>
      <c r="BX37" s="77">
        <v>54.625999999999998</v>
      </c>
      <c r="BY37" s="77">
        <v>62.683999999999997</v>
      </c>
      <c r="BZ37" s="77">
        <v>72.076999999999998</v>
      </c>
      <c r="CA37" s="77">
        <v>83.058999999999997</v>
      </c>
      <c r="CB37" s="77">
        <v>95.923000000000002</v>
      </c>
      <c r="CC37" s="77">
        <v>111.023</v>
      </c>
      <c r="CD37" s="77">
        <v>128.77699999999999</v>
      </c>
      <c r="CE37" s="77">
        <v>149.67699999999999</v>
      </c>
      <c r="CF37" s="77">
        <v>174.32499999999999</v>
      </c>
      <c r="CG37" s="77">
        <v>203.465</v>
      </c>
      <c r="CH37" s="77">
        <v>238.01300000000001</v>
      </c>
      <c r="CI37" s="77">
        <v>279.05500000000001</v>
      </c>
    </row>
    <row r="38" spans="1:87" x14ac:dyDescent="0.25">
      <c r="A38" s="108">
        <v>61</v>
      </c>
      <c r="B38" s="77">
        <v>0.97199999999999998</v>
      </c>
      <c r="C38" s="77">
        <v>0.98099999999999998</v>
      </c>
      <c r="D38" s="77">
        <v>0.99099999999999999</v>
      </c>
      <c r="E38" s="77">
        <v>1.0009999999999999</v>
      </c>
      <c r="F38" s="77">
        <v>1.012</v>
      </c>
      <c r="G38" s="77">
        <v>1.0229999999999999</v>
      </c>
      <c r="H38" s="77">
        <v>1.0349999999999999</v>
      </c>
      <c r="I38" s="77">
        <v>1.0469999999999999</v>
      </c>
      <c r="J38" s="77">
        <v>1.06</v>
      </c>
      <c r="K38" s="77">
        <v>1.073</v>
      </c>
      <c r="L38" s="77">
        <v>1.087</v>
      </c>
      <c r="M38" s="77">
        <v>1.101</v>
      </c>
      <c r="N38" s="77">
        <v>1.1160000000000001</v>
      </c>
      <c r="O38" s="77">
        <v>1.1319999999999999</v>
      </c>
      <c r="P38" s="77">
        <v>1.149</v>
      </c>
      <c r="Q38" s="77">
        <v>1.1679999999999999</v>
      </c>
      <c r="R38" s="77">
        <v>1.1870000000000001</v>
      </c>
      <c r="S38" s="77">
        <v>1.2070000000000001</v>
      </c>
      <c r="T38" s="77">
        <v>1.2270000000000001</v>
      </c>
      <c r="U38" s="77">
        <v>1.248</v>
      </c>
      <c r="V38" s="77">
        <v>1.2709999999999999</v>
      </c>
      <c r="W38" s="77">
        <v>1.294</v>
      </c>
      <c r="X38" s="77">
        <v>1.319</v>
      </c>
      <c r="Y38" s="77">
        <v>1.345</v>
      </c>
      <c r="Z38" s="77">
        <v>1.373</v>
      </c>
      <c r="AA38" s="77">
        <v>1.4019999999999999</v>
      </c>
      <c r="AB38" s="77">
        <v>1.4330000000000001</v>
      </c>
      <c r="AC38" s="77">
        <v>1.466</v>
      </c>
      <c r="AD38" s="77">
        <v>1.5009999999999999</v>
      </c>
      <c r="AE38" s="77">
        <v>1.538</v>
      </c>
      <c r="AF38" s="77">
        <v>1.577</v>
      </c>
      <c r="AG38" s="77">
        <v>1.62</v>
      </c>
      <c r="AH38" s="77">
        <v>1.665</v>
      </c>
      <c r="AI38" s="77">
        <v>1.714</v>
      </c>
      <c r="AJ38" s="77">
        <v>1.766</v>
      </c>
      <c r="AK38" s="77">
        <v>1.8220000000000001</v>
      </c>
      <c r="AL38" s="77">
        <v>1.8819999999999999</v>
      </c>
      <c r="AM38" s="77">
        <v>1.948</v>
      </c>
      <c r="AN38" s="77">
        <v>2.0190000000000001</v>
      </c>
      <c r="AO38" s="77">
        <v>2.0960000000000001</v>
      </c>
      <c r="AP38" s="77">
        <v>2.1800000000000002</v>
      </c>
      <c r="AQ38" s="77">
        <v>2.2709999999999999</v>
      </c>
      <c r="AR38" s="77">
        <v>2.371</v>
      </c>
      <c r="AS38" s="77">
        <v>2.4809999999999999</v>
      </c>
      <c r="AT38" s="77">
        <v>2.6019999999999999</v>
      </c>
      <c r="AU38" s="77">
        <v>2.7360000000000002</v>
      </c>
      <c r="AV38" s="77">
        <v>2.8839999999999999</v>
      </c>
      <c r="AW38" s="77">
        <v>3.048</v>
      </c>
      <c r="AX38" s="77">
        <v>3.2309999999999999</v>
      </c>
      <c r="AY38" s="77">
        <v>3.4350000000000001</v>
      </c>
      <c r="AZ38" s="77">
        <v>3.6640000000000001</v>
      </c>
      <c r="BA38" s="77">
        <v>3.9209999999999998</v>
      </c>
      <c r="BB38" s="77">
        <v>4.21</v>
      </c>
      <c r="BC38" s="77">
        <v>4.5369999999999999</v>
      </c>
      <c r="BD38" s="77">
        <v>4.907</v>
      </c>
      <c r="BE38" s="77">
        <v>5.3280000000000003</v>
      </c>
      <c r="BF38" s="77">
        <v>5.806</v>
      </c>
      <c r="BG38" s="77">
        <v>6.3520000000000003</v>
      </c>
      <c r="BH38" s="77">
        <v>6.976</v>
      </c>
      <c r="BI38" s="77">
        <v>7.69</v>
      </c>
      <c r="BJ38" s="77">
        <v>8.51</v>
      </c>
      <c r="BK38" s="77">
        <v>9.4510000000000005</v>
      </c>
      <c r="BL38" s="77">
        <v>10.532999999999999</v>
      </c>
      <c r="BM38" s="77">
        <v>11.778</v>
      </c>
      <c r="BN38" s="77">
        <v>13.212999999999999</v>
      </c>
      <c r="BO38" s="77">
        <v>14.867000000000001</v>
      </c>
      <c r="BP38" s="77">
        <v>16.774999999999999</v>
      </c>
      <c r="BQ38" s="77">
        <v>18.978000000000002</v>
      </c>
      <c r="BR38" s="77">
        <v>21.521999999999998</v>
      </c>
      <c r="BS38" s="77">
        <v>24.463000000000001</v>
      </c>
      <c r="BT38" s="77">
        <v>27.863</v>
      </c>
      <c r="BU38" s="77">
        <v>31.792999999999999</v>
      </c>
      <c r="BV38" s="77">
        <v>36.341000000000001</v>
      </c>
      <c r="BW38" s="77">
        <v>41.613</v>
      </c>
      <c r="BX38" s="77">
        <v>47.741</v>
      </c>
      <c r="BY38" s="77">
        <v>54.878</v>
      </c>
      <c r="BZ38" s="77">
        <v>63.213000000000001</v>
      </c>
      <c r="CA38" s="77">
        <v>72.974000000000004</v>
      </c>
      <c r="CB38" s="77">
        <v>84.424999999999997</v>
      </c>
      <c r="CC38" s="77">
        <v>97.881</v>
      </c>
      <c r="CD38" s="77">
        <v>113.71899999999999</v>
      </c>
      <c r="CE38" s="77">
        <v>132.37799999999999</v>
      </c>
      <c r="CF38" s="77">
        <v>154.39599999999999</v>
      </c>
      <c r="CG38" s="77">
        <v>180.43799999999999</v>
      </c>
      <c r="CH38" s="77">
        <v>211.32499999999999</v>
      </c>
      <c r="CI38" s="77">
        <v>248.02600000000001</v>
      </c>
    </row>
    <row r="39" spans="1:87" x14ac:dyDescent="0.25">
      <c r="A39" s="108">
        <v>62</v>
      </c>
      <c r="B39" s="77">
        <v>0.92200000000000004</v>
      </c>
      <c r="C39" s="77">
        <v>0.93100000000000005</v>
      </c>
      <c r="D39" s="77">
        <v>0.94</v>
      </c>
      <c r="E39" s="77">
        <v>0.94899999999999995</v>
      </c>
      <c r="F39" s="77">
        <v>0.95899999999999996</v>
      </c>
      <c r="G39" s="77">
        <v>0.96899999999999997</v>
      </c>
      <c r="H39" s="77">
        <v>0.98</v>
      </c>
      <c r="I39" s="77">
        <v>0.99099999999999999</v>
      </c>
      <c r="J39" s="77">
        <v>1.0029999999999999</v>
      </c>
      <c r="K39" s="77">
        <v>1.0149999999999999</v>
      </c>
      <c r="L39" s="77">
        <v>1.028</v>
      </c>
      <c r="M39" s="77">
        <v>1.0409999999999999</v>
      </c>
      <c r="N39" s="77">
        <v>1.0549999999999999</v>
      </c>
      <c r="O39" s="77">
        <v>1.07</v>
      </c>
      <c r="P39" s="77">
        <v>1.085</v>
      </c>
      <c r="Q39" s="77">
        <v>1.1020000000000001</v>
      </c>
      <c r="R39" s="77">
        <v>1.121</v>
      </c>
      <c r="S39" s="77">
        <v>1.1379999999999999</v>
      </c>
      <c r="T39" s="77">
        <v>1.157</v>
      </c>
      <c r="U39" s="77">
        <v>1.1759999999999999</v>
      </c>
      <c r="V39" s="77">
        <v>1.1970000000000001</v>
      </c>
      <c r="W39" s="77">
        <v>1.218</v>
      </c>
      <c r="X39" s="77">
        <v>1.2410000000000001</v>
      </c>
      <c r="Y39" s="77">
        <v>1.264</v>
      </c>
      <c r="Z39" s="77">
        <v>1.2889999999999999</v>
      </c>
      <c r="AA39" s="77">
        <v>1.3160000000000001</v>
      </c>
      <c r="AB39" s="77">
        <v>1.3440000000000001</v>
      </c>
      <c r="AC39" s="77">
        <v>1.3740000000000001</v>
      </c>
      <c r="AD39" s="77">
        <v>1.4059999999999999</v>
      </c>
      <c r="AE39" s="77">
        <v>1.4390000000000001</v>
      </c>
      <c r="AF39" s="77">
        <v>1.4750000000000001</v>
      </c>
      <c r="AG39" s="77">
        <v>1.5129999999999999</v>
      </c>
      <c r="AH39" s="77">
        <v>1.554</v>
      </c>
      <c r="AI39" s="77">
        <v>1.597</v>
      </c>
      <c r="AJ39" s="77">
        <v>1.6439999999999999</v>
      </c>
      <c r="AK39" s="77">
        <v>1.694</v>
      </c>
      <c r="AL39" s="77">
        <v>1.748</v>
      </c>
      <c r="AM39" s="77">
        <v>1.806</v>
      </c>
      <c r="AN39" s="77">
        <v>1.869</v>
      </c>
      <c r="AO39" s="77">
        <v>1.9379999999999999</v>
      </c>
      <c r="AP39" s="77">
        <v>2.012</v>
      </c>
      <c r="AQ39" s="77">
        <v>2.093</v>
      </c>
      <c r="AR39" s="77">
        <v>2.181</v>
      </c>
      <c r="AS39" s="77">
        <v>2.278</v>
      </c>
      <c r="AT39" s="77">
        <v>2.3839999999999999</v>
      </c>
      <c r="AU39" s="77">
        <v>2.5009999999999999</v>
      </c>
      <c r="AV39" s="77">
        <v>2.63</v>
      </c>
      <c r="AW39" s="77">
        <v>2.7719999999999998</v>
      </c>
      <c r="AX39" s="77">
        <v>2.931</v>
      </c>
      <c r="AY39" s="77">
        <v>3.1080000000000001</v>
      </c>
      <c r="AZ39" s="77">
        <v>3.3050000000000002</v>
      </c>
      <c r="BA39" s="77">
        <v>3.5270000000000001</v>
      </c>
      <c r="BB39" s="77">
        <v>3.7759999999999998</v>
      </c>
      <c r="BC39" s="77">
        <v>4.056</v>
      </c>
      <c r="BD39" s="77">
        <v>4.3739999999999997</v>
      </c>
      <c r="BE39" s="77">
        <v>4.734</v>
      </c>
      <c r="BF39" s="77">
        <v>5.1429999999999998</v>
      </c>
      <c r="BG39" s="77">
        <v>5.609</v>
      </c>
      <c r="BH39" s="77">
        <v>6.1420000000000003</v>
      </c>
      <c r="BI39" s="77">
        <v>6.7519999999999998</v>
      </c>
      <c r="BJ39" s="77">
        <v>7.4509999999999996</v>
      </c>
      <c r="BK39" s="77">
        <v>8.2550000000000008</v>
      </c>
      <c r="BL39" s="77">
        <v>9.1790000000000003</v>
      </c>
      <c r="BM39" s="77">
        <v>10.244999999999999</v>
      </c>
      <c r="BN39" s="77">
        <v>11.474</v>
      </c>
      <c r="BO39" s="77">
        <v>12.894</v>
      </c>
      <c r="BP39" s="77">
        <v>14.535</v>
      </c>
      <c r="BQ39" s="77">
        <v>16.434000000000001</v>
      </c>
      <c r="BR39" s="77">
        <v>18.632999999999999</v>
      </c>
      <c r="BS39" s="77">
        <v>21.183</v>
      </c>
      <c r="BT39" s="77">
        <v>24.137</v>
      </c>
      <c r="BU39" s="77">
        <v>27.562999999999999</v>
      </c>
      <c r="BV39" s="77">
        <v>31.539000000000001</v>
      </c>
      <c r="BW39" s="77">
        <v>36.159999999999997</v>
      </c>
      <c r="BX39" s="77">
        <v>41.545000000000002</v>
      </c>
      <c r="BY39" s="77">
        <v>47.831000000000003</v>
      </c>
      <c r="BZ39" s="77">
        <v>55.189</v>
      </c>
      <c r="CA39" s="77">
        <v>63.820999999999998</v>
      </c>
      <c r="CB39" s="77">
        <v>73.965999999999994</v>
      </c>
      <c r="CC39" s="77">
        <v>85.906000000000006</v>
      </c>
      <c r="CD39" s="77">
        <v>99.975999999999999</v>
      </c>
      <c r="CE39" s="77">
        <v>116.57</v>
      </c>
      <c r="CF39" s="77">
        <v>136.16900000000001</v>
      </c>
      <c r="CG39" s="77">
        <v>159.36600000000001</v>
      </c>
      <c r="CH39" s="77">
        <v>186.893</v>
      </c>
      <c r="CI39" s="77">
        <v>219.61500000000001</v>
      </c>
    </row>
    <row r="40" spans="1:87" x14ac:dyDescent="0.25">
      <c r="A40" s="108">
        <v>63</v>
      </c>
      <c r="B40" s="77">
        <v>0.875</v>
      </c>
      <c r="C40" s="77">
        <v>0.88300000000000001</v>
      </c>
      <c r="D40" s="77">
        <v>0.89100000000000001</v>
      </c>
      <c r="E40" s="77">
        <v>0.89900000000000002</v>
      </c>
      <c r="F40" s="77">
        <v>0.90900000000000003</v>
      </c>
      <c r="G40" s="77">
        <v>0.91800000000000004</v>
      </c>
      <c r="H40" s="77">
        <v>0.92800000000000005</v>
      </c>
      <c r="I40" s="77">
        <v>0.93799999999999994</v>
      </c>
      <c r="J40" s="77">
        <v>0.94899999999999995</v>
      </c>
      <c r="K40" s="77">
        <v>0.96</v>
      </c>
      <c r="L40" s="77">
        <v>0.97199999999999998</v>
      </c>
      <c r="M40" s="77">
        <v>0.98399999999999999</v>
      </c>
      <c r="N40" s="77">
        <v>0.997</v>
      </c>
      <c r="O40" s="77">
        <v>1.01</v>
      </c>
      <c r="P40" s="77">
        <v>1.024</v>
      </c>
      <c r="Q40" s="77">
        <v>1.04</v>
      </c>
      <c r="R40" s="77">
        <v>1.0569999999999999</v>
      </c>
      <c r="S40" s="77">
        <v>1.073</v>
      </c>
      <c r="T40" s="77">
        <v>1.0900000000000001</v>
      </c>
      <c r="U40" s="77">
        <v>1.1080000000000001</v>
      </c>
      <c r="V40" s="77">
        <v>1.1259999999999999</v>
      </c>
      <c r="W40" s="77">
        <v>1.1459999999999999</v>
      </c>
      <c r="X40" s="77">
        <v>1.1659999999999999</v>
      </c>
      <c r="Y40" s="77">
        <v>1.1879999999999999</v>
      </c>
      <c r="Z40" s="77">
        <v>1.2110000000000001</v>
      </c>
      <c r="AA40" s="77">
        <v>1.2350000000000001</v>
      </c>
      <c r="AB40" s="77">
        <v>1.2609999999999999</v>
      </c>
      <c r="AC40" s="77">
        <v>1.288</v>
      </c>
      <c r="AD40" s="77">
        <v>1.3160000000000001</v>
      </c>
      <c r="AE40" s="77">
        <v>1.347</v>
      </c>
      <c r="AF40" s="77">
        <v>1.379</v>
      </c>
      <c r="AG40" s="77">
        <v>1.413</v>
      </c>
      <c r="AH40" s="77">
        <v>1.45</v>
      </c>
      <c r="AI40" s="77">
        <v>1.4890000000000001</v>
      </c>
      <c r="AJ40" s="77">
        <v>1.5309999999999999</v>
      </c>
      <c r="AK40" s="77">
        <v>1.5760000000000001</v>
      </c>
      <c r="AL40" s="77">
        <v>1.6240000000000001</v>
      </c>
      <c r="AM40" s="77">
        <v>1.6759999999999999</v>
      </c>
      <c r="AN40" s="77">
        <v>1.732</v>
      </c>
      <c r="AO40" s="77">
        <v>1.7929999999999999</v>
      </c>
      <c r="AP40" s="77">
        <v>1.8580000000000001</v>
      </c>
      <c r="AQ40" s="77">
        <v>1.93</v>
      </c>
      <c r="AR40" s="77">
        <v>2.008</v>
      </c>
      <c r="AS40" s="77">
        <v>2.093</v>
      </c>
      <c r="AT40" s="77">
        <v>2.1859999999999999</v>
      </c>
      <c r="AU40" s="77">
        <v>2.2879999999999998</v>
      </c>
      <c r="AV40" s="77">
        <v>2.4009999999999998</v>
      </c>
      <c r="AW40" s="77">
        <v>2.5249999999999999</v>
      </c>
      <c r="AX40" s="77">
        <v>2.6629999999999998</v>
      </c>
      <c r="AY40" s="77">
        <v>2.8159999999999998</v>
      </c>
      <c r="AZ40" s="77">
        <v>2.9870000000000001</v>
      </c>
      <c r="BA40" s="77">
        <v>3.1779999999999999</v>
      </c>
      <c r="BB40" s="77">
        <v>3.3919999999999999</v>
      </c>
      <c r="BC40" s="77">
        <v>3.6339999999999999</v>
      </c>
      <c r="BD40" s="77">
        <v>3.9060000000000001</v>
      </c>
      <c r="BE40" s="77">
        <v>4.2140000000000004</v>
      </c>
      <c r="BF40" s="77">
        <v>4.5640000000000001</v>
      </c>
      <c r="BG40" s="77">
        <v>4.9619999999999997</v>
      </c>
      <c r="BH40" s="77">
        <v>5.4160000000000004</v>
      </c>
      <c r="BI40" s="77">
        <v>5.9359999999999999</v>
      </c>
      <c r="BJ40" s="77">
        <v>6.532</v>
      </c>
      <c r="BK40" s="77">
        <v>7.2160000000000002</v>
      </c>
      <c r="BL40" s="77">
        <v>8.0039999999999996</v>
      </c>
      <c r="BM40" s="77">
        <v>8.9120000000000008</v>
      </c>
      <c r="BN40" s="77">
        <v>9.9619999999999997</v>
      </c>
      <c r="BO40" s="77">
        <v>11.175000000000001</v>
      </c>
      <c r="BP40" s="77">
        <v>12.58</v>
      </c>
      <c r="BQ40" s="77">
        <v>14.208</v>
      </c>
      <c r="BR40" s="77">
        <v>16.099</v>
      </c>
      <c r="BS40" s="77">
        <v>18.295000000000002</v>
      </c>
      <c r="BT40" s="77">
        <v>20.847999999999999</v>
      </c>
      <c r="BU40" s="77">
        <v>23.815000000000001</v>
      </c>
      <c r="BV40" s="77">
        <v>27.268000000000001</v>
      </c>
      <c r="BW40" s="77">
        <v>31.292999999999999</v>
      </c>
      <c r="BX40" s="77">
        <v>35.994999999999997</v>
      </c>
      <c r="BY40" s="77">
        <v>41.497999999999998</v>
      </c>
      <c r="BZ40" s="77">
        <v>47.954000000000001</v>
      </c>
      <c r="CA40" s="77">
        <v>55.545000000000002</v>
      </c>
      <c r="CB40" s="77">
        <v>64.483000000000004</v>
      </c>
      <c r="CC40" s="77">
        <v>75.02</v>
      </c>
      <c r="CD40" s="77">
        <v>87.456999999999994</v>
      </c>
      <c r="CE40" s="77">
        <v>102.14400000000001</v>
      </c>
      <c r="CF40" s="77">
        <v>119.511</v>
      </c>
      <c r="CG40" s="77">
        <v>140.08500000000001</v>
      </c>
      <c r="CH40" s="77">
        <v>164.517</v>
      </c>
      <c r="CI40" s="77">
        <v>193.577</v>
      </c>
    </row>
    <row r="41" spans="1:87" x14ac:dyDescent="0.25">
      <c r="A41" s="108">
        <v>64</v>
      </c>
      <c r="B41" s="77">
        <v>0.82899999999999996</v>
      </c>
      <c r="C41" s="77">
        <v>0.83599999999999997</v>
      </c>
      <c r="D41" s="77">
        <v>0.84399999999999997</v>
      </c>
      <c r="E41" s="77">
        <v>0.85199999999999998</v>
      </c>
      <c r="F41" s="77">
        <v>0.86</v>
      </c>
      <c r="G41" s="77">
        <v>0.86899999999999999</v>
      </c>
      <c r="H41" s="77">
        <v>0.878</v>
      </c>
      <c r="I41" s="77">
        <v>0.88700000000000001</v>
      </c>
      <c r="J41" s="77">
        <v>0.89700000000000002</v>
      </c>
      <c r="K41" s="77">
        <v>0.90700000000000003</v>
      </c>
      <c r="L41" s="77">
        <v>0.91800000000000004</v>
      </c>
      <c r="M41" s="77">
        <v>0.92900000000000005</v>
      </c>
      <c r="N41" s="77">
        <v>0.94099999999999995</v>
      </c>
      <c r="O41" s="77">
        <v>0.95299999999999996</v>
      </c>
      <c r="P41" s="77">
        <v>0.96599999999999997</v>
      </c>
      <c r="Q41" s="77">
        <v>0.98099999999999998</v>
      </c>
      <c r="R41" s="77">
        <v>0.996</v>
      </c>
      <c r="S41" s="77">
        <v>1.0109999999999999</v>
      </c>
      <c r="T41" s="77">
        <v>1.026</v>
      </c>
      <c r="U41" s="77">
        <v>1.0429999999999999</v>
      </c>
      <c r="V41" s="77">
        <v>1.06</v>
      </c>
      <c r="W41" s="77">
        <v>1.0780000000000001</v>
      </c>
      <c r="X41" s="77">
        <v>1.0960000000000001</v>
      </c>
      <c r="Y41" s="77">
        <v>1.1160000000000001</v>
      </c>
      <c r="Z41" s="77">
        <v>1.137</v>
      </c>
      <c r="AA41" s="77">
        <v>1.159</v>
      </c>
      <c r="AB41" s="77">
        <v>1.1819999999999999</v>
      </c>
      <c r="AC41" s="77">
        <v>1.206</v>
      </c>
      <c r="AD41" s="77">
        <v>1.232</v>
      </c>
      <c r="AE41" s="77">
        <v>1.26</v>
      </c>
      <c r="AF41" s="77">
        <v>1.2889999999999999</v>
      </c>
      <c r="AG41" s="77">
        <v>1.32</v>
      </c>
      <c r="AH41" s="77">
        <v>1.353</v>
      </c>
      <c r="AI41" s="77">
        <v>1.3879999999999999</v>
      </c>
      <c r="AJ41" s="77">
        <v>1.425</v>
      </c>
      <c r="AK41" s="77">
        <v>1.466</v>
      </c>
      <c r="AL41" s="77">
        <v>1.5089999999999999</v>
      </c>
      <c r="AM41" s="77">
        <v>1.5549999999999999</v>
      </c>
      <c r="AN41" s="77">
        <v>1.605</v>
      </c>
      <c r="AO41" s="77">
        <v>1.659</v>
      </c>
      <c r="AP41" s="77">
        <v>1.7170000000000001</v>
      </c>
      <c r="AQ41" s="77">
        <v>1.7809999999999999</v>
      </c>
      <c r="AR41" s="77">
        <v>1.849</v>
      </c>
      <c r="AS41" s="77">
        <v>1.9239999999999999</v>
      </c>
      <c r="AT41" s="77">
        <v>2.0059999999999998</v>
      </c>
      <c r="AU41" s="77">
        <v>2.0960000000000001</v>
      </c>
      <c r="AV41" s="77">
        <v>2.194</v>
      </c>
      <c r="AW41" s="77">
        <v>2.3029999999999999</v>
      </c>
      <c r="AX41" s="77">
        <v>2.423</v>
      </c>
      <c r="AY41" s="77">
        <v>2.556</v>
      </c>
      <c r="AZ41" s="77">
        <v>2.7040000000000002</v>
      </c>
      <c r="BA41" s="77">
        <v>2.8690000000000002</v>
      </c>
      <c r="BB41" s="77">
        <v>3.0529999999999999</v>
      </c>
      <c r="BC41" s="77">
        <v>3.2610000000000001</v>
      </c>
      <c r="BD41" s="77">
        <v>3.4940000000000002</v>
      </c>
      <c r="BE41" s="77">
        <v>3.758</v>
      </c>
      <c r="BF41" s="77">
        <v>4.0570000000000004</v>
      </c>
      <c r="BG41" s="77">
        <v>4.3970000000000002</v>
      </c>
      <c r="BH41" s="77">
        <v>4.7839999999999998</v>
      </c>
      <c r="BI41" s="77">
        <v>5.2270000000000003</v>
      </c>
      <c r="BJ41" s="77">
        <v>5.7329999999999997</v>
      </c>
      <c r="BK41" s="77">
        <v>6.3159999999999998</v>
      </c>
      <c r="BL41" s="77">
        <v>6.9850000000000003</v>
      </c>
      <c r="BM41" s="77">
        <v>7.758</v>
      </c>
      <c r="BN41" s="77">
        <v>8.65</v>
      </c>
      <c r="BO41" s="77">
        <v>9.6829999999999998</v>
      </c>
      <c r="BP41" s="77">
        <v>10.881</v>
      </c>
      <c r="BQ41" s="77">
        <v>12.271000000000001</v>
      </c>
      <c r="BR41" s="77">
        <v>13.888</v>
      </c>
      <c r="BS41" s="77">
        <v>15.77</v>
      </c>
      <c r="BT41" s="77">
        <v>17.963000000000001</v>
      </c>
      <c r="BU41" s="77">
        <v>20.518000000000001</v>
      </c>
      <c r="BV41" s="77">
        <v>23.498999999999999</v>
      </c>
      <c r="BW41" s="77">
        <v>26.983000000000001</v>
      </c>
      <c r="BX41" s="77">
        <v>31.062999999999999</v>
      </c>
      <c r="BY41" s="77">
        <v>35.850999999999999</v>
      </c>
      <c r="BZ41" s="77">
        <v>41.481000000000002</v>
      </c>
      <c r="CA41" s="77">
        <v>48.116999999999997</v>
      </c>
      <c r="CB41" s="77">
        <v>55.948</v>
      </c>
      <c r="CC41" s="77">
        <v>65.197999999999993</v>
      </c>
      <c r="CD41" s="77">
        <v>76.135999999999996</v>
      </c>
      <c r="CE41" s="77">
        <v>89.073999999999998</v>
      </c>
      <c r="CF41" s="77">
        <v>104.393</v>
      </c>
      <c r="CG41" s="77">
        <v>122.56399999999999</v>
      </c>
      <c r="CH41" s="77">
        <v>144.16399999999999</v>
      </c>
      <c r="CI41" s="77">
        <v>169.87899999999999</v>
      </c>
    </row>
    <row r="42" spans="1:87" x14ac:dyDescent="0.25">
      <c r="A42" s="108">
        <v>65</v>
      </c>
      <c r="B42" s="77">
        <v>0.78500000000000003</v>
      </c>
      <c r="C42" s="77">
        <v>0.79200000000000004</v>
      </c>
      <c r="D42" s="77">
        <v>0.79900000000000004</v>
      </c>
      <c r="E42" s="77">
        <v>0.80600000000000005</v>
      </c>
      <c r="F42" s="77">
        <v>0.81299999999999994</v>
      </c>
      <c r="G42" s="77">
        <v>0.82099999999999995</v>
      </c>
      <c r="H42" s="77">
        <v>0.83</v>
      </c>
      <c r="I42" s="77">
        <v>0.83799999999999997</v>
      </c>
      <c r="J42" s="77">
        <v>0.84699999999999998</v>
      </c>
      <c r="K42" s="77">
        <v>0.85699999999999998</v>
      </c>
      <c r="L42" s="77">
        <v>0.86699999999999999</v>
      </c>
      <c r="M42" s="77">
        <v>0.877</v>
      </c>
      <c r="N42" s="77">
        <v>0.88800000000000001</v>
      </c>
      <c r="O42" s="77">
        <v>0.89900000000000002</v>
      </c>
      <c r="P42" s="77">
        <v>0.91100000000000003</v>
      </c>
      <c r="Q42" s="77">
        <v>0.92400000000000004</v>
      </c>
      <c r="R42" s="77">
        <v>0.93799999999999994</v>
      </c>
      <c r="S42" s="77">
        <v>0.95199999999999996</v>
      </c>
      <c r="T42" s="77">
        <v>0.96599999999999997</v>
      </c>
      <c r="U42" s="77">
        <v>0.98099999999999998</v>
      </c>
      <c r="V42" s="77">
        <v>0.996</v>
      </c>
      <c r="W42" s="77">
        <v>1.0129999999999999</v>
      </c>
      <c r="X42" s="77">
        <v>1.03</v>
      </c>
      <c r="Y42" s="77">
        <v>1.048</v>
      </c>
      <c r="Z42" s="77">
        <v>1.0669999999999999</v>
      </c>
      <c r="AA42" s="77">
        <v>1.087</v>
      </c>
      <c r="AB42" s="77">
        <v>1.1080000000000001</v>
      </c>
      <c r="AC42" s="77">
        <v>1.1299999999999999</v>
      </c>
      <c r="AD42" s="77">
        <v>1.153</v>
      </c>
      <c r="AE42" s="77">
        <v>1.1779999999999999</v>
      </c>
      <c r="AF42" s="77">
        <v>1.204</v>
      </c>
      <c r="AG42" s="77">
        <v>1.232</v>
      </c>
      <c r="AH42" s="77">
        <v>1.262</v>
      </c>
      <c r="AI42" s="77">
        <v>1.294</v>
      </c>
      <c r="AJ42" s="77">
        <v>1.327</v>
      </c>
      <c r="AK42" s="77">
        <v>1.363</v>
      </c>
      <c r="AL42" s="77">
        <v>1.4019999999999999</v>
      </c>
      <c r="AM42" s="77">
        <v>1.4430000000000001</v>
      </c>
      <c r="AN42" s="77">
        <v>1.488</v>
      </c>
      <c r="AO42" s="77">
        <v>1.536</v>
      </c>
      <c r="AP42" s="77">
        <v>1.5880000000000001</v>
      </c>
      <c r="AQ42" s="77">
        <v>1.6439999999999999</v>
      </c>
      <c r="AR42" s="77">
        <v>1.704</v>
      </c>
      <c r="AS42" s="77">
        <v>1.77</v>
      </c>
      <c r="AT42" s="77">
        <v>1.8420000000000001</v>
      </c>
      <c r="AU42" s="77">
        <v>1.921</v>
      </c>
      <c r="AV42" s="77">
        <v>2.0070000000000001</v>
      </c>
      <c r="AW42" s="77">
        <v>2.1019999999999999</v>
      </c>
      <c r="AX42" s="77">
        <v>2.2069999999999999</v>
      </c>
      <c r="AY42" s="77">
        <v>2.3220000000000001</v>
      </c>
      <c r="AZ42" s="77">
        <v>2.4510000000000001</v>
      </c>
      <c r="BA42" s="77">
        <v>2.593</v>
      </c>
      <c r="BB42" s="77">
        <v>2.7530000000000001</v>
      </c>
      <c r="BC42" s="77">
        <v>2.931</v>
      </c>
      <c r="BD42" s="77">
        <v>3.1320000000000001</v>
      </c>
      <c r="BE42" s="77">
        <v>3.3580000000000001</v>
      </c>
      <c r="BF42" s="77">
        <v>3.6139999999999999</v>
      </c>
      <c r="BG42" s="77">
        <v>3.9039999999999999</v>
      </c>
      <c r="BH42" s="77">
        <v>4.234</v>
      </c>
      <c r="BI42" s="77">
        <v>4.6100000000000003</v>
      </c>
      <c r="BJ42" s="77">
        <v>5.0410000000000004</v>
      </c>
      <c r="BK42" s="77">
        <v>5.5350000000000001</v>
      </c>
      <c r="BL42" s="77">
        <v>6.1040000000000001</v>
      </c>
      <c r="BM42" s="77">
        <v>6.7590000000000003</v>
      </c>
      <c r="BN42" s="77">
        <v>7.5170000000000003</v>
      </c>
      <c r="BO42" s="77">
        <v>8.3930000000000007</v>
      </c>
      <c r="BP42" s="77">
        <v>9.41</v>
      </c>
      <c r="BQ42" s="77">
        <v>10.593</v>
      </c>
      <c r="BR42" s="77">
        <v>11.968999999999999</v>
      </c>
      <c r="BS42" s="77">
        <v>13.574999999999999</v>
      </c>
      <c r="BT42" s="77">
        <v>15.449</v>
      </c>
      <c r="BU42" s="77">
        <v>17.637</v>
      </c>
      <c r="BV42" s="77">
        <v>20.196000000000002</v>
      </c>
      <c r="BW42" s="77">
        <v>23.193000000000001</v>
      </c>
      <c r="BX42" s="77">
        <v>26.713000000000001</v>
      </c>
      <c r="BY42" s="77">
        <v>30.853999999999999</v>
      </c>
      <c r="BZ42" s="77">
        <v>35.737000000000002</v>
      </c>
      <c r="CA42" s="77">
        <v>41.505000000000003</v>
      </c>
      <c r="CB42" s="77">
        <v>48.328000000000003</v>
      </c>
      <c r="CC42" s="77">
        <v>56.405999999999999</v>
      </c>
      <c r="CD42" s="77">
        <v>65.977999999999994</v>
      </c>
      <c r="CE42" s="77">
        <v>77.320999999999998</v>
      </c>
      <c r="CF42" s="77">
        <v>90.777000000000001</v>
      </c>
      <c r="CG42" s="77">
        <v>106.76300000000001</v>
      </c>
      <c r="CH42" s="77">
        <v>125.794</v>
      </c>
      <c r="CI42" s="77">
        <v>148.47800000000001</v>
      </c>
    </row>
    <row r="43" spans="1:87" x14ac:dyDescent="0.25">
      <c r="A43" s="108">
        <v>66</v>
      </c>
      <c r="B43" s="77">
        <v>0.74299999999999999</v>
      </c>
      <c r="C43" s="77">
        <v>0.749</v>
      </c>
      <c r="D43" s="77">
        <v>0.755</v>
      </c>
      <c r="E43" s="77">
        <v>0.76200000000000001</v>
      </c>
      <c r="F43" s="77">
        <v>0.76900000000000002</v>
      </c>
      <c r="G43" s="77">
        <v>0.77600000000000002</v>
      </c>
      <c r="H43" s="77">
        <v>0.78300000000000003</v>
      </c>
      <c r="I43" s="77">
        <v>0.79100000000000004</v>
      </c>
      <c r="J43" s="77">
        <v>0.8</v>
      </c>
      <c r="K43" s="77">
        <v>0.80800000000000005</v>
      </c>
      <c r="L43" s="77">
        <v>0.81699999999999995</v>
      </c>
      <c r="M43" s="77">
        <v>0.82699999999999996</v>
      </c>
      <c r="N43" s="77">
        <v>0.83699999999999997</v>
      </c>
      <c r="O43" s="77">
        <v>0.84699999999999998</v>
      </c>
      <c r="P43" s="77">
        <v>0.85799999999999998</v>
      </c>
      <c r="Q43" s="77">
        <v>0.87</v>
      </c>
      <c r="R43" s="77">
        <v>0.88300000000000001</v>
      </c>
      <c r="S43" s="77">
        <v>0.89500000000000002</v>
      </c>
      <c r="T43" s="77">
        <v>0.90800000000000003</v>
      </c>
      <c r="U43" s="77">
        <v>0.92200000000000004</v>
      </c>
      <c r="V43" s="77">
        <v>0.93600000000000005</v>
      </c>
      <c r="W43" s="77">
        <v>0.95099999999999996</v>
      </c>
      <c r="X43" s="77">
        <v>0.96699999999999997</v>
      </c>
      <c r="Y43" s="77">
        <v>0.98299999999999998</v>
      </c>
      <c r="Z43" s="77">
        <v>1</v>
      </c>
      <c r="AA43" s="77">
        <v>1.018</v>
      </c>
      <c r="AB43" s="77">
        <v>1.0369999999999999</v>
      </c>
      <c r="AC43" s="77">
        <v>1.0569999999999999</v>
      </c>
      <c r="AD43" s="77">
        <v>1.079</v>
      </c>
      <c r="AE43" s="77">
        <v>1.101</v>
      </c>
      <c r="AF43" s="77">
        <v>1.125</v>
      </c>
      <c r="AG43" s="77">
        <v>1.1499999999999999</v>
      </c>
      <c r="AH43" s="77">
        <v>1.177</v>
      </c>
      <c r="AI43" s="77">
        <v>1.2050000000000001</v>
      </c>
      <c r="AJ43" s="77">
        <v>1.236</v>
      </c>
      <c r="AK43" s="77">
        <v>1.268</v>
      </c>
      <c r="AL43" s="77">
        <v>1.3029999999999999</v>
      </c>
      <c r="AM43" s="77">
        <v>1.34</v>
      </c>
      <c r="AN43" s="77">
        <v>1.379</v>
      </c>
      <c r="AO43" s="77">
        <v>1.4219999999999999</v>
      </c>
      <c r="AP43" s="77">
        <v>1.468</v>
      </c>
      <c r="AQ43" s="77">
        <v>1.518</v>
      </c>
      <c r="AR43" s="77">
        <v>1.571</v>
      </c>
      <c r="AS43" s="77">
        <v>1.63</v>
      </c>
      <c r="AT43" s="77">
        <v>1.6930000000000001</v>
      </c>
      <c r="AU43" s="77">
        <v>1.762</v>
      </c>
      <c r="AV43" s="77">
        <v>1.8380000000000001</v>
      </c>
      <c r="AW43" s="77">
        <v>1.921</v>
      </c>
      <c r="AX43" s="77">
        <v>2.012</v>
      </c>
      <c r="AY43" s="77">
        <v>2.113</v>
      </c>
      <c r="AZ43" s="77">
        <v>2.2240000000000002</v>
      </c>
      <c r="BA43" s="77">
        <v>2.3479999999999999</v>
      </c>
      <c r="BB43" s="77">
        <v>2.4849999999999999</v>
      </c>
      <c r="BC43" s="77">
        <v>2.6389999999999998</v>
      </c>
      <c r="BD43" s="77">
        <v>2.8119999999999998</v>
      </c>
      <c r="BE43" s="77">
        <v>3.0059999999999998</v>
      </c>
      <c r="BF43" s="77">
        <v>3.2240000000000002</v>
      </c>
      <c r="BG43" s="77">
        <v>3.472</v>
      </c>
      <c r="BH43" s="77">
        <v>3.7530000000000001</v>
      </c>
      <c r="BI43" s="77">
        <v>4.0739999999999998</v>
      </c>
      <c r="BJ43" s="77">
        <v>4.4400000000000004</v>
      </c>
      <c r="BK43" s="77">
        <v>4.859</v>
      </c>
      <c r="BL43" s="77">
        <v>5.3410000000000002</v>
      </c>
      <c r="BM43" s="77">
        <v>5.8959999999999999</v>
      </c>
      <c r="BN43" s="77">
        <v>6.5369999999999999</v>
      </c>
      <c r="BO43" s="77">
        <v>7.2789999999999999</v>
      </c>
      <c r="BP43" s="77">
        <v>8.14</v>
      </c>
      <c r="BQ43" s="77">
        <v>9.141</v>
      </c>
      <c r="BR43" s="77">
        <v>10.308</v>
      </c>
      <c r="BS43" s="77">
        <v>11.670999999999999</v>
      </c>
      <c r="BT43" s="77">
        <v>13.263999999999999</v>
      </c>
      <c r="BU43" s="77">
        <v>15.127000000000001</v>
      </c>
      <c r="BV43" s="77">
        <v>17.309999999999999</v>
      </c>
      <c r="BW43" s="77">
        <v>19.873999999999999</v>
      </c>
      <c r="BX43" s="77">
        <v>22.89</v>
      </c>
      <c r="BY43" s="77">
        <v>26.448</v>
      </c>
      <c r="BZ43" s="77">
        <v>30.652999999999999</v>
      </c>
      <c r="CA43" s="77">
        <v>35.633000000000003</v>
      </c>
      <c r="CB43" s="77">
        <v>41.536999999999999</v>
      </c>
      <c r="CC43" s="77">
        <v>48.542999999999999</v>
      </c>
      <c r="CD43" s="77">
        <v>56.863</v>
      </c>
      <c r="CE43" s="77">
        <v>66.745000000000005</v>
      </c>
      <c r="CF43" s="77">
        <v>78.489000000000004</v>
      </c>
      <c r="CG43" s="77">
        <v>92.468000000000004</v>
      </c>
      <c r="CH43" s="77">
        <v>109.13800000000001</v>
      </c>
      <c r="CI43" s="77">
        <v>129.03800000000001</v>
      </c>
    </row>
    <row r="44" spans="1:87" x14ac:dyDescent="0.25">
      <c r="A44" s="108">
        <v>67</v>
      </c>
      <c r="B44" s="77">
        <v>0.70299999999999996</v>
      </c>
      <c r="C44" s="77">
        <v>0.70799999999999996</v>
      </c>
      <c r="D44" s="77">
        <v>0.71299999999999997</v>
      </c>
      <c r="E44" s="77">
        <v>0.71899999999999997</v>
      </c>
      <c r="F44" s="77">
        <v>0.72599999999999998</v>
      </c>
      <c r="G44" s="77">
        <v>0.73199999999999998</v>
      </c>
      <c r="H44" s="77">
        <v>0.73899999999999999</v>
      </c>
      <c r="I44" s="77">
        <v>0.746</v>
      </c>
      <c r="J44" s="77">
        <v>0.754</v>
      </c>
      <c r="K44" s="77">
        <v>0.76200000000000001</v>
      </c>
      <c r="L44" s="77">
        <v>0.77</v>
      </c>
      <c r="M44" s="77">
        <v>0.77900000000000003</v>
      </c>
      <c r="N44" s="77">
        <v>0.78800000000000003</v>
      </c>
      <c r="O44" s="77">
        <v>0.79700000000000004</v>
      </c>
      <c r="P44" s="77">
        <v>0.80700000000000005</v>
      </c>
      <c r="Q44" s="77">
        <v>0.81799999999999995</v>
      </c>
      <c r="R44" s="77">
        <v>0.83</v>
      </c>
      <c r="S44" s="77">
        <v>0.84199999999999997</v>
      </c>
      <c r="T44" s="77">
        <v>0.85399999999999998</v>
      </c>
      <c r="U44" s="77">
        <v>0.86599999999999999</v>
      </c>
      <c r="V44" s="77">
        <v>0.879</v>
      </c>
      <c r="W44" s="77">
        <v>0.89200000000000002</v>
      </c>
      <c r="X44" s="77">
        <v>0.90700000000000003</v>
      </c>
      <c r="Y44" s="77">
        <v>0.92100000000000004</v>
      </c>
      <c r="Z44" s="77">
        <v>0.93700000000000006</v>
      </c>
      <c r="AA44" s="77">
        <v>0.95399999999999996</v>
      </c>
      <c r="AB44" s="77">
        <v>0.97099999999999997</v>
      </c>
      <c r="AC44" s="77">
        <v>0.98899999999999999</v>
      </c>
      <c r="AD44" s="77">
        <v>1.008</v>
      </c>
      <c r="AE44" s="77">
        <v>1.0289999999999999</v>
      </c>
      <c r="AF44" s="77">
        <v>1.05</v>
      </c>
      <c r="AG44" s="77">
        <v>1.073</v>
      </c>
      <c r="AH44" s="77">
        <v>1.097</v>
      </c>
      <c r="AI44" s="77">
        <v>1.123</v>
      </c>
      <c r="AJ44" s="77">
        <v>1.1499999999999999</v>
      </c>
      <c r="AK44" s="77">
        <v>1.179</v>
      </c>
      <c r="AL44" s="77">
        <v>1.21</v>
      </c>
      <c r="AM44" s="77">
        <v>1.2430000000000001</v>
      </c>
      <c r="AN44" s="77">
        <v>1.278</v>
      </c>
      <c r="AO44" s="77">
        <v>1.3160000000000001</v>
      </c>
      <c r="AP44" s="77">
        <v>1.357</v>
      </c>
      <c r="AQ44" s="77">
        <v>1.401</v>
      </c>
      <c r="AR44" s="77">
        <v>1.4490000000000001</v>
      </c>
      <c r="AS44" s="77">
        <v>1.5009999999999999</v>
      </c>
      <c r="AT44" s="77">
        <v>1.5569999999999999</v>
      </c>
      <c r="AU44" s="77">
        <v>1.617</v>
      </c>
      <c r="AV44" s="77">
        <v>1.6839999999999999</v>
      </c>
      <c r="AW44" s="77">
        <v>1.756</v>
      </c>
      <c r="AX44" s="77">
        <v>1.8360000000000001</v>
      </c>
      <c r="AY44" s="77">
        <v>1.9239999999999999</v>
      </c>
      <c r="AZ44" s="77">
        <v>2.0209999999999999</v>
      </c>
      <c r="BA44" s="77">
        <v>2.1280000000000001</v>
      </c>
      <c r="BB44" s="77">
        <v>2.2469999999999999</v>
      </c>
      <c r="BC44" s="77">
        <v>2.379</v>
      </c>
      <c r="BD44" s="77">
        <v>2.528</v>
      </c>
      <c r="BE44" s="77">
        <v>2.694</v>
      </c>
      <c r="BF44" s="77">
        <v>2.8820000000000001</v>
      </c>
      <c r="BG44" s="77">
        <v>3.093</v>
      </c>
      <c r="BH44" s="77">
        <v>3.3330000000000002</v>
      </c>
      <c r="BI44" s="77">
        <v>3.605</v>
      </c>
      <c r="BJ44" s="77">
        <v>3.9159999999999999</v>
      </c>
      <c r="BK44" s="77">
        <v>4.2720000000000002</v>
      </c>
      <c r="BL44" s="77">
        <v>4.68</v>
      </c>
      <c r="BM44" s="77">
        <v>5.149</v>
      </c>
      <c r="BN44" s="77">
        <v>5.69</v>
      </c>
      <c r="BO44" s="77">
        <v>6.3170000000000002</v>
      </c>
      <c r="BP44" s="77">
        <v>7.0439999999999996</v>
      </c>
      <c r="BQ44" s="77">
        <v>7.8890000000000002</v>
      </c>
      <c r="BR44" s="77">
        <v>8.875</v>
      </c>
      <c r="BS44" s="77">
        <v>10.026</v>
      </c>
      <c r="BT44" s="77">
        <v>11.372999999999999</v>
      </c>
      <c r="BU44" s="77">
        <v>12.951000000000001</v>
      </c>
      <c r="BV44" s="77">
        <v>14.803000000000001</v>
      </c>
      <c r="BW44" s="77">
        <v>16.98</v>
      </c>
      <c r="BX44" s="77">
        <v>19.548999999999999</v>
      </c>
      <c r="BY44" s="77">
        <v>22.582999999999998</v>
      </c>
      <c r="BZ44" s="77">
        <v>26.178000000000001</v>
      </c>
      <c r="CA44" s="77">
        <v>30.445</v>
      </c>
      <c r="CB44" s="77">
        <v>35.515000000000001</v>
      </c>
      <c r="CC44" s="77">
        <v>41.545000000000002</v>
      </c>
      <c r="CD44" s="77">
        <v>48.722000000000001</v>
      </c>
      <c r="CE44" s="77">
        <v>57.262999999999998</v>
      </c>
      <c r="CF44" s="77">
        <v>67.433999999999997</v>
      </c>
      <c r="CG44" s="77">
        <v>79.563999999999993</v>
      </c>
      <c r="CH44" s="77">
        <v>94.055000000000007</v>
      </c>
      <c r="CI44" s="77">
        <v>111.383</v>
      </c>
    </row>
    <row r="45" spans="1:87" x14ac:dyDescent="0.25">
      <c r="A45" s="108">
        <v>68</v>
      </c>
      <c r="B45" s="77">
        <v>0.66400000000000003</v>
      </c>
      <c r="C45" s="77">
        <v>0.66800000000000004</v>
      </c>
      <c r="D45" s="77">
        <v>0.67300000000000004</v>
      </c>
      <c r="E45" s="77">
        <v>0.67900000000000005</v>
      </c>
      <c r="F45" s="77">
        <v>0.68400000000000005</v>
      </c>
      <c r="G45" s="77">
        <v>0.69</v>
      </c>
      <c r="H45" s="77">
        <v>0.69699999999999995</v>
      </c>
      <c r="I45" s="77">
        <v>0.70299999999999996</v>
      </c>
      <c r="J45" s="77">
        <v>0.71</v>
      </c>
      <c r="K45" s="77">
        <v>0.71699999999999997</v>
      </c>
      <c r="L45" s="77">
        <v>0.72499999999999998</v>
      </c>
      <c r="M45" s="77">
        <v>0.73299999999999998</v>
      </c>
      <c r="N45" s="77">
        <v>0.74099999999999999</v>
      </c>
      <c r="O45" s="77">
        <v>0.75</v>
      </c>
      <c r="P45" s="77">
        <v>0.75900000000000001</v>
      </c>
      <c r="Q45" s="77">
        <v>0.76900000000000002</v>
      </c>
      <c r="R45" s="77">
        <v>0.78</v>
      </c>
      <c r="S45" s="77">
        <v>0.79</v>
      </c>
      <c r="T45" s="77">
        <v>0.80100000000000005</v>
      </c>
      <c r="U45" s="77">
        <v>0.81299999999999994</v>
      </c>
      <c r="V45" s="77">
        <v>0.82399999999999995</v>
      </c>
      <c r="W45" s="77">
        <v>0.83699999999999997</v>
      </c>
      <c r="X45" s="77">
        <v>0.85</v>
      </c>
      <c r="Y45" s="77">
        <v>0.86299999999999999</v>
      </c>
      <c r="Z45" s="77">
        <v>0.877</v>
      </c>
      <c r="AA45" s="77">
        <v>0.89200000000000002</v>
      </c>
      <c r="AB45" s="77">
        <v>0.90800000000000003</v>
      </c>
      <c r="AC45" s="77">
        <v>0.92500000000000004</v>
      </c>
      <c r="AD45" s="77">
        <v>0.94199999999999995</v>
      </c>
      <c r="AE45" s="77">
        <v>0.96099999999999997</v>
      </c>
      <c r="AF45" s="77">
        <v>0.98</v>
      </c>
      <c r="AG45" s="77">
        <v>1</v>
      </c>
      <c r="AH45" s="77">
        <v>1.022</v>
      </c>
      <c r="AI45" s="77">
        <v>1.0449999999999999</v>
      </c>
      <c r="AJ45" s="77">
        <v>1.07</v>
      </c>
      <c r="AK45" s="77">
        <v>1.0960000000000001</v>
      </c>
      <c r="AL45" s="77">
        <v>1.123</v>
      </c>
      <c r="AM45" s="77">
        <v>1.153</v>
      </c>
      <c r="AN45" s="77">
        <v>1.1850000000000001</v>
      </c>
      <c r="AO45" s="77">
        <v>1.2190000000000001</v>
      </c>
      <c r="AP45" s="77">
        <v>1.2549999999999999</v>
      </c>
      <c r="AQ45" s="77">
        <v>1.294</v>
      </c>
      <c r="AR45" s="77">
        <v>1.3360000000000001</v>
      </c>
      <c r="AS45" s="77">
        <v>1.3819999999999999</v>
      </c>
      <c r="AT45" s="77">
        <v>1.431</v>
      </c>
      <c r="AU45" s="77">
        <v>1.4850000000000001</v>
      </c>
      <c r="AV45" s="77">
        <v>1.5429999999999999</v>
      </c>
      <c r="AW45" s="77">
        <v>1.607</v>
      </c>
      <c r="AX45" s="77">
        <v>1.677</v>
      </c>
      <c r="AY45" s="77">
        <v>1.7529999999999999</v>
      </c>
      <c r="AZ45" s="77">
        <v>1.837</v>
      </c>
      <c r="BA45" s="77">
        <v>1.93</v>
      </c>
      <c r="BB45" s="77">
        <v>2.0329999999999999</v>
      </c>
      <c r="BC45" s="77">
        <v>2.1480000000000001</v>
      </c>
      <c r="BD45" s="77">
        <v>2.2759999999999998</v>
      </c>
      <c r="BE45" s="77">
        <v>2.419</v>
      </c>
      <c r="BF45" s="77">
        <v>2.5790000000000002</v>
      </c>
      <c r="BG45" s="77">
        <v>2.76</v>
      </c>
      <c r="BH45" s="77">
        <v>2.9649999999999999</v>
      </c>
      <c r="BI45" s="77">
        <v>3.1970000000000001</v>
      </c>
      <c r="BJ45" s="77">
        <v>3.4609999999999999</v>
      </c>
      <c r="BK45" s="77">
        <v>3.762</v>
      </c>
      <c r="BL45" s="77">
        <v>4.1070000000000002</v>
      </c>
      <c r="BM45" s="77">
        <v>4.5039999999999996</v>
      </c>
      <c r="BN45" s="77">
        <v>4.9610000000000003</v>
      </c>
      <c r="BO45" s="77">
        <v>5.4889999999999999</v>
      </c>
      <c r="BP45" s="77">
        <v>6.101</v>
      </c>
      <c r="BQ45" s="77">
        <v>6.8129999999999997</v>
      </c>
      <c r="BR45" s="77">
        <v>7.6420000000000003</v>
      </c>
      <c r="BS45" s="77">
        <v>8.6120000000000001</v>
      </c>
      <c r="BT45" s="77">
        <v>9.7469999999999999</v>
      </c>
      <c r="BU45" s="77">
        <v>11.077</v>
      </c>
      <c r="BV45" s="77">
        <v>12.64</v>
      </c>
      <c r="BW45" s="77">
        <v>14.48</v>
      </c>
      <c r="BX45" s="77">
        <v>16.654</v>
      </c>
      <c r="BY45" s="77">
        <v>19.227</v>
      </c>
      <c r="BZ45" s="77">
        <v>22.28</v>
      </c>
      <c r="CA45" s="77">
        <v>25.911999999999999</v>
      </c>
      <c r="CB45" s="77">
        <v>30.236000000000001</v>
      </c>
      <c r="CC45" s="77">
        <v>35.39</v>
      </c>
      <c r="CD45" s="77">
        <v>41.536000000000001</v>
      </c>
      <c r="CE45" s="77">
        <v>48.866</v>
      </c>
      <c r="CF45" s="77">
        <v>57.612000000000002</v>
      </c>
      <c r="CG45" s="77">
        <v>68.063000000000002</v>
      </c>
      <c r="CH45" s="77">
        <v>80.570999999999998</v>
      </c>
      <c r="CI45" s="77">
        <v>95.555000000000007</v>
      </c>
    </row>
    <row r="46" spans="1:87" x14ac:dyDescent="0.25">
      <c r="A46" s="108">
        <v>69</v>
      </c>
      <c r="B46" s="77">
        <v>0.626</v>
      </c>
      <c r="C46" s="77">
        <v>0.63100000000000001</v>
      </c>
      <c r="D46" s="77">
        <v>0.63500000000000001</v>
      </c>
      <c r="E46" s="77">
        <v>0.64</v>
      </c>
      <c r="F46" s="77">
        <v>0.64500000000000002</v>
      </c>
      <c r="G46" s="77">
        <v>0.65</v>
      </c>
      <c r="H46" s="77">
        <v>0.65600000000000003</v>
      </c>
      <c r="I46" s="77">
        <v>0.66200000000000003</v>
      </c>
      <c r="J46" s="77">
        <v>0.66800000000000004</v>
      </c>
      <c r="K46" s="77">
        <v>0.67500000000000004</v>
      </c>
      <c r="L46" s="77">
        <v>0.68100000000000005</v>
      </c>
      <c r="M46" s="77">
        <v>0.68899999999999995</v>
      </c>
      <c r="N46" s="77">
        <v>0.69599999999999995</v>
      </c>
      <c r="O46" s="77">
        <v>0.70399999999999996</v>
      </c>
      <c r="P46" s="77">
        <v>0.71199999999999997</v>
      </c>
      <c r="Q46" s="77">
        <v>0.72199999999999998</v>
      </c>
      <c r="R46" s="77">
        <v>0.73199999999999998</v>
      </c>
      <c r="S46" s="77">
        <v>0.74199999999999999</v>
      </c>
      <c r="T46" s="77">
        <v>0.751</v>
      </c>
      <c r="U46" s="77">
        <v>0.76200000000000001</v>
      </c>
      <c r="V46" s="77">
        <v>0.77300000000000002</v>
      </c>
      <c r="W46" s="77">
        <v>0.78400000000000003</v>
      </c>
      <c r="X46" s="77">
        <v>0.79600000000000004</v>
      </c>
      <c r="Y46" s="77">
        <v>0.80800000000000005</v>
      </c>
      <c r="Z46" s="77">
        <v>0.82099999999999995</v>
      </c>
      <c r="AA46" s="77">
        <v>0.83399999999999996</v>
      </c>
      <c r="AB46" s="77">
        <v>0.84899999999999998</v>
      </c>
      <c r="AC46" s="77">
        <v>0.86399999999999999</v>
      </c>
      <c r="AD46" s="77">
        <v>0.879</v>
      </c>
      <c r="AE46" s="77">
        <v>0.89600000000000002</v>
      </c>
      <c r="AF46" s="77">
        <v>0.91400000000000003</v>
      </c>
      <c r="AG46" s="77">
        <v>0.93200000000000005</v>
      </c>
      <c r="AH46" s="77">
        <v>0.95199999999999996</v>
      </c>
      <c r="AI46" s="77">
        <v>0.97299999999999998</v>
      </c>
      <c r="AJ46" s="77">
        <v>0.995</v>
      </c>
      <c r="AK46" s="77">
        <v>1.018</v>
      </c>
      <c r="AL46" s="77">
        <v>1.0429999999999999</v>
      </c>
      <c r="AM46" s="77">
        <v>1.069</v>
      </c>
      <c r="AN46" s="77">
        <v>1.0980000000000001</v>
      </c>
      <c r="AO46" s="77">
        <v>1.1279999999999999</v>
      </c>
      <c r="AP46" s="77">
        <v>1.1599999999999999</v>
      </c>
      <c r="AQ46" s="77">
        <v>1.1950000000000001</v>
      </c>
      <c r="AR46" s="77">
        <v>1.232</v>
      </c>
      <c r="AS46" s="77">
        <v>1.2729999999999999</v>
      </c>
      <c r="AT46" s="77">
        <v>1.3160000000000001</v>
      </c>
      <c r="AU46" s="77">
        <v>1.3640000000000001</v>
      </c>
      <c r="AV46" s="77">
        <v>1.415</v>
      </c>
      <c r="AW46" s="77">
        <v>1.4710000000000001</v>
      </c>
      <c r="AX46" s="77">
        <v>1.532</v>
      </c>
      <c r="AY46" s="77">
        <v>1.599</v>
      </c>
      <c r="AZ46" s="77">
        <v>1.6719999999999999</v>
      </c>
      <c r="BA46" s="77">
        <v>1.7529999999999999</v>
      </c>
      <c r="BB46" s="77">
        <v>1.8420000000000001</v>
      </c>
      <c r="BC46" s="77">
        <v>1.9410000000000001</v>
      </c>
      <c r="BD46" s="77">
        <v>2.0510000000000002</v>
      </c>
      <c r="BE46" s="77">
        <v>2.1739999999999999</v>
      </c>
      <c r="BF46" s="77">
        <v>2.3119999999999998</v>
      </c>
      <c r="BG46" s="77">
        <v>2.4670000000000001</v>
      </c>
      <c r="BH46" s="77">
        <v>2.641</v>
      </c>
      <c r="BI46" s="77">
        <v>2.839</v>
      </c>
      <c r="BJ46" s="77">
        <v>3.0630000000000002</v>
      </c>
      <c r="BK46" s="77">
        <v>3.319</v>
      </c>
      <c r="BL46" s="77">
        <v>3.6110000000000002</v>
      </c>
      <c r="BM46" s="77">
        <v>3.9460000000000002</v>
      </c>
      <c r="BN46" s="77">
        <v>4.3310000000000004</v>
      </c>
      <c r="BO46" s="77">
        <v>4.7750000000000004</v>
      </c>
      <c r="BP46" s="77">
        <v>5.29</v>
      </c>
      <c r="BQ46" s="77">
        <v>5.8879999999999999</v>
      </c>
      <c r="BR46" s="77">
        <v>6.585</v>
      </c>
      <c r="BS46" s="77">
        <v>7.3979999999999997</v>
      </c>
      <c r="BT46" s="77">
        <v>8.3510000000000009</v>
      </c>
      <c r="BU46" s="77">
        <v>9.468</v>
      </c>
      <c r="BV46" s="77">
        <v>10.78</v>
      </c>
      <c r="BW46" s="77">
        <v>12.327</v>
      </c>
      <c r="BX46" s="77">
        <v>14.156000000000001</v>
      </c>
      <c r="BY46" s="77">
        <v>16.324000000000002</v>
      </c>
      <c r="BZ46" s="77">
        <v>18.901</v>
      </c>
      <c r="CA46" s="77">
        <v>21.97</v>
      </c>
      <c r="CB46" s="77">
        <v>25.632000000000001</v>
      </c>
      <c r="CC46" s="77">
        <v>30.003</v>
      </c>
      <c r="CD46" s="77">
        <v>35.225999999999999</v>
      </c>
      <c r="CE46" s="77">
        <v>41.466000000000001</v>
      </c>
      <c r="CF46" s="77">
        <v>48.924999999999997</v>
      </c>
      <c r="CG46" s="77">
        <v>57.853999999999999</v>
      </c>
      <c r="CH46" s="77">
        <v>68.56</v>
      </c>
      <c r="CI46" s="77">
        <v>81.406999999999996</v>
      </c>
    </row>
    <row r="47" spans="1:87" x14ac:dyDescent="0.25">
      <c r="A47" s="108">
        <v>70</v>
      </c>
      <c r="B47" s="77">
        <v>0.59099999999999997</v>
      </c>
      <c r="C47" s="77">
        <v>0.59399999999999997</v>
      </c>
      <c r="D47" s="77">
        <v>0.59799999999999998</v>
      </c>
      <c r="E47" s="77">
        <v>0.60199999999999998</v>
      </c>
      <c r="F47" s="77">
        <v>0.60699999999999998</v>
      </c>
      <c r="G47" s="77">
        <v>0.61199999999999999</v>
      </c>
      <c r="H47" s="77">
        <v>0.61699999999999999</v>
      </c>
      <c r="I47" s="77">
        <v>0.622</v>
      </c>
      <c r="J47" s="77">
        <v>0.628</v>
      </c>
      <c r="K47" s="77">
        <v>0.63400000000000001</v>
      </c>
      <c r="L47" s="77">
        <v>0.64</v>
      </c>
      <c r="M47" s="77">
        <v>0.64700000000000002</v>
      </c>
      <c r="N47" s="77">
        <v>0.65300000000000002</v>
      </c>
      <c r="O47" s="77">
        <v>0.66100000000000003</v>
      </c>
      <c r="P47" s="77">
        <v>0.66800000000000004</v>
      </c>
      <c r="Q47" s="77">
        <v>0.67700000000000005</v>
      </c>
      <c r="R47" s="77">
        <v>0.68600000000000005</v>
      </c>
      <c r="S47" s="77">
        <v>0.69499999999999995</v>
      </c>
      <c r="T47" s="77">
        <v>0.70399999999999996</v>
      </c>
      <c r="U47" s="77">
        <v>0.71299999999999997</v>
      </c>
      <c r="V47" s="77">
        <v>0.72299999999999998</v>
      </c>
      <c r="W47" s="77">
        <v>0.73299999999999998</v>
      </c>
      <c r="X47" s="77">
        <v>0.74399999999999999</v>
      </c>
      <c r="Y47" s="77">
        <v>0.755</v>
      </c>
      <c r="Z47" s="77">
        <v>0.76700000000000002</v>
      </c>
      <c r="AA47" s="77">
        <v>0.77900000000000003</v>
      </c>
      <c r="AB47" s="77">
        <v>0.79200000000000004</v>
      </c>
      <c r="AC47" s="77">
        <v>0.80600000000000005</v>
      </c>
      <c r="AD47" s="77">
        <v>0.82</v>
      </c>
      <c r="AE47" s="77">
        <v>0.83499999999999996</v>
      </c>
      <c r="AF47" s="77">
        <v>0.85099999999999998</v>
      </c>
      <c r="AG47" s="77">
        <v>0.86799999999999999</v>
      </c>
      <c r="AH47" s="77">
        <v>0.88600000000000001</v>
      </c>
      <c r="AI47" s="77">
        <v>0.90400000000000003</v>
      </c>
      <c r="AJ47" s="77">
        <v>0.92400000000000004</v>
      </c>
      <c r="AK47" s="77">
        <v>0.94499999999999995</v>
      </c>
      <c r="AL47" s="77">
        <v>0.96699999999999997</v>
      </c>
      <c r="AM47" s="77">
        <v>0.99099999999999999</v>
      </c>
      <c r="AN47" s="77">
        <v>1.016</v>
      </c>
      <c r="AO47" s="77">
        <v>1.0429999999999999</v>
      </c>
      <c r="AP47" s="77">
        <v>1.0720000000000001</v>
      </c>
      <c r="AQ47" s="77">
        <v>1.103</v>
      </c>
      <c r="AR47" s="77">
        <v>1.1359999999999999</v>
      </c>
      <c r="AS47" s="77">
        <v>1.1719999999999999</v>
      </c>
      <c r="AT47" s="77">
        <v>1.2110000000000001</v>
      </c>
      <c r="AU47" s="77">
        <v>1.252</v>
      </c>
      <c r="AV47" s="77">
        <v>1.298</v>
      </c>
      <c r="AW47" s="77">
        <v>1.347</v>
      </c>
      <c r="AX47" s="77">
        <v>1.4</v>
      </c>
      <c r="AY47" s="77">
        <v>1.4590000000000001</v>
      </c>
      <c r="AZ47" s="77">
        <v>1.522</v>
      </c>
      <c r="BA47" s="77">
        <v>1.593</v>
      </c>
      <c r="BB47" s="77">
        <v>1.67</v>
      </c>
      <c r="BC47" s="77">
        <v>1.756</v>
      </c>
      <c r="BD47" s="77">
        <v>1.851</v>
      </c>
      <c r="BE47" s="77">
        <v>1.9570000000000001</v>
      </c>
      <c r="BF47" s="77">
        <v>2.0750000000000002</v>
      </c>
      <c r="BG47" s="77">
        <v>2.2080000000000002</v>
      </c>
      <c r="BH47" s="77">
        <v>2.3570000000000002</v>
      </c>
      <c r="BI47" s="77">
        <v>2.5249999999999999</v>
      </c>
      <c r="BJ47" s="77">
        <v>2.7160000000000002</v>
      </c>
      <c r="BK47" s="77">
        <v>2.9319999999999999</v>
      </c>
      <c r="BL47" s="77">
        <v>3.18</v>
      </c>
      <c r="BM47" s="77">
        <v>3.4620000000000002</v>
      </c>
      <c r="BN47" s="77">
        <v>3.7869999999999999</v>
      </c>
      <c r="BO47" s="77">
        <v>4.1609999999999996</v>
      </c>
      <c r="BP47" s="77">
        <v>4.593</v>
      </c>
      <c r="BQ47" s="77">
        <v>5.0949999999999998</v>
      </c>
      <c r="BR47" s="77">
        <v>5.6779999999999999</v>
      </c>
      <c r="BS47" s="77">
        <v>6.359</v>
      </c>
      <c r="BT47" s="77">
        <v>7.1559999999999997</v>
      </c>
      <c r="BU47" s="77">
        <v>8.09</v>
      </c>
      <c r="BV47" s="77">
        <v>9.1880000000000006</v>
      </c>
      <c r="BW47" s="77">
        <v>10.483000000000001</v>
      </c>
      <c r="BX47" s="77">
        <v>12.013999999999999</v>
      </c>
      <c r="BY47" s="77">
        <v>13.83</v>
      </c>
      <c r="BZ47" s="77">
        <v>15.991</v>
      </c>
      <c r="CA47" s="77">
        <v>18.568999999999999</v>
      </c>
      <c r="CB47" s="77">
        <v>21.648</v>
      </c>
      <c r="CC47" s="77">
        <v>25.329000000000001</v>
      </c>
      <c r="CD47" s="77">
        <v>29.733000000000001</v>
      </c>
      <c r="CE47" s="77">
        <v>35.003999999999998</v>
      </c>
      <c r="CF47" s="77">
        <v>41.316000000000003</v>
      </c>
      <c r="CG47" s="77">
        <v>48.881999999999998</v>
      </c>
      <c r="CH47" s="77">
        <v>57.968000000000004</v>
      </c>
      <c r="CI47" s="77">
        <v>68.888000000000005</v>
      </c>
    </row>
    <row r="48" spans="1:87" x14ac:dyDescent="0.25">
      <c r="A48" s="108">
        <v>71</v>
      </c>
      <c r="B48" s="77">
        <v>0.55600000000000005</v>
      </c>
      <c r="C48" s="77">
        <v>0.55900000000000005</v>
      </c>
      <c r="D48" s="77">
        <v>0.56299999999999994</v>
      </c>
      <c r="E48" s="77">
        <v>0.56699999999999995</v>
      </c>
      <c r="F48" s="77">
        <v>0.57099999999999995</v>
      </c>
      <c r="G48" s="77">
        <v>0.57499999999999996</v>
      </c>
      <c r="H48" s="77">
        <v>0.57899999999999996</v>
      </c>
      <c r="I48" s="77">
        <v>0.58399999999999996</v>
      </c>
      <c r="J48" s="77">
        <v>0.58899999999999997</v>
      </c>
      <c r="K48" s="77">
        <v>0.59499999999999997</v>
      </c>
      <c r="L48" s="77">
        <v>0.6</v>
      </c>
      <c r="M48" s="77">
        <v>0.60599999999999998</v>
      </c>
      <c r="N48" s="77">
        <v>0.61199999999999999</v>
      </c>
      <c r="O48" s="77">
        <v>0.61899999999999999</v>
      </c>
      <c r="P48" s="77">
        <v>0.626</v>
      </c>
      <c r="Q48" s="77">
        <v>0.63400000000000001</v>
      </c>
      <c r="R48" s="77">
        <v>0.64200000000000002</v>
      </c>
      <c r="S48" s="77">
        <v>0.65</v>
      </c>
      <c r="T48" s="77">
        <v>0.65900000000000003</v>
      </c>
      <c r="U48" s="77">
        <v>0.66700000000000004</v>
      </c>
      <c r="V48" s="77">
        <v>0.67600000000000005</v>
      </c>
      <c r="W48" s="77">
        <v>0.68500000000000005</v>
      </c>
      <c r="X48" s="77">
        <v>0.69499999999999995</v>
      </c>
      <c r="Y48" s="77">
        <v>0.70499999999999996</v>
      </c>
      <c r="Z48" s="77">
        <v>0.71599999999999997</v>
      </c>
      <c r="AA48" s="77">
        <v>0.72699999999999998</v>
      </c>
      <c r="AB48" s="77">
        <v>0.73899999999999999</v>
      </c>
      <c r="AC48" s="77">
        <v>0.751</v>
      </c>
      <c r="AD48" s="77">
        <v>0.76400000000000001</v>
      </c>
      <c r="AE48" s="77">
        <v>0.77800000000000002</v>
      </c>
      <c r="AF48" s="77">
        <v>0.79200000000000004</v>
      </c>
      <c r="AG48" s="77">
        <v>0.80700000000000005</v>
      </c>
      <c r="AH48" s="77">
        <v>0.82299999999999995</v>
      </c>
      <c r="AI48" s="77">
        <v>0.84</v>
      </c>
      <c r="AJ48" s="77">
        <v>0.85799999999999998</v>
      </c>
      <c r="AK48" s="77">
        <v>0.877</v>
      </c>
      <c r="AL48" s="77">
        <v>0.89600000000000002</v>
      </c>
      <c r="AM48" s="77">
        <v>0.91800000000000004</v>
      </c>
      <c r="AN48" s="77">
        <v>0.94</v>
      </c>
      <c r="AO48" s="77">
        <v>0.96399999999999997</v>
      </c>
      <c r="AP48" s="77">
        <v>0.99</v>
      </c>
      <c r="AQ48" s="77">
        <v>1.018</v>
      </c>
      <c r="AR48" s="77">
        <v>1.0469999999999999</v>
      </c>
      <c r="AS48" s="77">
        <v>1.079</v>
      </c>
      <c r="AT48" s="77">
        <v>1.113</v>
      </c>
      <c r="AU48" s="77">
        <v>1.1499999999999999</v>
      </c>
      <c r="AV48" s="77">
        <v>1.19</v>
      </c>
      <c r="AW48" s="77">
        <v>1.2330000000000001</v>
      </c>
      <c r="AX48" s="77">
        <v>1.28</v>
      </c>
      <c r="AY48" s="77">
        <v>1.331</v>
      </c>
      <c r="AZ48" s="77">
        <v>1.387</v>
      </c>
      <c r="BA48" s="77">
        <v>1.448</v>
      </c>
      <c r="BB48" s="77">
        <v>1.5149999999999999</v>
      </c>
      <c r="BC48" s="77">
        <v>1.589</v>
      </c>
      <c r="BD48" s="77">
        <v>1.671</v>
      </c>
      <c r="BE48" s="77">
        <v>1.7629999999999999</v>
      </c>
      <c r="BF48" s="77">
        <v>1.8640000000000001</v>
      </c>
      <c r="BG48" s="77">
        <v>1.978</v>
      </c>
      <c r="BH48" s="77">
        <v>2.105</v>
      </c>
      <c r="BI48" s="77">
        <v>2.2490000000000001</v>
      </c>
      <c r="BJ48" s="77">
        <v>2.411</v>
      </c>
      <c r="BK48" s="77">
        <v>2.5939999999999999</v>
      </c>
      <c r="BL48" s="77">
        <v>2.8029999999999999</v>
      </c>
      <c r="BM48" s="77">
        <v>3.0419999999999998</v>
      </c>
      <c r="BN48" s="77">
        <v>3.3149999999999999</v>
      </c>
      <c r="BO48" s="77">
        <v>3.629</v>
      </c>
      <c r="BP48" s="77">
        <v>3.992</v>
      </c>
      <c r="BQ48" s="77">
        <v>4.4109999999999996</v>
      </c>
      <c r="BR48" s="77">
        <v>4.899</v>
      </c>
      <c r="BS48" s="77">
        <v>5.4669999999999996</v>
      </c>
      <c r="BT48" s="77">
        <v>6.1310000000000002</v>
      </c>
      <c r="BU48" s="77">
        <v>6.9089999999999998</v>
      </c>
      <c r="BV48" s="77">
        <v>7.8230000000000004</v>
      </c>
      <c r="BW48" s="77">
        <v>8.8989999999999991</v>
      </c>
      <c r="BX48" s="77">
        <v>10.173</v>
      </c>
      <c r="BY48" s="77">
        <v>11.683999999999999</v>
      </c>
      <c r="BZ48" s="77">
        <v>13.481999999999999</v>
      </c>
      <c r="CA48" s="77">
        <v>15.627000000000001</v>
      </c>
      <c r="CB48" s="77">
        <v>18.190999999999999</v>
      </c>
      <c r="CC48" s="77">
        <v>21.259</v>
      </c>
      <c r="CD48" s="77">
        <v>24.933</v>
      </c>
      <c r="CE48" s="77">
        <v>29.332000000000001</v>
      </c>
      <c r="CF48" s="77">
        <v>34.603999999999999</v>
      </c>
      <c r="CG48" s="77">
        <v>40.93</v>
      </c>
      <c r="CH48" s="77">
        <v>48.530999999999999</v>
      </c>
      <c r="CI48" s="77">
        <v>57.673000000000002</v>
      </c>
    </row>
    <row r="49" spans="1:87" x14ac:dyDescent="0.25">
      <c r="A49" s="108">
        <v>72</v>
      </c>
      <c r="B49" s="77">
        <v>0.52400000000000002</v>
      </c>
      <c r="C49" s="77">
        <v>0.52600000000000002</v>
      </c>
      <c r="D49" s="77">
        <v>0.52900000000000003</v>
      </c>
      <c r="E49" s="77">
        <v>0.53200000000000003</v>
      </c>
      <c r="F49" s="77">
        <v>0.53600000000000003</v>
      </c>
      <c r="G49" s="77">
        <v>0.54</v>
      </c>
      <c r="H49" s="77">
        <v>0.54400000000000004</v>
      </c>
      <c r="I49" s="77">
        <v>0.54800000000000004</v>
      </c>
      <c r="J49" s="77">
        <v>0.55300000000000005</v>
      </c>
      <c r="K49" s="77">
        <v>0.55700000000000005</v>
      </c>
      <c r="L49" s="77">
        <v>0.56200000000000006</v>
      </c>
      <c r="M49" s="77">
        <v>0.56799999999999995</v>
      </c>
      <c r="N49" s="77">
        <v>0.57299999999999995</v>
      </c>
      <c r="O49" s="77">
        <v>0.57899999999999996</v>
      </c>
      <c r="P49" s="77">
        <v>0.58599999999999997</v>
      </c>
      <c r="Q49" s="77">
        <v>0.59299999999999997</v>
      </c>
      <c r="R49" s="77">
        <v>0.60099999999999998</v>
      </c>
      <c r="S49" s="77">
        <v>0.60799999999999998</v>
      </c>
      <c r="T49" s="77">
        <v>0.61599999999999999</v>
      </c>
      <c r="U49" s="77">
        <v>0.623</v>
      </c>
      <c r="V49" s="77">
        <v>0.63200000000000001</v>
      </c>
      <c r="W49" s="77">
        <v>0.64</v>
      </c>
      <c r="X49" s="77">
        <v>0.64900000000000002</v>
      </c>
      <c r="Y49" s="77">
        <v>0.65800000000000003</v>
      </c>
      <c r="Z49" s="77">
        <v>0.66800000000000004</v>
      </c>
      <c r="AA49" s="77">
        <v>0.67800000000000005</v>
      </c>
      <c r="AB49" s="77">
        <v>0.68899999999999995</v>
      </c>
      <c r="AC49" s="77">
        <v>0.7</v>
      </c>
      <c r="AD49" s="77">
        <v>0.71199999999999997</v>
      </c>
      <c r="AE49" s="77">
        <v>0.72399999999999998</v>
      </c>
      <c r="AF49" s="77">
        <v>0.73699999999999999</v>
      </c>
      <c r="AG49" s="77">
        <v>0.75</v>
      </c>
      <c r="AH49" s="77">
        <v>0.76500000000000001</v>
      </c>
      <c r="AI49" s="77">
        <v>0.78</v>
      </c>
      <c r="AJ49" s="77">
        <v>0.79600000000000004</v>
      </c>
      <c r="AK49" s="77">
        <v>0.81299999999999994</v>
      </c>
      <c r="AL49" s="77">
        <v>0.83099999999999996</v>
      </c>
      <c r="AM49" s="77">
        <v>0.85</v>
      </c>
      <c r="AN49" s="77">
        <v>0.87</v>
      </c>
      <c r="AO49" s="77">
        <v>0.89100000000000001</v>
      </c>
      <c r="AP49" s="77">
        <v>0.91400000000000003</v>
      </c>
      <c r="AQ49" s="77">
        <v>0.93899999999999995</v>
      </c>
      <c r="AR49" s="77">
        <v>0.96499999999999997</v>
      </c>
      <c r="AS49" s="77">
        <v>0.99299999999999999</v>
      </c>
      <c r="AT49" s="77">
        <v>1.0229999999999999</v>
      </c>
      <c r="AU49" s="77">
        <v>1.056</v>
      </c>
      <c r="AV49" s="77">
        <v>1.091</v>
      </c>
      <c r="AW49" s="77">
        <v>1.129</v>
      </c>
      <c r="AX49" s="77">
        <v>1.17</v>
      </c>
      <c r="AY49" s="77">
        <v>1.2150000000000001</v>
      </c>
      <c r="AZ49" s="77">
        <v>1.264</v>
      </c>
      <c r="BA49" s="77">
        <v>1.3169999999999999</v>
      </c>
      <c r="BB49" s="77">
        <v>1.3759999999999999</v>
      </c>
      <c r="BC49" s="77">
        <v>1.44</v>
      </c>
      <c r="BD49" s="77">
        <v>1.5109999999999999</v>
      </c>
      <c r="BE49" s="77">
        <v>1.59</v>
      </c>
      <c r="BF49" s="77">
        <v>1.6779999999999999</v>
      </c>
      <c r="BG49" s="77">
        <v>1.7749999999999999</v>
      </c>
      <c r="BH49" s="77">
        <v>1.8839999999999999</v>
      </c>
      <c r="BI49" s="77">
        <v>2.0070000000000001</v>
      </c>
      <c r="BJ49" s="77">
        <v>2.145</v>
      </c>
      <c r="BK49" s="77">
        <v>2.3010000000000002</v>
      </c>
      <c r="BL49" s="77">
        <v>2.4780000000000002</v>
      </c>
      <c r="BM49" s="77">
        <v>2.68</v>
      </c>
      <c r="BN49" s="77">
        <v>2.91</v>
      </c>
      <c r="BO49" s="77">
        <v>3.1739999999999999</v>
      </c>
      <c r="BP49" s="77">
        <v>3.4790000000000001</v>
      </c>
      <c r="BQ49" s="77">
        <v>3.83</v>
      </c>
      <c r="BR49" s="77">
        <v>4.2380000000000004</v>
      </c>
      <c r="BS49" s="77">
        <v>4.7130000000000001</v>
      </c>
      <c r="BT49" s="77">
        <v>5.266</v>
      </c>
      <c r="BU49" s="77">
        <v>5.9139999999999997</v>
      </c>
      <c r="BV49" s="77">
        <v>6.6740000000000004</v>
      </c>
      <c r="BW49" s="77">
        <v>7.57</v>
      </c>
      <c r="BX49" s="77">
        <v>8.6280000000000001</v>
      </c>
      <c r="BY49" s="77">
        <v>9.8840000000000003</v>
      </c>
      <c r="BZ49" s="77">
        <v>11.378</v>
      </c>
      <c r="CA49" s="77">
        <v>13.162000000000001</v>
      </c>
      <c r="CB49" s="77">
        <v>15.294</v>
      </c>
      <c r="CC49" s="77">
        <v>17.847000000000001</v>
      </c>
      <c r="CD49" s="77">
        <v>20.907</v>
      </c>
      <c r="CE49" s="77">
        <v>24.574000000000002</v>
      </c>
      <c r="CF49" s="77">
        <v>28.972999999999999</v>
      </c>
      <c r="CG49" s="77">
        <v>34.255000000000003</v>
      </c>
      <c r="CH49" s="77">
        <v>40.61</v>
      </c>
      <c r="CI49" s="77">
        <v>48.259</v>
      </c>
    </row>
    <row r="50" spans="1:87" x14ac:dyDescent="0.25">
      <c r="A50" s="108">
        <v>73</v>
      </c>
      <c r="B50" s="77">
        <v>0.49199999999999999</v>
      </c>
      <c r="C50" s="77">
        <v>0.495</v>
      </c>
      <c r="D50" s="77">
        <v>0.497</v>
      </c>
      <c r="E50" s="77">
        <v>0.5</v>
      </c>
      <c r="F50" s="77">
        <v>0.503</v>
      </c>
      <c r="G50" s="77">
        <v>0.50600000000000001</v>
      </c>
      <c r="H50" s="77">
        <v>0.51</v>
      </c>
      <c r="I50" s="77">
        <v>0.51300000000000001</v>
      </c>
      <c r="J50" s="77">
        <v>0.51800000000000002</v>
      </c>
      <c r="K50" s="77">
        <v>0.52200000000000002</v>
      </c>
      <c r="L50" s="77">
        <v>0.52600000000000002</v>
      </c>
      <c r="M50" s="77">
        <v>0.53100000000000003</v>
      </c>
      <c r="N50" s="77">
        <v>0.53600000000000003</v>
      </c>
      <c r="O50" s="77">
        <v>0.54200000000000004</v>
      </c>
      <c r="P50" s="77">
        <v>0.54700000000000004</v>
      </c>
      <c r="Q50" s="77">
        <v>0.55400000000000005</v>
      </c>
      <c r="R50" s="77">
        <v>0.56100000000000005</v>
      </c>
      <c r="S50" s="77">
        <v>0.56799999999999995</v>
      </c>
      <c r="T50" s="77">
        <v>0.57499999999999996</v>
      </c>
      <c r="U50" s="77">
        <v>0.58199999999999996</v>
      </c>
      <c r="V50" s="77">
        <v>0.58899999999999997</v>
      </c>
      <c r="W50" s="77">
        <v>0.59699999999999998</v>
      </c>
      <c r="X50" s="77">
        <v>0.60499999999999998</v>
      </c>
      <c r="Y50" s="77">
        <v>0.61299999999999999</v>
      </c>
      <c r="Z50" s="77">
        <v>0.622</v>
      </c>
      <c r="AA50" s="77">
        <v>0.63100000000000001</v>
      </c>
      <c r="AB50" s="77">
        <v>0.64100000000000001</v>
      </c>
      <c r="AC50" s="77">
        <v>0.65100000000000002</v>
      </c>
      <c r="AD50" s="77">
        <v>0.66200000000000003</v>
      </c>
      <c r="AE50" s="77">
        <v>0.67300000000000004</v>
      </c>
      <c r="AF50" s="77">
        <v>0.68500000000000005</v>
      </c>
      <c r="AG50" s="77">
        <v>0.69699999999999995</v>
      </c>
      <c r="AH50" s="77">
        <v>0.71</v>
      </c>
      <c r="AI50" s="77">
        <v>0.72299999999999998</v>
      </c>
      <c r="AJ50" s="77">
        <v>0.73799999999999999</v>
      </c>
      <c r="AK50" s="77">
        <v>0.753</v>
      </c>
      <c r="AL50" s="77">
        <v>0.76900000000000002</v>
      </c>
      <c r="AM50" s="77">
        <v>0.78600000000000003</v>
      </c>
      <c r="AN50" s="77">
        <v>0.80400000000000005</v>
      </c>
      <c r="AO50" s="77">
        <v>0.82299999999999995</v>
      </c>
      <c r="AP50" s="77">
        <v>0.84399999999999997</v>
      </c>
      <c r="AQ50" s="77">
        <v>0.86599999999999999</v>
      </c>
      <c r="AR50" s="77">
        <v>0.88900000000000001</v>
      </c>
      <c r="AS50" s="77">
        <v>0.91400000000000003</v>
      </c>
      <c r="AT50" s="77">
        <v>0.94099999999999995</v>
      </c>
      <c r="AU50" s="77">
        <v>0.97</v>
      </c>
      <c r="AV50" s="77">
        <v>1</v>
      </c>
      <c r="AW50" s="77">
        <v>1.034</v>
      </c>
      <c r="AX50" s="77">
        <v>1.07</v>
      </c>
      <c r="AY50" s="77">
        <v>1.109</v>
      </c>
      <c r="AZ50" s="77">
        <v>1.1519999999999999</v>
      </c>
      <c r="BA50" s="77">
        <v>1.1990000000000001</v>
      </c>
      <c r="BB50" s="77">
        <v>1.25</v>
      </c>
      <c r="BC50" s="77">
        <v>1.306</v>
      </c>
      <c r="BD50" s="77">
        <v>1.3680000000000001</v>
      </c>
      <c r="BE50" s="77">
        <v>1.4359999999999999</v>
      </c>
      <c r="BF50" s="77">
        <v>1.5109999999999999</v>
      </c>
      <c r="BG50" s="77">
        <v>1.595</v>
      </c>
      <c r="BH50" s="77">
        <v>1.6890000000000001</v>
      </c>
      <c r="BI50" s="77">
        <v>1.7929999999999999</v>
      </c>
      <c r="BJ50" s="77">
        <v>1.911</v>
      </c>
      <c r="BK50" s="77">
        <v>2.044</v>
      </c>
      <c r="BL50" s="77">
        <v>2.194</v>
      </c>
      <c r="BM50" s="77">
        <v>2.3650000000000002</v>
      </c>
      <c r="BN50" s="77">
        <v>2.5590000000000002</v>
      </c>
      <c r="BO50" s="77">
        <v>2.782</v>
      </c>
      <c r="BP50" s="77">
        <v>3.0369999999999999</v>
      </c>
      <c r="BQ50" s="77">
        <v>3.3319999999999999</v>
      </c>
      <c r="BR50" s="77">
        <v>3.673</v>
      </c>
      <c r="BS50" s="77">
        <v>4.069</v>
      </c>
      <c r="BT50" s="77">
        <v>4.53</v>
      </c>
      <c r="BU50" s="77">
        <v>5.069</v>
      </c>
      <c r="BV50" s="77">
        <v>5.7009999999999996</v>
      </c>
      <c r="BW50" s="77">
        <v>6.4429999999999996</v>
      </c>
      <c r="BX50" s="77">
        <v>7.3209999999999997</v>
      </c>
      <c r="BY50" s="77">
        <v>8.3610000000000007</v>
      </c>
      <c r="BZ50" s="77">
        <v>9.5980000000000008</v>
      </c>
      <c r="CA50" s="77">
        <v>11.074999999999999</v>
      </c>
      <c r="CB50" s="77">
        <v>12.840999999999999</v>
      </c>
      <c r="CC50" s="77">
        <v>14.955</v>
      </c>
      <c r="CD50" s="77">
        <v>17.489000000000001</v>
      </c>
      <c r="CE50" s="77">
        <v>20.529</v>
      </c>
      <c r="CF50" s="77">
        <v>24.175999999999998</v>
      </c>
      <c r="CG50" s="77">
        <v>28.559000000000001</v>
      </c>
      <c r="CH50" s="77">
        <v>33.835999999999999</v>
      </c>
      <c r="CI50" s="77">
        <v>40.192</v>
      </c>
    </row>
    <row r="51" spans="1:87" x14ac:dyDescent="0.25">
      <c r="A51" s="108">
        <v>74</v>
      </c>
      <c r="B51" s="77">
        <v>0.46200000000000002</v>
      </c>
      <c r="C51" s="77">
        <v>0.46400000000000002</v>
      </c>
      <c r="D51" s="77">
        <v>0.46600000000000003</v>
      </c>
      <c r="E51" s="77">
        <v>0.46899999999999997</v>
      </c>
      <c r="F51" s="77">
        <v>0.47099999999999997</v>
      </c>
      <c r="G51" s="77">
        <v>0.47399999999999998</v>
      </c>
      <c r="H51" s="77">
        <v>0.47699999999999998</v>
      </c>
      <c r="I51" s="77">
        <v>0.48099999999999998</v>
      </c>
      <c r="J51" s="77">
        <v>0.48399999999999999</v>
      </c>
      <c r="K51" s="77">
        <v>0.48799999999999999</v>
      </c>
      <c r="L51" s="77">
        <v>0.49199999999999999</v>
      </c>
      <c r="M51" s="77">
        <v>0.496</v>
      </c>
      <c r="N51" s="77">
        <v>0.501</v>
      </c>
      <c r="O51" s="77">
        <v>0.50600000000000001</v>
      </c>
      <c r="P51" s="77">
        <v>0.51100000000000001</v>
      </c>
      <c r="Q51" s="77">
        <v>0.51700000000000002</v>
      </c>
      <c r="R51" s="77">
        <v>0.52400000000000002</v>
      </c>
      <c r="S51" s="77">
        <v>0.53</v>
      </c>
      <c r="T51" s="77">
        <v>0.53600000000000003</v>
      </c>
      <c r="U51" s="77">
        <v>0.54200000000000004</v>
      </c>
      <c r="V51" s="77">
        <v>0.54900000000000004</v>
      </c>
      <c r="W51" s="77">
        <v>0.55600000000000005</v>
      </c>
      <c r="X51" s="77">
        <v>0.56299999999999994</v>
      </c>
      <c r="Y51" s="77">
        <v>0.57099999999999995</v>
      </c>
      <c r="Z51" s="77">
        <v>0.57899999999999996</v>
      </c>
      <c r="AA51" s="77">
        <v>0.58699999999999997</v>
      </c>
      <c r="AB51" s="77">
        <v>0.59599999999999997</v>
      </c>
      <c r="AC51" s="77">
        <v>0.60499999999999998</v>
      </c>
      <c r="AD51" s="77">
        <v>0.61499999999999999</v>
      </c>
      <c r="AE51" s="77">
        <v>0.625</v>
      </c>
      <c r="AF51" s="77">
        <v>0.63500000000000001</v>
      </c>
      <c r="AG51" s="77">
        <v>0.64700000000000002</v>
      </c>
      <c r="AH51" s="77">
        <v>0.65800000000000003</v>
      </c>
      <c r="AI51" s="77">
        <v>0.67</v>
      </c>
      <c r="AJ51" s="77">
        <v>0.68300000000000005</v>
      </c>
      <c r="AK51" s="77">
        <v>0.69699999999999995</v>
      </c>
      <c r="AL51" s="77">
        <v>0.71099999999999997</v>
      </c>
      <c r="AM51" s="77">
        <v>0.72699999999999998</v>
      </c>
      <c r="AN51" s="77">
        <v>0.74299999999999999</v>
      </c>
      <c r="AO51" s="77">
        <v>0.76</v>
      </c>
      <c r="AP51" s="77">
        <v>0.77800000000000002</v>
      </c>
      <c r="AQ51" s="77">
        <v>0.79800000000000004</v>
      </c>
      <c r="AR51" s="77">
        <v>0.81899999999999995</v>
      </c>
      <c r="AS51" s="77">
        <v>0.84099999999999997</v>
      </c>
      <c r="AT51" s="77">
        <v>0.86399999999999999</v>
      </c>
      <c r="AU51" s="77">
        <v>0.89</v>
      </c>
      <c r="AV51" s="77">
        <v>0.91700000000000004</v>
      </c>
      <c r="AW51" s="77">
        <v>0.94699999999999995</v>
      </c>
      <c r="AX51" s="77">
        <v>0.97899999999999998</v>
      </c>
      <c r="AY51" s="77">
        <v>1.0129999999999999</v>
      </c>
      <c r="AZ51" s="77">
        <v>1.0509999999999999</v>
      </c>
      <c r="BA51" s="77">
        <v>1.091</v>
      </c>
      <c r="BB51" s="77">
        <v>1.1359999999999999</v>
      </c>
      <c r="BC51" s="77">
        <v>1.1850000000000001</v>
      </c>
      <c r="BD51" s="77">
        <v>1.238</v>
      </c>
      <c r="BE51" s="77">
        <v>1.2969999999999999</v>
      </c>
      <c r="BF51" s="77">
        <v>1.3620000000000001</v>
      </c>
      <c r="BG51" s="77">
        <v>1.4350000000000001</v>
      </c>
      <c r="BH51" s="77">
        <v>1.5149999999999999</v>
      </c>
      <c r="BI51" s="77">
        <v>1.605</v>
      </c>
      <c r="BJ51" s="77">
        <v>1.7050000000000001</v>
      </c>
      <c r="BK51" s="77">
        <v>1.8180000000000001</v>
      </c>
      <c r="BL51" s="77">
        <v>1.946</v>
      </c>
      <c r="BM51" s="77">
        <v>2.0910000000000002</v>
      </c>
      <c r="BN51" s="77">
        <v>2.2549999999999999</v>
      </c>
      <c r="BO51" s="77">
        <v>2.4420000000000002</v>
      </c>
      <c r="BP51" s="77">
        <v>2.657</v>
      </c>
      <c r="BQ51" s="77">
        <v>2.9039999999999999</v>
      </c>
      <c r="BR51" s="77">
        <v>3.1890000000000001</v>
      </c>
      <c r="BS51" s="77">
        <v>3.52</v>
      </c>
      <c r="BT51" s="77">
        <v>3.9039999999999999</v>
      </c>
      <c r="BU51" s="77">
        <v>4.3520000000000003</v>
      </c>
      <c r="BV51" s="77">
        <v>4.8760000000000003</v>
      </c>
      <c r="BW51" s="77">
        <v>5.4909999999999997</v>
      </c>
      <c r="BX51" s="77">
        <v>6.2169999999999996</v>
      </c>
      <c r="BY51" s="77">
        <v>7.077</v>
      </c>
      <c r="BZ51" s="77">
        <v>8.0990000000000002</v>
      </c>
      <c r="CA51" s="77">
        <v>9.3179999999999996</v>
      </c>
      <c r="CB51" s="77">
        <v>10.773999999999999</v>
      </c>
      <c r="CC51" s="77">
        <v>12.518000000000001</v>
      </c>
      <c r="CD51" s="77">
        <v>14.608000000000001</v>
      </c>
      <c r="CE51" s="77">
        <v>17.114999999999998</v>
      </c>
      <c r="CF51" s="77">
        <v>20.123999999999999</v>
      </c>
      <c r="CG51" s="77">
        <v>23.741</v>
      </c>
      <c r="CH51" s="77">
        <v>28.097000000000001</v>
      </c>
      <c r="CI51" s="77">
        <v>33.347000000000001</v>
      </c>
    </row>
    <row r="52" spans="1:87" x14ac:dyDescent="0.25">
      <c r="A52" s="108">
        <v>75</v>
      </c>
      <c r="B52" s="77">
        <v>0.434</v>
      </c>
      <c r="C52" s="77">
        <v>0.435</v>
      </c>
      <c r="D52" s="77">
        <v>0.437</v>
      </c>
      <c r="E52" s="77">
        <v>0.439</v>
      </c>
      <c r="F52" s="77">
        <v>0.441</v>
      </c>
      <c r="G52" s="77">
        <v>0.44400000000000001</v>
      </c>
      <c r="H52" s="77">
        <v>0.44600000000000001</v>
      </c>
      <c r="I52" s="77">
        <v>0.44900000000000001</v>
      </c>
      <c r="J52" s="77">
        <v>0.45200000000000001</v>
      </c>
      <c r="K52" s="77">
        <v>0.45600000000000002</v>
      </c>
      <c r="L52" s="77">
        <v>0.45900000000000002</v>
      </c>
      <c r="M52" s="77">
        <v>0.46300000000000002</v>
      </c>
      <c r="N52" s="77">
        <v>0.46700000000000003</v>
      </c>
      <c r="O52" s="77">
        <v>0.47199999999999998</v>
      </c>
      <c r="P52" s="77">
        <v>0.47599999999999998</v>
      </c>
      <c r="Q52" s="77">
        <v>0.48199999999999998</v>
      </c>
      <c r="R52" s="77">
        <v>0.48799999999999999</v>
      </c>
      <c r="S52" s="77">
        <v>0.49299999999999999</v>
      </c>
      <c r="T52" s="77">
        <v>0.499</v>
      </c>
      <c r="U52" s="77">
        <v>0.505</v>
      </c>
      <c r="V52" s="77">
        <v>0.51100000000000001</v>
      </c>
      <c r="W52" s="77">
        <v>0.51700000000000002</v>
      </c>
      <c r="X52" s="77">
        <v>0.52400000000000002</v>
      </c>
      <c r="Y52" s="77">
        <v>0.53100000000000003</v>
      </c>
      <c r="Z52" s="77">
        <v>0.53800000000000003</v>
      </c>
      <c r="AA52" s="77">
        <v>0.54600000000000004</v>
      </c>
      <c r="AB52" s="77">
        <v>0.55400000000000005</v>
      </c>
      <c r="AC52" s="77">
        <v>0.56200000000000006</v>
      </c>
      <c r="AD52" s="77">
        <v>0.57099999999999995</v>
      </c>
      <c r="AE52" s="77">
        <v>0.57999999999999996</v>
      </c>
      <c r="AF52" s="77">
        <v>0.58899999999999997</v>
      </c>
      <c r="AG52" s="77">
        <v>0.59899999999999998</v>
      </c>
      <c r="AH52" s="77">
        <v>0.61</v>
      </c>
      <c r="AI52" s="77">
        <v>0.621</v>
      </c>
      <c r="AJ52" s="77">
        <v>0.63200000000000001</v>
      </c>
      <c r="AK52" s="77">
        <v>0.64500000000000002</v>
      </c>
      <c r="AL52" s="77">
        <v>0.65800000000000003</v>
      </c>
      <c r="AM52" s="77">
        <v>0.67100000000000004</v>
      </c>
      <c r="AN52" s="77">
        <v>0.68600000000000005</v>
      </c>
      <c r="AO52" s="77">
        <v>0.70099999999999996</v>
      </c>
      <c r="AP52" s="77">
        <v>0.71699999999999997</v>
      </c>
      <c r="AQ52" s="77">
        <v>0.73499999999999999</v>
      </c>
      <c r="AR52" s="77">
        <v>0.753</v>
      </c>
      <c r="AS52" s="77">
        <v>0.77300000000000002</v>
      </c>
      <c r="AT52" s="77">
        <v>0.79400000000000004</v>
      </c>
      <c r="AU52" s="77">
        <v>0.81599999999999995</v>
      </c>
      <c r="AV52" s="77">
        <v>0.84099999999999997</v>
      </c>
      <c r="AW52" s="77">
        <v>0.86699999999999999</v>
      </c>
      <c r="AX52" s="77">
        <v>0.89500000000000002</v>
      </c>
      <c r="AY52" s="77">
        <v>0.92500000000000004</v>
      </c>
      <c r="AZ52" s="77">
        <v>0.95799999999999996</v>
      </c>
      <c r="BA52" s="77">
        <v>0.99399999999999999</v>
      </c>
      <c r="BB52" s="77">
        <v>1.032</v>
      </c>
      <c r="BC52" s="77">
        <v>1.075</v>
      </c>
      <c r="BD52" s="77">
        <v>1.121</v>
      </c>
      <c r="BE52" s="77">
        <v>1.173</v>
      </c>
      <c r="BF52" s="77">
        <v>1.2290000000000001</v>
      </c>
      <c r="BG52" s="77">
        <v>1.2909999999999999</v>
      </c>
      <c r="BH52" s="77">
        <v>1.36</v>
      </c>
      <c r="BI52" s="77">
        <v>1.4370000000000001</v>
      </c>
      <c r="BJ52" s="77">
        <v>1.5229999999999999</v>
      </c>
      <c r="BK52" s="77">
        <v>1.62</v>
      </c>
      <c r="BL52" s="77">
        <v>1.728</v>
      </c>
      <c r="BM52" s="77">
        <v>1.851</v>
      </c>
      <c r="BN52" s="77">
        <v>1.99</v>
      </c>
      <c r="BO52" s="77">
        <v>2.1480000000000001</v>
      </c>
      <c r="BP52" s="77">
        <v>2.3290000000000002</v>
      </c>
      <c r="BQ52" s="77">
        <v>2.536</v>
      </c>
      <c r="BR52" s="77">
        <v>2.7749999999999999</v>
      </c>
      <c r="BS52" s="77">
        <v>3.0510000000000002</v>
      </c>
      <c r="BT52" s="77">
        <v>3.371</v>
      </c>
      <c r="BU52" s="77">
        <v>3.7429999999999999</v>
      </c>
      <c r="BV52" s="77">
        <v>4.1769999999999996</v>
      </c>
      <c r="BW52" s="77">
        <v>4.6870000000000003</v>
      </c>
      <c r="BX52" s="77">
        <v>5.2869999999999999</v>
      </c>
      <c r="BY52" s="77">
        <v>5.9960000000000004</v>
      </c>
      <c r="BZ52" s="77">
        <v>6.8380000000000001</v>
      </c>
      <c r="CA52" s="77">
        <v>7.8419999999999996</v>
      </c>
      <c r="CB52" s="77">
        <v>9.0399999999999991</v>
      </c>
      <c r="CC52" s="77">
        <v>10.473000000000001</v>
      </c>
      <c r="CD52" s="77">
        <v>12.19</v>
      </c>
      <c r="CE52" s="77">
        <v>14.249000000000001</v>
      </c>
      <c r="CF52" s="77">
        <v>16.72</v>
      </c>
      <c r="CG52" s="77">
        <v>19.690000000000001</v>
      </c>
      <c r="CH52" s="77">
        <v>23.266999999999999</v>
      </c>
      <c r="CI52" s="77">
        <v>27.577999999999999</v>
      </c>
    </row>
  </sheetData>
  <sheetProtection algorithmName="SHA-512" hashValue="nolGvfVpVpimznfRGeNEalokE1eC8DjUq4ngeJc702/K1kQ+qDx5R/EqsX418zjTcA2hZRR2/j73FapxbiyUIg==" saltValue="kXERkpCj5r5wtXo3J2ddOw==" spinCount="100000" sheet="1" objects="1" scenarios="1"/>
  <conditionalFormatting sqref="A26:A27 A30 A33 A36 A39 A42 A45 A48 A51">
    <cfRule type="expression" dxfId="81" priority="17" stopIfTrue="1">
      <formula>MOD(ROW(),2)=0</formula>
    </cfRule>
    <cfRule type="expression" dxfId="80" priority="18" stopIfTrue="1">
      <formula>MOD(ROW(),2)&lt;&gt;0</formula>
    </cfRule>
  </conditionalFormatting>
  <conditionalFormatting sqref="B26:CI27">
    <cfRule type="expression" dxfId="79" priority="19" stopIfTrue="1">
      <formula>MOD(ROW(),2)=0</formula>
    </cfRule>
    <cfRule type="expression" dxfId="78" priority="20" stopIfTrue="1">
      <formula>MOD(ROW(),2)&lt;&gt;0</formula>
    </cfRule>
  </conditionalFormatting>
  <conditionalFormatting sqref="A6:A16 A18:A20">
    <cfRule type="expression" dxfId="77" priority="21" stopIfTrue="1">
      <formula>MOD(ROW(),2)=0</formula>
    </cfRule>
    <cfRule type="expression" dxfId="76" priority="22" stopIfTrue="1">
      <formula>MOD(ROW(),2)&lt;&gt;0</formula>
    </cfRule>
  </conditionalFormatting>
  <conditionalFormatting sqref="B6:CI21">
    <cfRule type="expression" dxfId="75" priority="23" stopIfTrue="1">
      <formula>MOD(ROW(),2)=0</formula>
    </cfRule>
    <cfRule type="expression" dxfId="74" priority="24" stopIfTrue="1">
      <formula>MOD(ROW(),2)&lt;&gt;0</formula>
    </cfRule>
  </conditionalFormatting>
  <conditionalFormatting sqref="A28:A29 A31:A32 A34:A35 A37:A38 A40:A41 A43:A44 A46:A47 A49:A50 A52">
    <cfRule type="expression" dxfId="73" priority="13" stopIfTrue="1">
      <formula>MOD(ROW(),2)=0</formula>
    </cfRule>
    <cfRule type="expression" dxfId="72" priority="14" stopIfTrue="1">
      <formula>MOD(ROW(),2)&lt;&gt;0</formula>
    </cfRule>
  </conditionalFormatting>
  <conditionalFormatting sqref="B28:CI51">
    <cfRule type="expression" dxfId="71" priority="15" stopIfTrue="1">
      <formula>MOD(ROW(),2)=0</formula>
    </cfRule>
    <cfRule type="expression" dxfId="70" priority="16" stopIfTrue="1">
      <formula>MOD(ROW(),2)&lt;&gt;0</formula>
    </cfRule>
  </conditionalFormatting>
  <conditionalFormatting sqref="B52:CI52">
    <cfRule type="expression" dxfId="69" priority="11" stopIfTrue="1">
      <formula>MOD(ROW(),2)=0</formula>
    </cfRule>
    <cfRule type="expression" dxfId="68" priority="12" stopIfTrue="1">
      <formula>MOD(ROW(),2)&lt;&gt;0</formula>
    </cfRule>
  </conditionalFormatting>
  <conditionalFormatting sqref="B18:B21">
    <cfRule type="expression" dxfId="67" priority="9" stopIfTrue="1">
      <formula>MOD(ROW(),2)=0</formula>
    </cfRule>
    <cfRule type="expression" dxfId="66" priority="10" stopIfTrue="1">
      <formula>MOD(ROW(),2)&lt;&gt;0</formula>
    </cfRule>
  </conditionalFormatting>
  <conditionalFormatting sqref="A17">
    <cfRule type="expression" dxfId="65" priority="7" stopIfTrue="1">
      <formula>MOD(ROW(),2)=0</formula>
    </cfRule>
    <cfRule type="expression" dxfId="64" priority="8" stopIfTrue="1">
      <formula>MOD(ROW(),2)&lt;&gt;0</formula>
    </cfRule>
  </conditionalFormatting>
  <conditionalFormatting sqref="B17">
    <cfRule type="expression" dxfId="63" priority="5" stopIfTrue="1">
      <formula>MOD(ROW(),2)=0</formula>
    </cfRule>
    <cfRule type="expression" dxfId="62" priority="6" stopIfTrue="1">
      <formula>MOD(ROW(),2)&lt;&gt;0</formula>
    </cfRule>
  </conditionalFormatting>
  <conditionalFormatting sqref="A21">
    <cfRule type="expression" dxfId="61" priority="1" stopIfTrue="1">
      <formula>MOD(ROW(),2)=0</formula>
    </cfRule>
    <cfRule type="expression" dxfId="60" priority="2" stopIfTrue="1">
      <formula>MOD(ROW(),2)&lt;&gt;0</formula>
    </cfRule>
  </conditionalFormatting>
  <conditionalFormatting sqref="C21">
    <cfRule type="expression" dxfId="59" priority="3" stopIfTrue="1">
      <formula>MOD(ROW(),2)=0</formula>
    </cfRule>
    <cfRule type="expression" dxfId="58"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EAE5-542E-4783-AF6A-C2DB41739739}">
  <sheetPr codeName="Sheet18"/>
  <dimension ref="A1:CI52"/>
  <sheetViews>
    <sheetView showGridLines="0" zoomScale="85" zoomScaleNormal="85" workbookViewId="0">
      <selection activeCell="A4" sqref="A4"/>
    </sheetView>
  </sheetViews>
  <sheetFormatPr defaultColWidth="10" defaultRowHeight="12.5" x14ac:dyDescent="0.25"/>
  <cols>
    <col min="1" max="1" width="31.54296875" style="27" customWidth="1"/>
    <col min="2" max="87" width="22.54296875" style="27" customWidth="1"/>
    <col min="88" max="16384" width="10" style="27"/>
  </cols>
  <sheetData>
    <row r="1" spans="1:87" ht="20" x14ac:dyDescent="0.4">
      <c r="A1" s="39" t="s">
        <v>0</v>
      </c>
      <c r="B1" s="40"/>
      <c r="C1" s="40"/>
      <c r="D1" s="40"/>
      <c r="E1" s="40"/>
      <c r="F1" s="40"/>
      <c r="G1" s="40"/>
      <c r="H1" s="40"/>
      <c r="I1" s="40"/>
    </row>
    <row r="2" spans="1:87" ht="15.5" x14ac:dyDescent="0.35">
      <c r="A2" s="41" t="str">
        <f>IF(title="&gt; Enter workbook title here","Enter workbook title in Cover sheet",title)</f>
        <v>JPS - Consolidated Factor Spreadsheet</v>
      </c>
      <c r="B2" s="42"/>
      <c r="C2" s="42"/>
      <c r="D2" s="42"/>
      <c r="E2" s="42"/>
      <c r="F2" s="42"/>
      <c r="G2" s="42"/>
      <c r="H2" s="42"/>
      <c r="I2" s="42"/>
    </row>
    <row r="3" spans="1:87" ht="15.5" x14ac:dyDescent="0.35">
      <c r="A3" s="43" t="str">
        <f>TABLE_FACTOR_TYPE_1&amp;" - x-"&amp;TABLE_SERIES_NUMBER_1</f>
        <v>Allocation - x-732</v>
      </c>
      <c r="B3" s="42"/>
      <c r="C3" s="42"/>
      <c r="D3" s="42"/>
      <c r="E3" s="42"/>
      <c r="F3" s="42"/>
      <c r="G3" s="42"/>
      <c r="H3" s="42"/>
      <c r="I3" s="42"/>
    </row>
    <row r="4" spans="1:87" x14ac:dyDescent="0.25">
      <c r="A4" s="44"/>
    </row>
    <row r="6" spans="1:87" ht="13" x14ac:dyDescent="0.3">
      <c r="A6" s="73" t="s">
        <v>577</v>
      </c>
      <c r="B6" s="112" t="s">
        <v>578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row>
    <row r="7" spans="1:87" x14ac:dyDescent="0.25">
      <c r="A7" s="74" t="s">
        <v>278</v>
      </c>
      <c r="B7" s="112" t="s">
        <v>77</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row>
    <row r="8" spans="1:87" x14ac:dyDescent="0.25">
      <c r="A8" s="74" t="s">
        <v>279</v>
      </c>
      <c r="B8" s="112" t="s">
        <v>334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row>
    <row r="9" spans="1:87" x14ac:dyDescent="0.25">
      <c r="A9" s="74" t="s">
        <v>280</v>
      </c>
      <c r="B9" s="112" t="s">
        <v>553</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row>
    <row r="10" spans="1:87" x14ac:dyDescent="0.25">
      <c r="A10" s="74" t="s">
        <v>6</v>
      </c>
      <c r="B10" s="112" t="s">
        <v>554</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row>
    <row r="11" spans="1:87" x14ac:dyDescent="0.25">
      <c r="A11" s="74" t="s">
        <v>281</v>
      </c>
      <c r="B11" s="112" t="s">
        <v>562</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row>
    <row r="12" spans="1:87" x14ac:dyDescent="0.25">
      <c r="A12" s="74" t="s">
        <v>282</v>
      </c>
      <c r="B12" s="112" t="s">
        <v>556</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row>
    <row r="13" spans="1:87" x14ac:dyDescent="0.25">
      <c r="A13" s="74" t="s">
        <v>585</v>
      </c>
      <c r="B13" s="112">
        <v>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row>
    <row r="14" spans="1:87" x14ac:dyDescent="0.25">
      <c r="A14" s="74" t="s">
        <v>284</v>
      </c>
      <c r="B14" s="112">
        <v>732</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row>
    <row r="15" spans="1:87" x14ac:dyDescent="0.25">
      <c r="A15" s="74" t="s">
        <v>588</v>
      </c>
      <c r="B15" s="112" t="s">
        <v>570</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row>
    <row r="16" spans="1:87" x14ac:dyDescent="0.25">
      <c r="A16" s="74" t="s">
        <v>286</v>
      </c>
      <c r="B16" s="112" t="s">
        <v>564</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row>
    <row r="17" spans="1:87" x14ac:dyDescent="0.25">
      <c r="A17" s="74" t="s">
        <v>687</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row>
    <row r="18" spans="1:87" x14ac:dyDescent="0.25">
      <c r="A18" s="74" t="s">
        <v>288</v>
      </c>
      <c r="B18" s="140">
        <v>45190</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row>
    <row r="19" spans="1:87" x14ac:dyDescent="0.25">
      <c r="A19" s="74" t="s">
        <v>289</v>
      </c>
      <c r="B19" s="140">
        <v>45231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row>
    <row r="20" spans="1:87" x14ac:dyDescent="0.25">
      <c r="A20" s="74" t="s">
        <v>290</v>
      </c>
      <c r="B20" s="112" t="s">
        <v>299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row>
    <row r="21" spans="1:87" x14ac:dyDescent="0.25">
      <c r="A21" s="74" t="s">
        <v>291</v>
      </c>
      <c r="B21" s="112" t="s">
        <v>300</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row>
    <row r="23" spans="1:87" x14ac:dyDescent="0.25">
      <c r="B23" s="83" t="str">
        <f>HYPERLINK("#'Factor List'!A1","Back to Factor List")</f>
        <v>Back to Factor List</v>
      </c>
    </row>
    <row r="24" spans="1:87" x14ac:dyDescent="0.25">
      <c r="B24" s="83" t="str">
        <f>HYPERLINK("#'Assumptions'!A1","Assumptions")</f>
        <v>Assumptions</v>
      </c>
    </row>
    <row r="26" spans="1:87" ht="13" x14ac:dyDescent="0.25">
      <c r="A26" s="109" t="s">
        <v>314</v>
      </c>
      <c r="B26" s="75">
        <v>0</v>
      </c>
      <c r="C26" s="75">
        <v>1</v>
      </c>
      <c r="D26" s="75">
        <v>2</v>
      </c>
      <c r="E26" s="75">
        <v>3</v>
      </c>
      <c r="F26" s="75">
        <v>4</v>
      </c>
      <c r="G26" s="75">
        <v>5</v>
      </c>
      <c r="H26" s="75">
        <v>6</v>
      </c>
      <c r="I26" s="75">
        <v>7</v>
      </c>
      <c r="J26" s="75">
        <v>8</v>
      </c>
      <c r="K26" s="75">
        <v>9</v>
      </c>
      <c r="L26" s="75">
        <v>10</v>
      </c>
      <c r="M26" s="75">
        <v>11</v>
      </c>
      <c r="N26" s="75">
        <v>12</v>
      </c>
      <c r="O26" s="75">
        <v>13</v>
      </c>
      <c r="P26" s="75">
        <v>14</v>
      </c>
      <c r="Q26" s="75">
        <v>15</v>
      </c>
      <c r="R26" s="75">
        <v>16</v>
      </c>
      <c r="S26" s="75">
        <v>17</v>
      </c>
      <c r="T26" s="75">
        <v>18</v>
      </c>
      <c r="U26" s="75">
        <v>19</v>
      </c>
      <c r="V26" s="75">
        <v>20</v>
      </c>
      <c r="W26" s="75">
        <v>21</v>
      </c>
      <c r="X26" s="75">
        <v>22</v>
      </c>
      <c r="Y26" s="75">
        <v>23</v>
      </c>
      <c r="Z26" s="75">
        <v>24</v>
      </c>
      <c r="AA26" s="75">
        <v>25</v>
      </c>
      <c r="AB26" s="75">
        <v>26</v>
      </c>
      <c r="AC26" s="75">
        <v>27</v>
      </c>
      <c r="AD26" s="75">
        <v>28</v>
      </c>
      <c r="AE26" s="75">
        <v>29</v>
      </c>
      <c r="AF26" s="75">
        <v>30</v>
      </c>
      <c r="AG26" s="75">
        <v>31</v>
      </c>
      <c r="AH26" s="75">
        <v>32</v>
      </c>
      <c r="AI26" s="75">
        <v>33</v>
      </c>
      <c r="AJ26" s="75">
        <v>34</v>
      </c>
      <c r="AK26" s="75">
        <v>35</v>
      </c>
      <c r="AL26" s="75">
        <v>36</v>
      </c>
      <c r="AM26" s="75">
        <v>37</v>
      </c>
      <c r="AN26" s="75">
        <v>38</v>
      </c>
      <c r="AO26" s="75">
        <v>39</v>
      </c>
      <c r="AP26" s="75">
        <v>40</v>
      </c>
      <c r="AQ26" s="75">
        <v>41</v>
      </c>
      <c r="AR26" s="75">
        <v>42</v>
      </c>
      <c r="AS26" s="75">
        <v>43</v>
      </c>
      <c r="AT26" s="75">
        <v>44</v>
      </c>
      <c r="AU26" s="75">
        <v>45</v>
      </c>
      <c r="AV26" s="75">
        <v>46</v>
      </c>
      <c r="AW26" s="75">
        <v>47</v>
      </c>
      <c r="AX26" s="75">
        <v>48</v>
      </c>
      <c r="AY26" s="75">
        <v>49</v>
      </c>
      <c r="AZ26" s="75">
        <v>50</v>
      </c>
      <c r="BA26" s="75">
        <v>51</v>
      </c>
      <c r="BB26" s="75">
        <v>52</v>
      </c>
      <c r="BC26" s="75">
        <v>53</v>
      </c>
      <c r="BD26" s="75">
        <v>54</v>
      </c>
      <c r="BE26" s="75">
        <v>55</v>
      </c>
      <c r="BF26" s="75">
        <v>56</v>
      </c>
      <c r="BG26" s="75">
        <v>57</v>
      </c>
      <c r="BH26" s="75">
        <v>58</v>
      </c>
      <c r="BI26" s="75">
        <v>59</v>
      </c>
      <c r="BJ26" s="75">
        <v>60</v>
      </c>
      <c r="BK26" s="75">
        <v>61</v>
      </c>
      <c r="BL26" s="75">
        <v>62</v>
      </c>
      <c r="BM26" s="75">
        <v>63</v>
      </c>
      <c r="BN26" s="75">
        <v>64</v>
      </c>
      <c r="BO26" s="75">
        <v>65</v>
      </c>
      <c r="BP26" s="75">
        <v>66</v>
      </c>
      <c r="BQ26" s="75">
        <v>67</v>
      </c>
      <c r="BR26" s="75">
        <v>68</v>
      </c>
      <c r="BS26" s="75">
        <v>69</v>
      </c>
      <c r="BT26" s="75">
        <v>70</v>
      </c>
      <c r="BU26" s="75">
        <v>71</v>
      </c>
      <c r="BV26" s="75">
        <v>72</v>
      </c>
      <c r="BW26" s="75">
        <v>73</v>
      </c>
      <c r="BX26" s="75">
        <v>74</v>
      </c>
      <c r="BY26" s="75">
        <v>75</v>
      </c>
      <c r="BZ26" s="75">
        <v>76</v>
      </c>
      <c r="CA26" s="75">
        <v>77</v>
      </c>
      <c r="CB26" s="75">
        <v>78</v>
      </c>
      <c r="CC26" s="75">
        <v>79</v>
      </c>
      <c r="CD26" s="75">
        <v>80</v>
      </c>
      <c r="CE26" s="75">
        <v>81</v>
      </c>
      <c r="CF26" s="75">
        <v>82</v>
      </c>
      <c r="CG26" s="75">
        <v>83</v>
      </c>
      <c r="CH26" s="75">
        <v>84</v>
      </c>
      <c r="CI26" s="75">
        <v>85</v>
      </c>
    </row>
    <row r="27" spans="1:87" x14ac:dyDescent="0.25">
      <c r="A27" s="108">
        <v>50</v>
      </c>
      <c r="B27" s="77">
        <v>1.534</v>
      </c>
      <c r="C27" s="77">
        <v>1.5529999999999999</v>
      </c>
      <c r="D27" s="77">
        <v>1.5740000000000001</v>
      </c>
      <c r="E27" s="77">
        <v>1.595</v>
      </c>
      <c r="F27" s="77">
        <v>1.6180000000000001</v>
      </c>
      <c r="G27" s="77">
        <v>1.641</v>
      </c>
      <c r="H27" s="77">
        <v>1.665</v>
      </c>
      <c r="I27" s="77">
        <v>1.6910000000000001</v>
      </c>
      <c r="J27" s="77">
        <v>1.718</v>
      </c>
      <c r="K27" s="77">
        <v>1.746</v>
      </c>
      <c r="L27" s="77">
        <v>1.776</v>
      </c>
      <c r="M27" s="77">
        <v>1.8069999999999999</v>
      </c>
      <c r="N27" s="77">
        <v>1.84</v>
      </c>
      <c r="O27" s="77">
        <v>1.8740000000000001</v>
      </c>
      <c r="P27" s="77">
        <v>1.911</v>
      </c>
      <c r="Q27" s="77">
        <v>1.952</v>
      </c>
      <c r="R27" s="77">
        <v>1.996</v>
      </c>
      <c r="S27" s="77">
        <v>2.04</v>
      </c>
      <c r="T27" s="77">
        <v>2.0859999999999999</v>
      </c>
      <c r="U27" s="77">
        <v>2.1349999999999998</v>
      </c>
      <c r="V27" s="77">
        <v>2.1869999999999998</v>
      </c>
      <c r="W27" s="77">
        <v>2.242</v>
      </c>
      <c r="X27" s="77">
        <v>2.302</v>
      </c>
      <c r="Y27" s="77">
        <v>2.3650000000000002</v>
      </c>
      <c r="Z27" s="77">
        <v>2.4329999999999998</v>
      </c>
      <c r="AA27" s="77">
        <v>2.5059999999999998</v>
      </c>
      <c r="AB27" s="77">
        <v>2.5840000000000001</v>
      </c>
      <c r="AC27" s="77">
        <v>2.6680000000000001</v>
      </c>
      <c r="AD27" s="77">
        <v>2.7589999999999999</v>
      </c>
      <c r="AE27" s="77">
        <v>2.8580000000000001</v>
      </c>
      <c r="AF27" s="77">
        <v>2.964</v>
      </c>
      <c r="AG27" s="77">
        <v>3.08</v>
      </c>
      <c r="AH27" s="77">
        <v>3.206</v>
      </c>
      <c r="AI27" s="77">
        <v>3.3439999999999999</v>
      </c>
      <c r="AJ27" s="77">
        <v>3.4940000000000002</v>
      </c>
      <c r="AK27" s="77">
        <v>3.6589999999999998</v>
      </c>
      <c r="AL27" s="77">
        <v>3.8410000000000002</v>
      </c>
      <c r="AM27" s="77">
        <v>4.0410000000000004</v>
      </c>
      <c r="AN27" s="77">
        <v>4.2610000000000001</v>
      </c>
      <c r="AO27" s="77">
        <v>4.5060000000000002</v>
      </c>
      <c r="AP27" s="77">
        <v>4.7770000000000001</v>
      </c>
      <c r="AQ27" s="77">
        <v>5.0780000000000003</v>
      </c>
      <c r="AR27" s="77">
        <v>5.4130000000000003</v>
      </c>
      <c r="AS27" s="77">
        <v>5.7869999999999999</v>
      </c>
      <c r="AT27" s="77">
        <v>6.2039999999999997</v>
      </c>
      <c r="AU27" s="77">
        <v>6.6710000000000003</v>
      </c>
      <c r="AV27" s="77">
        <v>7.194</v>
      </c>
      <c r="AW27" s="77">
        <v>7.78</v>
      </c>
      <c r="AX27" s="77">
        <v>8.4380000000000006</v>
      </c>
      <c r="AY27" s="77">
        <v>9.1760000000000002</v>
      </c>
      <c r="AZ27" s="77">
        <v>10.004</v>
      </c>
      <c r="BA27" s="77">
        <v>10.933999999999999</v>
      </c>
      <c r="BB27" s="77">
        <v>11.977</v>
      </c>
      <c r="BC27" s="77">
        <v>13.148</v>
      </c>
      <c r="BD27" s="77">
        <v>14.461</v>
      </c>
      <c r="BE27" s="77">
        <v>15.933</v>
      </c>
      <c r="BF27" s="77">
        <v>17.582999999999998</v>
      </c>
      <c r="BG27" s="77">
        <v>19.43</v>
      </c>
      <c r="BH27" s="77">
        <v>21.497</v>
      </c>
      <c r="BI27" s="77">
        <v>23.81</v>
      </c>
      <c r="BJ27" s="77">
        <v>26.396999999999998</v>
      </c>
      <c r="BK27" s="77">
        <v>29.29</v>
      </c>
      <c r="BL27" s="77">
        <v>32.526000000000003</v>
      </c>
      <c r="BM27" s="77">
        <v>36.146000000000001</v>
      </c>
      <c r="BN27" s="77">
        <v>40.197000000000003</v>
      </c>
      <c r="BO27" s="77">
        <v>44.735999999999997</v>
      </c>
      <c r="BP27" s="77">
        <v>49.828000000000003</v>
      </c>
      <c r="BQ27" s="77">
        <v>55.551000000000002</v>
      </c>
      <c r="BR27" s="77">
        <v>61.991999999999997</v>
      </c>
      <c r="BS27" s="77">
        <v>69.262</v>
      </c>
      <c r="BT27" s="77">
        <v>77.48</v>
      </c>
      <c r="BU27" s="77">
        <v>86.789000000000001</v>
      </c>
      <c r="BV27" s="77">
        <v>97.364000000000004</v>
      </c>
      <c r="BW27" s="77">
        <v>109.423</v>
      </c>
      <c r="BX27" s="77">
        <v>123.232</v>
      </c>
      <c r="BY27" s="77">
        <v>139.10400000000001</v>
      </c>
      <c r="BZ27" s="77">
        <v>157.42500000000001</v>
      </c>
      <c r="CA27" s="77">
        <v>178.65600000000001</v>
      </c>
      <c r="CB27" s="77">
        <v>203.32900000000001</v>
      </c>
      <c r="CC27" s="77">
        <v>232.07400000000001</v>
      </c>
      <c r="CD27" s="77">
        <v>265.64299999999997</v>
      </c>
      <c r="CE27" s="77">
        <v>304.90699999999998</v>
      </c>
      <c r="CF27" s="77">
        <v>350.93200000000002</v>
      </c>
      <c r="CG27" s="77">
        <v>405.03199999999998</v>
      </c>
      <c r="CH27" s="77">
        <v>468.82299999999998</v>
      </c>
      <c r="CI27" s="77">
        <v>544.20699999999999</v>
      </c>
    </row>
    <row r="28" spans="1:87" x14ac:dyDescent="0.25">
      <c r="A28" s="108">
        <v>51</v>
      </c>
      <c r="B28" s="77">
        <v>1.4630000000000001</v>
      </c>
      <c r="C28" s="77">
        <v>1.4810000000000001</v>
      </c>
      <c r="D28" s="77">
        <v>1.5</v>
      </c>
      <c r="E28" s="77">
        <v>1.5189999999999999</v>
      </c>
      <c r="F28" s="77">
        <v>1.54</v>
      </c>
      <c r="G28" s="77">
        <v>1.5620000000000001</v>
      </c>
      <c r="H28" s="77">
        <v>1.5840000000000001</v>
      </c>
      <c r="I28" s="77">
        <v>1.6080000000000001</v>
      </c>
      <c r="J28" s="77">
        <v>1.633</v>
      </c>
      <c r="K28" s="77">
        <v>1.659</v>
      </c>
      <c r="L28" s="77">
        <v>1.6859999999999999</v>
      </c>
      <c r="M28" s="77">
        <v>1.7150000000000001</v>
      </c>
      <c r="N28" s="77">
        <v>1.7450000000000001</v>
      </c>
      <c r="O28" s="77">
        <v>1.7769999999999999</v>
      </c>
      <c r="P28" s="77">
        <v>1.81</v>
      </c>
      <c r="Q28" s="77">
        <v>1.8480000000000001</v>
      </c>
      <c r="R28" s="77">
        <v>1.8879999999999999</v>
      </c>
      <c r="S28" s="77">
        <v>1.9279999999999999</v>
      </c>
      <c r="T28" s="77">
        <v>1.97</v>
      </c>
      <c r="U28" s="77">
        <v>2.0150000000000001</v>
      </c>
      <c r="V28" s="77">
        <v>2.0630000000000002</v>
      </c>
      <c r="W28" s="77">
        <v>2.113</v>
      </c>
      <c r="X28" s="77">
        <v>2.1669999999999998</v>
      </c>
      <c r="Y28" s="77">
        <v>2.2240000000000002</v>
      </c>
      <c r="Z28" s="77">
        <v>2.286</v>
      </c>
      <c r="AA28" s="77">
        <v>2.351</v>
      </c>
      <c r="AB28" s="77">
        <v>2.4220000000000002</v>
      </c>
      <c r="AC28" s="77">
        <v>2.4980000000000002</v>
      </c>
      <c r="AD28" s="77">
        <v>2.58</v>
      </c>
      <c r="AE28" s="77">
        <v>2.6680000000000001</v>
      </c>
      <c r="AF28" s="77">
        <v>2.7629999999999999</v>
      </c>
      <c r="AG28" s="77">
        <v>2.867</v>
      </c>
      <c r="AH28" s="77">
        <v>2.9790000000000001</v>
      </c>
      <c r="AI28" s="77">
        <v>3.101</v>
      </c>
      <c r="AJ28" s="77">
        <v>3.2349999999999999</v>
      </c>
      <c r="AK28" s="77">
        <v>3.3809999999999998</v>
      </c>
      <c r="AL28" s="77">
        <v>3.5409999999999999</v>
      </c>
      <c r="AM28" s="77">
        <v>3.718</v>
      </c>
      <c r="AN28" s="77">
        <v>3.9119999999999999</v>
      </c>
      <c r="AO28" s="77">
        <v>4.1269999999999998</v>
      </c>
      <c r="AP28" s="77">
        <v>4.3650000000000002</v>
      </c>
      <c r="AQ28" s="77">
        <v>4.6280000000000001</v>
      </c>
      <c r="AR28" s="77">
        <v>4.9219999999999997</v>
      </c>
      <c r="AS28" s="77">
        <v>5.2480000000000002</v>
      </c>
      <c r="AT28" s="77">
        <v>5.6130000000000004</v>
      </c>
      <c r="AU28" s="77">
        <v>6.0209999999999999</v>
      </c>
      <c r="AV28" s="77">
        <v>6.4770000000000003</v>
      </c>
      <c r="AW28" s="77">
        <v>6.9889999999999999</v>
      </c>
      <c r="AX28" s="77">
        <v>7.5629999999999997</v>
      </c>
      <c r="AY28" s="77">
        <v>8.2080000000000002</v>
      </c>
      <c r="AZ28" s="77">
        <v>8.9320000000000004</v>
      </c>
      <c r="BA28" s="77">
        <v>9.7469999999999999</v>
      </c>
      <c r="BB28" s="77">
        <v>10.663</v>
      </c>
      <c r="BC28" s="77">
        <v>11.693</v>
      </c>
      <c r="BD28" s="77">
        <v>12.851000000000001</v>
      </c>
      <c r="BE28" s="77">
        <v>14.151999999999999</v>
      </c>
      <c r="BF28" s="77">
        <v>15.615</v>
      </c>
      <c r="BG28" s="77">
        <v>17.257999999999999</v>
      </c>
      <c r="BH28" s="77">
        <v>19.103000000000002</v>
      </c>
      <c r="BI28" s="77">
        <v>21.172999999999998</v>
      </c>
      <c r="BJ28" s="77">
        <v>23.497</v>
      </c>
      <c r="BK28" s="77">
        <v>26.105</v>
      </c>
      <c r="BL28" s="77">
        <v>29.03</v>
      </c>
      <c r="BM28" s="77">
        <v>32.314</v>
      </c>
      <c r="BN28" s="77">
        <v>36</v>
      </c>
      <c r="BO28" s="77">
        <v>40.142000000000003</v>
      </c>
      <c r="BP28" s="77">
        <v>44.802</v>
      </c>
      <c r="BQ28" s="77">
        <v>50.051000000000002</v>
      </c>
      <c r="BR28" s="77">
        <v>55.973999999999997</v>
      </c>
      <c r="BS28" s="77">
        <v>62.670999999999999</v>
      </c>
      <c r="BT28" s="77">
        <v>70.257000000000005</v>
      </c>
      <c r="BU28" s="77">
        <v>78.864999999999995</v>
      </c>
      <c r="BV28" s="77">
        <v>88.656999999999996</v>
      </c>
      <c r="BW28" s="77">
        <v>99.837999999999994</v>
      </c>
      <c r="BX28" s="77">
        <v>112.657</v>
      </c>
      <c r="BY28" s="77">
        <v>127.407</v>
      </c>
      <c r="BZ28" s="77">
        <v>144.44800000000001</v>
      </c>
      <c r="CA28" s="77">
        <v>164.21299999999999</v>
      </c>
      <c r="CB28" s="77">
        <v>187.19900000000001</v>
      </c>
      <c r="CC28" s="77">
        <v>213.99799999999999</v>
      </c>
      <c r="CD28" s="77">
        <v>245.31299999999999</v>
      </c>
      <c r="CE28" s="77">
        <v>281.95999999999998</v>
      </c>
      <c r="CF28" s="77">
        <v>324.93599999999998</v>
      </c>
      <c r="CG28" s="77">
        <v>375.47</v>
      </c>
      <c r="CH28" s="77">
        <v>435.07400000000001</v>
      </c>
      <c r="CI28" s="77">
        <v>505.52600000000001</v>
      </c>
    </row>
    <row r="29" spans="1:87" x14ac:dyDescent="0.25">
      <c r="A29" s="108">
        <v>52</v>
      </c>
      <c r="B29" s="77">
        <v>1.3939999999999999</v>
      </c>
      <c r="C29" s="77">
        <v>1.411</v>
      </c>
      <c r="D29" s="77">
        <v>1.429</v>
      </c>
      <c r="E29" s="77">
        <v>1.4470000000000001</v>
      </c>
      <c r="F29" s="77">
        <v>1.466</v>
      </c>
      <c r="G29" s="77">
        <v>1.486</v>
      </c>
      <c r="H29" s="77">
        <v>1.5069999999999999</v>
      </c>
      <c r="I29" s="77">
        <v>1.5289999999999999</v>
      </c>
      <c r="J29" s="77">
        <v>1.552</v>
      </c>
      <c r="K29" s="77">
        <v>1.5760000000000001</v>
      </c>
      <c r="L29" s="77">
        <v>1.601</v>
      </c>
      <c r="M29" s="77">
        <v>1.627</v>
      </c>
      <c r="N29" s="77">
        <v>1.655</v>
      </c>
      <c r="O29" s="77">
        <v>1.6839999999999999</v>
      </c>
      <c r="P29" s="77">
        <v>1.7150000000000001</v>
      </c>
      <c r="Q29" s="77">
        <v>1.75</v>
      </c>
      <c r="R29" s="77">
        <v>1.786</v>
      </c>
      <c r="S29" s="77">
        <v>1.823</v>
      </c>
      <c r="T29" s="77">
        <v>1.8620000000000001</v>
      </c>
      <c r="U29" s="77">
        <v>1.9019999999999999</v>
      </c>
      <c r="V29" s="77">
        <v>1.946</v>
      </c>
      <c r="W29" s="77">
        <v>1.992</v>
      </c>
      <c r="X29" s="77">
        <v>2.04</v>
      </c>
      <c r="Y29" s="77">
        <v>2.0920000000000001</v>
      </c>
      <c r="Z29" s="77">
        <v>2.1480000000000001</v>
      </c>
      <c r="AA29" s="77">
        <v>2.2069999999999999</v>
      </c>
      <c r="AB29" s="77">
        <v>2.2709999999999999</v>
      </c>
      <c r="AC29" s="77">
        <v>2.34</v>
      </c>
      <c r="AD29" s="77">
        <v>2.4129999999999998</v>
      </c>
      <c r="AE29" s="77">
        <v>2.492</v>
      </c>
      <c r="AF29" s="77">
        <v>2.5779999999999998</v>
      </c>
      <c r="AG29" s="77">
        <v>2.67</v>
      </c>
      <c r="AH29" s="77">
        <v>2.77</v>
      </c>
      <c r="AI29" s="77">
        <v>2.879</v>
      </c>
      <c r="AJ29" s="77">
        <v>2.9980000000000002</v>
      </c>
      <c r="AK29" s="77">
        <v>3.1280000000000001</v>
      </c>
      <c r="AL29" s="77">
        <v>3.27</v>
      </c>
      <c r="AM29" s="77">
        <v>3.4249999999999998</v>
      </c>
      <c r="AN29" s="77">
        <v>3.597</v>
      </c>
      <c r="AO29" s="77">
        <v>3.7850000000000001</v>
      </c>
      <c r="AP29" s="77">
        <v>3.9940000000000002</v>
      </c>
      <c r="AQ29" s="77">
        <v>4.2249999999999996</v>
      </c>
      <c r="AR29" s="77">
        <v>4.4820000000000002</v>
      </c>
      <c r="AS29" s="77">
        <v>4.7679999999999998</v>
      </c>
      <c r="AT29" s="77">
        <v>5.0860000000000003</v>
      </c>
      <c r="AU29" s="77">
        <v>5.4409999999999998</v>
      </c>
      <c r="AV29" s="77">
        <v>5.8390000000000004</v>
      </c>
      <c r="AW29" s="77">
        <v>6.2850000000000001</v>
      </c>
      <c r="AX29" s="77">
        <v>6.7850000000000001</v>
      </c>
      <c r="AY29" s="77">
        <v>7.3470000000000004</v>
      </c>
      <c r="AZ29" s="77">
        <v>7.98</v>
      </c>
      <c r="BA29" s="77">
        <v>8.6910000000000007</v>
      </c>
      <c r="BB29" s="77">
        <v>9.4920000000000009</v>
      </c>
      <c r="BC29" s="77">
        <v>10.394</v>
      </c>
      <c r="BD29" s="77">
        <v>11.41</v>
      </c>
      <c r="BE29" s="77">
        <v>12.555999999999999</v>
      </c>
      <c r="BF29" s="77">
        <v>13.846</v>
      </c>
      <c r="BG29" s="77">
        <v>15.298999999999999</v>
      </c>
      <c r="BH29" s="77">
        <v>16.934999999999999</v>
      </c>
      <c r="BI29" s="77">
        <v>18.777000000000001</v>
      </c>
      <c r="BJ29" s="77">
        <v>20.850999999999999</v>
      </c>
      <c r="BK29" s="77">
        <v>23.186</v>
      </c>
      <c r="BL29" s="77">
        <v>25.815000000000001</v>
      </c>
      <c r="BM29" s="77">
        <v>28.773</v>
      </c>
      <c r="BN29" s="77">
        <v>32.106000000000002</v>
      </c>
      <c r="BO29" s="77">
        <v>35.860999999999997</v>
      </c>
      <c r="BP29" s="77">
        <v>40.097999999999999</v>
      </c>
      <c r="BQ29" s="77">
        <v>44.884</v>
      </c>
      <c r="BR29" s="77">
        <v>50.296999999999997</v>
      </c>
      <c r="BS29" s="77">
        <v>56.432000000000002</v>
      </c>
      <c r="BT29" s="77">
        <v>63.396000000000001</v>
      </c>
      <c r="BU29" s="77">
        <v>71.313000000000002</v>
      </c>
      <c r="BV29" s="77">
        <v>80.334999999999994</v>
      </c>
      <c r="BW29" s="77">
        <v>90.652000000000001</v>
      </c>
      <c r="BX29" s="77">
        <v>102.496</v>
      </c>
      <c r="BY29" s="77">
        <v>116.142</v>
      </c>
      <c r="BZ29" s="77">
        <v>131.92500000000001</v>
      </c>
      <c r="CA29" s="77">
        <v>150.25</v>
      </c>
      <c r="CB29" s="77">
        <v>171.583</v>
      </c>
      <c r="CC29" s="77">
        <v>196.476</v>
      </c>
      <c r="CD29" s="77">
        <v>225.58699999999999</v>
      </c>
      <c r="CE29" s="77">
        <v>259.68</v>
      </c>
      <c r="CF29" s="77">
        <v>299.68599999999998</v>
      </c>
      <c r="CG29" s="77">
        <v>346.75599999999997</v>
      </c>
      <c r="CH29" s="77">
        <v>402.30200000000002</v>
      </c>
      <c r="CI29" s="77">
        <v>467.983</v>
      </c>
    </row>
    <row r="30" spans="1:87" x14ac:dyDescent="0.25">
      <c r="A30" s="108">
        <v>53</v>
      </c>
      <c r="B30" s="77">
        <v>1.329</v>
      </c>
      <c r="C30" s="77">
        <v>1.3440000000000001</v>
      </c>
      <c r="D30" s="77">
        <v>1.36</v>
      </c>
      <c r="E30" s="77">
        <v>1.377</v>
      </c>
      <c r="F30" s="77">
        <v>1.395</v>
      </c>
      <c r="G30" s="77">
        <v>1.413</v>
      </c>
      <c r="H30" s="77">
        <v>1.4330000000000001</v>
      </c>
      <c r="I30" s="77">
        <v>1.4530000000000001</v>
      </c>
      <c r="J30" s="77">
        <v>1.474</v>
      </c>
      <c r="K30" s="77">
        <v>1.496</v>
      </c>
      <c r="L30" s="77">
        <v>1.5189999999999999</v>
      </c>
      <c r="M30" s="77">
        <v>1.544</v>
      </c>
      <c r="N30" s="77">
        <v>1.569</v>
      </c>
      <c r="O30" s="77">
        <v>1.5960000000000001</v>
      </c>
      <c r="P30" s="77">
        <v>1.6240000000000001</v>
      </c>
      <c r="Q30" s="77">
        <v>1.6559999999999999</v>
      </c>
      <c r="R30" s="77">
        <v>1.69</v>
      </c>
      <c r="S30" s="77">
        <v>1.724</v>
      </c>
      <c r="T30" s="77">
        <v>1.7589999999999999</v>
      </c>
      <c r="U30" s="77">
        <v>1.796</v>
      </c>
      <c r="V30" s="77">
        <v>1.835</v>
      </c>
      <c r="W30" s="77">
        <v>1.877</v>
      </c>
      <c r="X30" s="77">
        <v>1.9219999999999999</v>
      </c>
      <c r="Y30" s="77">
        <v>1.9690000000000001</v>
      </c>
      <c r="Z30" s="77">
        <v>2.0190000000000001</v>
      </c>
      <c r="AA30" s="77">
        <v>2.073</v>
      </c>
      <c r="AB30" s="77">
        <v>2.1309999999999998</v>
      </c>
      <c r="AC30" s="77">
        <v>2.1920000000000002</v>
      </c>
      <c r="AD30" s="77">
        <v>2.258</v>
      </c>
      <c r="AE30" s="77">
        <v>2.33</v>
      </c>
      <c r="AF30" s="77">
        <v>2.4060000000000001</v>
      </c>
      <c r="AG30" s="77">
        <v>2.4889999999999999</v>
      </c>
      <c r="AH30" s="77">
        <v>2.5790000000000002</v>
      </c>
      <c r="AI30" s="77">
        <v>2.6760000000000002</v>
      </c>
      <c r="AJ30" s="77">
        <v>2.7810000000000001</v>
      </c>
      <c r="AK30" s="77">
        <v>2.8959999999999999</v>
      </c>
      <c r="AL30" s="77">
        <v>3.0219999999999998</v>
      </c>
      <c r="AM30" s="77">
        <v>3.16</v>
      </c>
      <c r="AN30" s="77">
        <v>3.3109999999999999</v>
      </c>
      <c r="AO30" s="77">
        <v>3.4769999999999999</v>
      </c>
      <c r="AP30" s="77">
        <v>3.661</v>
      </c>
      <c r="AQ30" s="77">
        <v>3.863</v>
      </c>
      <c r="AR30" s="77">
        <v>4.0880000000000001</v>
      </c>
      <c r="AS30" s="77">
        <v>4.3380000000000001</v>
      </c>
      <c r="AT30" s="77">
        <v>4.6150000000000002</v>
      </c>
      <c r="AU30" s="77">
        <v>4.9249999999999998</v>
      </c>
      <c r="AV30" s="77">
        <v>5.2720000000000002</v>
      </c>
      <c r="AW30" s="77">
        <v>5.66</v>
      </c>
      <c r="AX30" s="77">
        <v>6.0949999999999998</v>
      </c>
      <c r="AY30" s="77">
        <v>6.5839999999999996</v>
      </c>
      <c r="AZ30" s="77">
        <v>7.1340000000000003</v>
      </c>
      <c r="BA30" s="77">
        <v>7.7539999999999996</v>
      </c>
      <c r="BB30" s="77">
        <v>8.452</v>
      </c>
      <c r="BC30" s="77">
        <v>9.2390000000000008</v>
      </c>
      <c r="BD30" s="77">
        <v>10.128</v>
      </c>
      <c r="BE30" s="77">
        <v>11.13</v>
      </c>
      <c r="BF30" s="77">
        <v>12.262</v>
      </c>
      <c r="BG30" s="77">
        <v>13.541</v>
      </c>
      <c r="BH30" s="77">
        <v>14.984</v>
      </c>
      <c r="BI30" s="77">
        <v>16.613</v>
      </c>
      <c r="BJ30" s="77">
        <v>18.452999999999999</v>
      </c>
      <c r="BK30" s="77">
        <v>20.53</v>
      </c>
      <c r="BL30" s="77">
        <v>22.876000000000001</v>
      </c>
      <c r="BM30" s="77">
        <v>25.524999999999999</v>
      </c>
      <c r="BN30" s="77">
        <v>28.516999999999999</v>
      </c>
      <c r="BO30" s="77">
        <v>31.899000000000001</v>
      </c>
      <c r="BP30" s="77">
        <v>35.725999999999999</v>
      </c>
      <c r="BQ30" s="77">
        <v>40.061</v>
      </c>
      <c r="BR30" s="77">
        <v>44.976999999999997</v>
      </c>
      <c r="BS30" s="77">
        <v>50.561999999999998</v>
      </c>
      <c r="BT30" s="77">
        <v>56.915999999999997</v>
      </c>
      <c r="BU30" s="77">
        <v>64.153999999999996</v>
      </c>
      <c r="BV30" s="77">
        <v>72.418999999999997</v>
      </c>
      <c r="BW30" s="77">
        <v>81.885000000000005</v>
      </c>
      <c r="BX30" s="77">
        <v>92.771000000000001</v>
      </c>
      <c r="BY30" s="77">
        <v>105.33</v>
      </c>
      <c r="BZ30" s="77">
        <v>119.875</v>
      </c>
      <c r="CA30" s="77">
        <v>136.78299999999999</v>
      </c>
      <c r="CB30" s="77">
        <v>156.488</v>
      </c>
      <c r="CC30" s="77">
        <v>179.505</v>
      </c>
      <c r="CD30" s="77">
        <v>206.44800000000001</v>
      </c>
      <c r="CE30" s="77">
        <v>238.03100000000001</v>
      </c>
      <c r="CF30" s="77">
        <v>275.12400000000002</v>
      </c>
      <c r="CG30" s="77">
        <v>318.798</v>
      </c>
      <c r="CH30" s="77">
        <v>370.37099999999998</v>
      </c>
      <c r="CI30" s="77">
        <v>431.39299999999997</v>
      </c>
    </row>
    <row r="31" spans="1:87" x14ac:dyDescent="0.25">
      <c r="A31" s="108">
        <v>54</v>
      </c>
      <c r="B31" s="77">
        <v>1.266</v>
      </c>
      <c r="C31" s="77">
        <v>1.28</v>
      </c>
      <c r="D31" s="77">
        <v>1.2949999999999999</v>
      </c>
      <c r="E31" s="77">
        <v>1.3109999999999999</v>
      </c>
      <c r="F31" s="77">
        <v>1.327</v>
      </c>
      <c r="G31" s="77">
        <v>1.3440000000000001</v>
      </c>
      <c r="H31" s="77">
        <v>1.3620000000000001</v>
      </c>
      <c r="I31" s="77">
        <v>1.38</v>
      </c>
      <c r="J31" s="77">
        <v>1.4</v>
      </c>
      <c r="K31" s="77">
        <v>1.42</v>
      </c>
      <c r="L31" s="77">
        <v>1.4419999999999999</v>
      </c>
      <c r="M31" s="77">
        <v>1.464</v>
      </c>
      <c r="N31" s="77">
        <v>1.488</v>
      </c>
      <c r="O31" s="77">
        <v>1.512</v>
      </c>
      <c r="P31" s="77">
        <v>1.538</v>
      </c>
      <c r="Q31" s="77">
        <v>1.5680000000000001</v>
      </c>
      <c r="R31" s="77">
        <v>1.599</v>
      </c>
      <c r="S31" s="77">
        <v>1.629</v>
      </c>
      <c r="T31" s="77">
        <v>1.661</v>
      </c>
      <c r="U31" s="77">
        <v>1.6950000000000001</v>
      </c>
      <c r="V31" s="77">
        <v>1.7310000000000001</v>
      </c>
      <c r="W31" s="77">
        <v>1.77</v>
      </c>
      <c r="X31" s="77">
        <v>1.81</v>
      </c>
      <c r="Y31" s="77">
        <v>1.853</v>
      </c>
      <c r="Z31" s="77">
        <v>1.899</v>
      </c>
      <c r="AA31" s="77">
        <v>1.9470000000000001</v>
      </c>
      <c r="AB31" s="77">
        <v>1.9990000000000001</v>
      </c>
      <c r="AC31" s="77">
        <v>2.0550000000000002</v>
      </c>
      <c r="AD31" s="77">
        <v>2.1150000000000002</v>
      </c>
      <c r="AE31" s="77">
        <v>2.1789999999999998</v>
      </c>
      <c r="AF31" s="77">
        <v>2.2469999999999999</v>
      </c>
      <c r="AG31" s="77">
        <v>2.3220000000000001</v>
      </c>
      <c r="AH31" s="77">
        <v>2.4020000000000001</v>
      </c>
      <c r="AI31" s="77">
        <v>2.488</v>
      </c>
      <c r="AJ31" s="77">
        <v>2.5819999999999999</v>
      </c>
      <c r="AK31" s="77">
        <v>2.6850000000000001</v>
      </c>
      <c r="AL31" s="77">
        <v>2.7959999999999998</v>
      </c>
      <c r="AM31" s="77">
        <v>2.9180000000000001</v>
      </c>
      <c r="AN31" s="77">
        <v>3.0510000000000002</v>
      </c>
      <c r="AO31" s="77">
        <v>3.198</v>
      </c>
      <c r="AP31" s="77">
        <v>3.359</v>
      </c>
      <c r="AQ31" s="77">
        <v>3.5369999999999999</v>
      </c>
      <c r="AR31" s="77">
        <v>3.734</v>
      </c>
      <c r="AS31" s="77">
        <v>3.952</v>
      </c>
      <c r="AT31" s="77">
        <v>4.1950000000000003</v>
      </c>
      <c r="AU31" s="77">
        <v>4.4649999999999999</v>
      </c>
      <c r="AV31" s="77">
        <v>4.7670000000000003</v>
      </c>
      <c r="AW31" s="77">
        <v>5.1040000000000001</v>
      </c>
      <c r="AX31" s="77">
        <v>5.4829999999999997</v>
      </c>
      <c r="AY31" s="77">
        <v>5.9080000000000004</v>
      </c>
      <c r="AZ31" s="77">
        <v>6.3849999999999998</v>
      </c>
      <c r="BA31" s="77">
        <v>6.923</v>
      </c>
      <c r="BB31" s="77">
        <v>7.53</v>
      </c>
      <c r="BC31" s="77">
        <v>8.2149999999999999</v>
      </c>
      <c r="BD31" s="77">
        <v>8.9890000000000008</v>
      </c>
      <c r="BE31" s="77">
        <v>9.8629999999999995</v>
      </c>
      <c r="BF31" s="77">
        <v>10.852</v>
      </c>
      <c r="BG31" s="77">
        <v>11.971</v>
      </c>
      <c r="BH31" s="77">
        <v>13.237</v>
      </c>
      <c r="BI31" s="77">
        <v>14.67</v>
      </c>
      <c r="BJ31" s="77">
        <v>16.292000000000002</v>
      </c>
      <c r="BK31" s="77">
        <v>18.129000000000001</v>
      </c>
      <c r="BL31" s="77">
        <v>20.209</v>
      </c>
      <c r="BM31" s="77">
        <v>22.564</v>
      </c>
      <c r="BN31" s="77">
        <v>25.233000000000001</v>
      </c>
      <c r="BO31" s="77">
        <v>28.259</v>
      </c>
      <c r="BP31" s="77">
        <v>31.692</v>
      </c>
      <c r="BQ31" s="77">
        <v>35.591000000000001</v>
      </c>
      <c r="BR31" s="77">
        <v>40.026000000000003</v>
      </c>
      <c r="BS31" s="77">
        <v>45.076999999999998</v>
      </c>
      <c r="BT31" s="77">
        <v>50.837000000000003</v>
      </c>
      <c r="BU31" s="77">
        <v>57.411999999999999</v>
      </c>
      <c r="BV31" s="77">
        <v>64.936000000000007</v>
      </c>
      <c r="BW31" s="77">
        <v>73.569999999999993</v>
      </c>
      <c r="BX31" s="77">
        <v>83.515000000000001</v>
      </c>
      <c r="BY31" s="77">
        <v>95.006</v>
      </c>
      <c r="BZ31" s="77">
        <v>108.334</v>
      </c>
      <c r="CA31" s="77">
        <v>123.84699999999999</v>
      </c>
      <c r="CB31" s="77">
        <v>141.94900000000001</v>
      </c>
      <c r="CC31" s="77">
        <v>163.119</v>
      </c>
      <c r="CD31" s="77">
        <v>187.92599999999999</v>
      </c>
      <c r="CE31" s="77">
        <v>217.036</v>
      </c>
      <c r="CF31" s="77">
        <v>251.256</v>
      </c>
      <c r="CG31" s="77">
        <v>291.58600000000001</v>
      </c>
      <c r="CH31" s="77">
        <v>339.24799999999999</v>
      </c>
      <c r="CI31" s="77">
        <v>395.68400000000003</v>
      </c>
    </row>
    <row r="32" spans="1:87" x14ac:dyDescent="0.25">
      <c r="A32" s="108">
        <v>55</v>
      </c>
      <c r="B32" s="77">
        <v>1.2050000000000001</v>
      </c>
      <c r="C32" s="77">
        <v>1.218</v>
      </c>
      <c r="D32" s="77">
        <v>1.232</v>
      </c>
      <c r="E32" s="77">
        <v>1.2470000000000001</v>
      </c>
      <c r="F32" s="77">
        <v>1.262</v>
      </c>
      <c r="G32" s="77">
        <v>1.2769999999999999</v>
      </c>
      <c r="H32" s="77">
        <v>1.294</v>
      </c>
      <c r="I32" s="77">
        <v>1.3109999999999999</v>
      </c>
      <c r="J32" s="77">
        <v>1.329</v>
      </c>
      <c r="K32" s="77">
        <v>1.3480000000000001</v>
      </c>
      <c r="L32" s="77">
        <v>1.3680000000000001</v>
      </c>
      <c r="M32" s="77">
        <v>1.3879999999999999</v>
      </c>
      <c r="N32" s="77">
        <v>1.41</v>
      </c>
      <c r="O32" s="77">
        <v>1.4330000000000001</v>
      </c>
      <c r="P32" s="77">
        <v>1.456</v>
      </c>
      <c r="Q32" s="77">
        <v>1.4830000000000001</v>
      </c>
      <c r="R32" s="77">
        <v>1.512</v>
      </c>
      <c r="S32" s="77">
        <v>1.54</v>
      </c>
      <c r="T32" s="77">
        <v>1.569</v>
      </c>
      <c r="U32" s="77">
        <v>1.6</v>
      </c>
      <c r="V32" s="77">
        <v>1.633</v>
      </c>
      <c r="W32" s="77">
        <v>1.6679999999999999</v>
      </c>
      <c r="X32" s="77">
        <v>1.7050000000000001</v>
      </c>
      <c r="Y32" s="77">
        <v>1.744</v>
      </c>
      <c r="Z32" s="77">
        <v>1.7849999999999999</v>
      </c>
      <c r="AA32" s="77">
        <v>1.829</v>
      </c>
      <c r="AB32" s="77">
        <v>1.8759999999999999</v>
      </c>
      <c r="AC32" s="77">
        <v>1.927</v>
      </c>
      <c r="AD32" s="77">
        <v>1.9810000000000001</v>
      </c>
      <c r="AE32" s="77">
        <v>2.0379999999999998</v>
      </c>
      <c r="AF32" s="77">
        <v>2.1</v>
      </c>
      <c r="AG32" s="77">
        <v>2.1659999999999999</v>
      </c>
      <c r="AH32" s="77">
        <v>2.238</v>
      </c>
      <c r="AI32" s="77">
        <v>2.3159999999999998</v>
      </c>
      <c r="AJ32" s="77">
        <v>2.399</v>
      </c>
      <c r="AK32" s="77">
        <v>2.4900000000000002</v>
      </c>
      <c r="AL32" s="77">
        <v>2.589</v>
      </c>
      <c r="AM32" s="77">
        <v>2.6970000000000001</v>
      </c>
      <c r="AN32" s="77">
        <v>2.8149999999999999</v>
      </c>
      <c r="AO32" s="77">
        <v>2.9449999999999998</v>
      </c>
      <c r="AP32" s="77">
        <v>3.0870000000000002</v>
      </c>
      <c r="AQ32" s="77">
        <v>3.2429999999999999</v>
      </c>
      <c r="AR32" s="77">
        <v>3.4159999999999999</v>
      </c>
      <c r="AS32" s="77">
        <v>3.6070000000000002</v>
      </c>
      <c r="AT32" s="77">
        <v>3.8180000000000001</v>
      </c>
      <c r="AU32" s="77">
        <v>4.0540000000000003</v>
      </c>
      <c r="AV32" s="77">
        <v>4.3170000000000002</v>
      </c>
      <c r="AW32" s="77">
        <v>4.6100000000000003</v>
      </c>
      <c r="AX32" s="77">
        <v>4.9390000000000001</v>
      </c>
      <c r="AY32" s="77">
        <v>5.3079999999999998</v>
      </c>
      <c r="AZ32" s="77">
        <v>5.7220000000000004</v>
      </c>
      <c r="BA32" s="77">
        <v>6.1890000000000001</v>
      </c>
      <c r="BB32" s="77">
        <v>6.7149999999999999</v>
      </c>
      <c r="BC32" s="77">
        <v>7.3090000000000002</v>
      </c>
      <c r="BD32" s="77">
        <v>7.98</v>
      </c>
      <c r="BE32" s="77">
        <v>8.74</v>
      </c>
      <c r="BF32" s="77">
        <v>9.6010000000000009</v>
      </c>
      <c r="BG32" s="77">
        <v>10.576000000000001</v>
      </c>
      <c r="BH32" s="77">
        <v>11.680999999999999</v>
      </c>
      <c r="BI32" s="77">
        <v>12.935</v>
      </c>
      <c r="BJ32" s="77">
        <v>14.356999999999999</v>
      </c>
      <c r="BK32" s="77">
        <v>15.972</v>
      </c>
      <c r="BL32" s="77">
        <v>17.805</v>
      </c>
      <c r="BM32" s="77">
        <v>19.887</v>
      </c>
      <c r="BN32" s="77">
        <v>22.251999999999999</v>
      </c>
      <c r="BO32" s="77">
        <v>24.940999999999999</v>
      </c>
      <c r="BP32" s="77">
        <v>28</v>
      </c>
      <c r="BQ32" s="77">
        <v>31.484999999999999</v>
      </c>
      <c r="BR32" s="77">
        <v>35.457999999999998</v>
      </c>
      <c r="BS32" s="77">
        <v>39.996000000000002</v>
      </c>
      <c r="BT32" s="77">
        <v>45.182000000000002</v>
      </c>
      <c r="BU32" s="77">
        <v>51.116999999999997</v>
      </c>
      <c r="BV32" s="77">
        <v>57.921999999999997</v>
      </c>
      <c r="BW32" s="77">
        <v>65.747</v>
      </c>
      <c r="BX32" s="77">
        <v>74.777000000000001</v>
      </c>
      <c r="BY32" s="77">
        <v>85.228999999999999</v>
      </c>
      <c r="BZ32" s="77">
        <v>97.369</v>
      </c>
      <c r="CA32" s="77">
        <v>111.521</v>
      </c>
      <c r="CB32" s="77">
        <v>128.05600000000001</v>
      </c>
      <c r="CC32" s="77">
        <v>147.41800000000001</v>
      </c>
      <c r="CD32" s="77">
        <v>170.13399999999999</v>
      </c>
      <c r="CE32" s="77">
        <v>196.821</v>
      </c>
      <c r="CF32" s="77">
        <v>228.226</v>
      </c>
      <c r="CG32" s="77">
        <v>265.27600000000001</v>
      </c>
      <c r="CH32" s="77">
        <v>309.10500000000002</v>
      </c>
      <c r="CI32" s="77">
        <v>361.05099999999999</v>
      </c>
    </row>
    <row r="33" spans="1:87" x14ac:dyDescent="0.25">
      <c r="A33" s="108">
        <v>56</v>
      </c>
      <c r="B33" s="77">
        <v>1.147</v>
      </c>
      <c r="C33" s="77">
        <v>1.159</v>
      </c>
      <c r="D33" s="77">
        <v>1.1719999999999999</v>
      </c>
      <c r="E33" s="77">
        <v>1.1850000000000001</v>
      </c>
      <c r="F33" s="77">
        <v>1.1990000000000001</v>
      </c>
      <c r="G33" s="77">
        <v>1.214</v>
      </c>
      <c r="H33" s="77">
        <v>1.2290000000000001</v>
      </c>
      <c r="I33" s="77">
        <v>1.2450000000000001</v>
      </c>
      <c r="J33" s="77">
        <v>1.2609999999999999</v>
      </c>
      <c r="K33" s="77">
        <v>1.2789999999999999</v>
      </c>
      <c r="L33" s="77">
        <v>1.2969999999999999</v>
      </c>
      <c r="M33" s="77">
        <v>1.3160000000000001</v>
      </c>
      <c r="N33" s="77">
        <v>1.3360000000000001</v>
      </c>
      <c r="O33" s="77">
        <v>1.357</v>
      </c>
      <c r="P33" s="77">
        <v>1.3779999999999999</v>
      </c>
      <c r="Q33" s="77">
        <v>1.403</v>
      </c>
      <c r="R33" s="77">
        <v>1.429</v>
      </c>
      <c r="S33" s="77">
        <v>1.4550000000000001</v>
      </c>
      <c r="T33" s="77">
        <v>1.482</v>
      </c>
      <c r="U33" s="77">
        <v>1.51</v>
      </c>
      <c r="V33" s="77">
        <v>1.54</v>
      </c>
      <c r="W33" s="77">
        <v>1.5720000000000001</v>
      </c>
      <c r="X33" s="77">
        <v>1.6060000000000001</v>
      </c>
      <c r="Y33" s="77">
        <v>1.641</v>
      </c>
      <c r="Z33" s="77">
        <v>1.679</v>
      </c>
      <c r="AA33" s="77">
        <v>1.7190000000000001</v>
      </c>
      <c r="AB33" s="77">
        <v>1.7609999999999999</v>
      </c>
      <c r="AC33" s="77">
        <v>1.8069999999999999</v>
      </c>
      <c r="AD33" s="77">
        <v>1.855</v>
      </c>
      <c r="AE33" s="77">
        <v>1.907</v>
      </c>
      <c r="AF33" s="77">
        <v>1.9630000000000001</v>
      </c>
      <c r="AG33" s="77">
        <v>2.0230000000000001</v>
      </c>
      <c r="AH33" s="77">
        <v>2.0870000000000002</v>
      </c>
      <c r="AI33" s="77">
        <v>2.1560000000000001</v>
      </c>
      <c r="AJ33" s="77">
        <v>2.2309999999999999</v>
      </c>
      <c r="AK33" s="77">
        <v>2.3119999999999998</v>
      </c>
      <c r="AL33" s="77">
        <v>2.4</v>
      </c>
      <c r="AM33" s="77">
        <v>2.496</v>
      </c>
      <c r="AN33" s="77">
        <v>2.6</v>
      </c>
      <c r="AO33" s="77">
        <v>2.714</v>
      </c>
      <c r="AP33" s="77">
        <v>2.84</v>
      </c>
      <c r="AQ33" s="77">
        <v>2.9769999999999999</v>
      </c>
      <c r="AR33" s="77">
        <v>3.1280000000000001</v>
      </c>
      <c r="AS33" s="77">
        <v>3.2959999999999998</v>
      </c>
      <c r="AT33" s="77">
        <v>3.4809999999999999</v>
      </c>
      <c r="AU33" s="77">
        <v>3.6859999999999999</v>
      </c>
      <c r="AV33" s="77">
        <v>3.915</v>
      </c>
      <c r="AW33" s="77">
        <v>4.17</v>
      </c>
      <c r="AX33" s="77">
        <v>4.4560000000000004</v>
      </c>
      <c r="AY33" s="77">
        <v>4.7759999999999998</v>
      </c>
      <c r="AZ33" s="77">
        <v>5.1349999999999998</v>
      </c>
      <c r="BA33" s="77">
        <v>5.5389999999999997</v>
      </c>
      <c r="BB33" s="77">
        <v>5.9939999999999998</v>
      </c>
      <c r="BC33" s="77">
        <v>6.508</v>
      </c>
      <c r="BD33" s="77">
        <v>7.09</v>
      </c>
      <c r="BE33" s="77">
        <v>7.7480000000000002</v>
      </c>
      <c r="BF33" s="77">
        <v>8.4939999999999998</v>
      </c>
      <c r="BG33" s="77">
        <v>9.34</v>
      </c>
      <c r="BH33" s="77">
        <v>10.301</v>
      </c>
      <c r="BI33" s="77">
        <v>11.393000000000001</v>
      </c>
      <c r="BJ33" s="77">
        <v>12.632999999999999</v>
      </c>
      <c r="BK33" s="77">
        <v>14.045</v>
      </c>
      <c r="BL33" s="77">
        <v>15.651</v>
      </c>
      <c r="BM33" s="77">
        <v>17.48</v>
      </c>
      <c r="BN33" s="77">
        <v>19.562999999999999</v>
      </c>
      <c r="BO33" s="77">
        <v>21.937000000000001</v>
      </c>
      <c r="BP33" s="77">
        <v>24.645</v>
      </c>
      <c r="BQ33" s="77">
        <v>27.738</v>
      </c>
      <c r="BR33" s="77">
        <v>31.274000000000001</v>
      </c>
      <c r="BS33" s="77">
        <v>35.322000000000003</v>
      </c>
      <c r="BT33" s="77">
        <v>39.960999999999999</v>
      </c>
      <c r="BU33" s="77">
        <v>45.280999999999999</v>
      </c>
      <c r="BV33" s="77">
        <v>51.393999999999998</v>
      </c>
      <c r="BW33" s="77">
        <v>58.438000000000002</v>
      </c>
      <c r="BX33" s="77">
        <v>66.581999999999994</v>
      </c>
      <c r="BY33" s="77">
        <v>76.025000000000006</v>
      </c>
      <c r="BZ33" s="77">
        <v>87.012</v>
      </c>
      <c r="CA33" s="77">
        <v>99.838999999999999</v>
      </c>
      <c r="CB33" s="77">
        <v>114.846</v>
      </c>
      <c r="CC33" s="77">
        <v>132.44200000000001</v>
      </c>
      <c r="CD33" s="77">
        <v>153.11199999999999</v>
      </c>
      <c r="CE33" s="77">
        <v>177.42400000000001</v>
      </c>
      <c r="CF33" s="77">
        <v>206.06700000000001</v>
      </c>
      <c r="CG33" s="77">
        <v>239.89400000000001</v>
      </c>
      <c r="CH33" s="77">
        <v>279.952</v>
      </c>
      <c r="CI33" s="77">
        <v>327.476</v>
      </c>
    </row>
    <row r="34" spans="1:87" x14ac:dyDescent="0.25">
      <c r="A34" s="108">
        <v>57</v>
      </c>
      <c r="B34" s="77">
        <v>1.091</v>
      </c>
      <c r="C34" s="77">
        <v>1.1020000000000001</v>
      </c>
      <c r="D34" s="77">
        <v>1.1140000000000001</v>
      </c>
      <c r="E34" s="77">
        <v>1.1259999999999999</v>
      </c>
      <c r="F34" s="77">
        <v>1.139</v>
      </c>
      <c r="G34" s="77">
        <v>1.1519999999999999</v>
      </c>
      <c r="H34" s="77">
        <v>1.1659999999999999</v>
      </c>
      <c r="I34" s="77">
        <v>1.181</v>
      </c>
      <c r="J34" s="77">
        <v>1.196</v>
      </c>
      <c r="K34" s="77">
        <v>1.212</v>
      </c>
      <c r="L34" s="77">
        <v>1.2290000000000001</v>
      </c>
      <c r="M34" s="77">
        <v>1.2470000000000001</v>
      </c>
      <c r="N34" s="77">
        <v>1.2649999999999999</v>
      </c>
      <c r="O34" s="77">
        <v>1.284</v>
      </c>
      <c r="P34" s="77">
        <v>1.304</v>
      </c>
      <c r="Q34" s="77">
        <v>1.327</v>
      </c>
      <c r="R34" s="77">
        <v>1.351</v>
      </c>
      <c r="S34" s="77">
        <v>1.375</v>
      </c>
      <c r="T34" s="77">
        <v>1.399</v>
      </c>
      <c r="U34" s="77">
        <v>1.425</v>
      </c>
      <c r="V34" s="77">
        <v>1.4530000000000001</v>
      </c>
      <c r="W34" s="77">
        <v>1.4810000000000001</v>
      </c>
      <c r="X34" s="77">
        <v>1.512</v>
      </c>
      <c r="Y34" s="77">
        <v>1.544</v>
      </c>
      <c r="Z34" s="77">
        <v>1.5780000000000001</v>
      </c>
      <c r="AA34" s="77">
        <v>1.615</v>
      </c>
      <c r="AB34" s="77">
        <v>1.653</v>
      </c>
      <c r="AC34" s="77">
        <v>1.694</v>
      </c>
      <c r="AD34" s="77">
        <v>1.738</v>
      </c>
      <c r="AE34" s="77">
        <v>1.7849999999999999</v>
      </c>
      <c r="AF34" s="77">
        <v>1.835</v>
      </c>
      <c r="AG34" s="77">
        <v>1.889</v>
      </c>
      <c r="AH34" s="77">
        <v>1.9470000000000001</v>
      </c>
      <c r="AI34" s="77">
        <v>2.0089999999999999</v>
      </c>
      <c r="AJ34" s="77">
        <v>2.0750000000000002</v>
      </c>
      <c r="AK34" s="77">
        <v>2.1480000000000001</v>
      </c>
      <c r="AL34" s="77">
        <v>2.226</v>
      </c>
      <c r="AM34" s="77">
        <v>2.3109999999999999</v>
      </c>
      <c r="AN34" s="77">
        <v>2.4039999999999999</v>
      </c>
      <c r="AO34" s="77">
        <v>2.504</v>
      </c>
      <c r="AP34" s="77">
        <v>2.6150000000000002</v>
      </c>
      <c r="AQ34" s="77">
        <v>2.7360000000000002</v>
      </c>
      <c r="AR34" s="77">
        <v>2.8690000000000002</v>
      </c>
      <c r="AS34" s="77">
        <v>3.016</v>
      </c>
      <c r="AT34" s="77">
        <v>3.1779999999999999</v>
      </c>
      <c r="AU34" s="77">
        <v>3.3570000000000002</v>
      </c>
      <c r="AV34" s="77">
        <v>3.556</v>
      </c>
      <c r="AW34" s="77">
        <v>3.778</v>
      </c>
      <c r="AX34" s="77">
        <v>4.0259999999999998</v>
      </c>
      <c r="AY34" s="77">
        <v>4.3029999999999999</v>
      </c>
      <c r="AZ34" s="77">
        <v>4.6139999999999999</v>
      </c>
      <c r="BA34" s="77">
        <v>4.9640000000000004</v>
      </c>
      <c r="BB34" s="77">
        <v>5.3570000000000002</v>
      </c>
      <c r="BC34" s="77">
        <v>5.8019999999999996</v>
      </c>
      <c r="BD34" s="77">
        <v>6.3040000000000003</v>
      </c>
      <c r="BE34" s="77">
        <v>6.8730000000000002</v>
      </c>
      <c r="BF34" s="77">
        <v>7.5179999999999998</v>
      </c>
      <c r="BG34" s="77">
        <v>8.25</v>
      </c>
      <c r="BH34" s="77">
        <v>9.0820000000000007</v>
      </c>
      <c r="BI34" s="77">
        <v>10.028</v>
      </c>
      <c r="BJ34" s="77">
        <v>11.106</v>
      </c>
      <c r="BK34" s="77">
        <v>12.334</v>
      </c>
      <c r="BL34" s="77">
        <v>13.734</v>
      </c>
      <c r="BM34" s="77">
        <v>15.331</v>
      </c>
      <c r="BN34" s="77">
        <v>17.155000000000001</v>
      </c>
      <c r="BO34" s="77">
        <v>19.238</v>
      </c>
      <c r="BP34" s="77">
        <v>21.62</v>
      </c>
      <c r="BQ34" s="77">
        <v>24.347999999999999</v>
      </c>
      <c r="BR34" s="77">
        <v>27.474</v>
      </c>
      <c r="BS34" s="77">
        <v>31.061</v>
      </c>
      <c r="BT34" s="77">
        <v>35.182000000000002</v>
      </c>
      <c r="BU34" s="77">
        <v>39.917999999999999</v>
      </c>
      <c r="BV34" s="77">
        <v>45.372999999999998</v>
      </c>
      <c r="BW34" s="77">
        <v>51.671999999999997</v>
      </c>
      <c r="BX34" s="77">
        <v>58.968000000000004</v>
      </c>
      <c r="BY34" s="77">
        <v>67.444000000000003</v>
      </c>
      <c r="BZ34" s="77">
        <v>77.322000000000003</v>
      </c>
      <c r="CA34" s="77">
        <v>88.870999999999995</v>
      </c>
      <c r="CB34" s="77">
        <v>102.405</v>
      </c>
      <c r="CC34" s="77">
        <v>118.294</v>
      </c>
      <c r="CD34" s="77">
        <v>136.983</v>
      </c>
      <c r="CE34" s="77">
        <v>158.99</v>
      </c>
      <c r="CF34" s="77">
        <v>184.94900000000001</v>
      </c>
      <c r="CG34" s="77">
        <v>215.64</v>
      </c>
      <c r="CH34" s="77">
        <v>252.024</v>
      </c>
      <c r="CI34" s="77">
        <v>295.23200000000003</v>
      </c>
    </row>
    <row r="35" spans="1:87" x14ac:dyDescent="0.25">
      <c r="A35" s="108">
        <v>58</v>
      </c>
      <c r="B35" s="77">
        <v>1.0369999999999999</v>
      </c>
      <c r="C35" s="77">
        <v>1.0469999999999999</v>
      </c>
      <c r="D35" s="77">
        <v>1.0580000000000001</v>
      </c>
      <c r="E35" s="77">
        <v>1.07</v>
      </c>
      <c r="F35" s="77">
        <v>1.081</v>
      </c>
      <c r="G35" s="77">
        <v>1.0940000000000001</v>
      </c>
      <c r="H35" s="77">
        <v>1.107</v>
      </c>
      <c r="I35" s="77">
        <v>1.1200000000000001</v>
      </c>
      <c r="J35" s="77">
        <v>1.1339999999999999</v>
      </c>
      <c r="K35" s="77">
        <v>1.149</v>
      </c>
      <c r="L35" s="77">
        <v>1.1639999999999999</v>
      </c>
      <c r="M35" s="77">
        <v>1.18</v>
      </c>
      <c r="N35" s="77">
        <v>1.1970000000000001</v>
      </c>
      <c r="O35" s="77">
        <v>1.2150000000000001</v>
      </c>
      <c r="P35" s="77">
        <v>1.2330000000000001</v>
      </c>
      <c r="Q35" s="77">
        <v>1.254</v>
      </c>
      <c r="R35" s="77">
        <v>1.276</v>
      </c>
      <c r="S35" s="77">
        <v>1.298</v>
      </c>
      <c r="T35" s="77">
        <v>1.321</v>
      </c>
      <c r="U35" s="77">
        <v>1.3440000000000001</v>
      </c>
      <c r="V35" s="77">
        <v>1.369</v>
      </c>
      <c r="W35" s="77">
        <v>1.3959999999999999</v>
      </c>
      <c r="X35" s="77">
        <v>1.423</v>
      </c>
      <c r="Y35" s="77">
        <v>1.4530000000000001</v>
      </c>
      <c r="Z35" s="77">
        <v>1.484</v>
      </c>
      <c r="AA35" s="77">
        <v>1.5169999999999999</v>
      </c>
      <c r="AB35" s="77">
        <v>1.552</v>
      </c>
      <c r="AC35" s="77">
        <v>1.589</v>
      </c>
      <c r="AD35" s="77">
        <v>1.629</v>
      </c>
      <c r="AE35" s="77">
        <v>1.671</v>
      </c>
      <c r="AF35" s="77">
        <v>1.716</v>
      </c>
      <c r="AG35" s="77">
        <v>1.764</v>
      </c>
      <c r="AH35" s="77">
        <v>1.8160000000000001</v>
      </c>
      <c r="AI35" s="77">
        <v>1.8720000000000001</v>
      </c>
      <c r="AJ35" s="77">
        <v>1.9319999999999999</v>
      </c>
      <c r="AK35" s="77">
        <v>1.996</v>
      </c>
      <c r="AL35" s="77">
        <v>2.0659999999999998</v>
      </c>
      <c r="AM35" s="77">
        <v>2.141</v>
      </c>
      <c r="AN35" s="77">
        <v>2.2229999999999999</v>
      </c>
      <c r="AO35" s="77">
        <v>2.3130000000000002</v>
      </c>
      <c r="AP35" s="77">
        <v>2.41</v>
      </c>
      <c r="AQ35" s="77">
        <v>2.5169999999999999</v>
      </c>
      <c r="AR35" s="77">
        <v>2.6339999999999999</v>
      </c>
      <c r="AS35" s="77">
        <v>2.7629999999999999</v>
      </c>
      <c r="AT35" s="77">
        <v>2.9039999999999999</v>
      </c>
      <c r="AU35" s="77">
        <v>3.0609999999999999</v>
      </c>
      <c r="AV35" s="77">
        <v>3.2349999999999999</v>
      </c>
      <c r="AW35" s="77">
        <v>3.4279999999999999</v>
      </c>
      <c r="AX35" s="77">
        <v>3.6429999999999998</v>
      </c>
      <c r="AY35" s="77">
        <v>3.8839999999999999</v>
      </c>
      <c r="AZ35" s="77">
        <v>4.1529999999999996</v>
      </c>
      <c r="BA35" s="77">
        <v>4.4550000000000001</v>
      </c>
      <c r="BB35" s="77">
        <v>4.7949999999999999</v>
      </c>
      <c r="BC35" s="77">
        <v>5.1790000000000003</v>
      </c>
      <c r="BD35" s="77">
        <v>5.6120000000000001</v>
      </c>
      <c r="BE35" s="77">
        <v>6.1029999999999998</v>
      </c>
      <c r="BF35" s="77">
        <v>6.6589999999999998</v>
      </c>
      <c r="BG35" s="77">
        <v>7.29</v>
      </c>
      <c r="BH35" s="77">
        <v>8.0079999999999991</v>
      </c>
      <c r="BI35" s="77">
        <v>8.8260000000000005</v>
      </c>
      <c r="BJ35" s="77">
        <v>9.7579999999999991</v>
      </c>
      <c r="BK35" s="77">
        <v>10.821999999999999</v>
      </c>
      <c r="BL35" s="77">
        <v>12.036</v>
      </c>
      <c r="BM35" s="77">
        <v>13.423999999999999</v>
      </c>
      <c r="BN35" s="77">
        <v>15.012</v>
      </c>
      <c r="BO35" s="77">
        <v>16.829000000000001</v>
      </c>
      <c r="BP35" s="77">
        <v>18.913</v>
      </c>
      <c r="BQ35" s="77">
        <v>21.303000000000001</v>
      </c>
      <c r="BR35" s="77">
        <v>24.048999999999999</v>
      </c>
      <c r="BS35" s="77">
        <v>27.207999999999998</v>
      </c>
      <c r="BT35" s="77">
        <v>30.844000000000001</v>
      </c>
      <c r="BU35" s="77">
        <v>35.033000000000001</v>
      </c>
      <c r="BV35" s="77">
        <v>39.868000000000002</v>
      </c>
      <c r="BW35" s="77">
        <v>45.463000000000001</v>
      </c>
      <c r="BX35" s="77">
        <v>51.956000000000003</v>
      </c>
      <c r="BY35" s="77">
        <v>59.512999999999998</v>
      </c>
      <c r="BZ35" s="77">
        <v>68.334999999999994</v>
      </c>
      <c r="CA35" s="77">
        <v>78.665999999999997</v>
      </c>
      <c r="CB35" s="77">
        <v>90.79</v>
      </c>
      <c r="CC35" s="77">
        <v>105.044</v>
      </c>
      <c r="CD35" s="77">
        <v>121.831</v>
      </c>
      <c r="CE35" s="77">
        <v>141.624</v>
      </c>
      <c r="CF35" s="77">
        <v>164.99600000000001</v>
      </c>
      <c r="CG35" s="77">
        <v>192.661</v>
      </c>
      <c r="CH35" s="77">
        <v>225.49100000000001</v>
      </c>
      <c r="CI35" s="77">
        <v>264.52</v>
      </c>
    </row>
    <row r="36" spans="1:87" x14ac:dyDescent="0.25">
      <c r="A36" s="108">
        <v>59</v>
      </c>
      <c r="B36" s="77">
        <v>0.98499999999999999</v>
      </c>
      <c r="C36" s="77">
        <v>0.995</v>
      </c>
      <c r="D36" s="77">
        <v>1.0049999999999999</v>
      </c>
      <c r="E36" s="77">
        <v>1.0149999999999999</v>
      </c>
      <c r="F36" s="77">
        <v>1.026</v>
      </c>
      <c r="G36" s="77">
        <v>1.0369999999999999</v>
      </c>
      <c r="H36" s="77">
        <v>1.0489999999999999</v>
      </c>
      <c r="I36" s="77">
        <v>1.0620000000000001</v>
      </c>
      <c r="J36" s="77">
        <v>1.075</v>
      </c>
      <c r="K36" s="77">
        <v>1.0880000000000001</v>
      </c>
      <c r="L36" s="77">
        <v>1.1020000000000001</v>
      </c>
      <c r="M36" s="77">
        <v>1.117</v>
      </c>
      <c r="N36" s="77">
        <v>1.133</v>
      </c>
      <c r="O36" s="77">
        <v>1.149</v>
      </c>
      <c r="P36" s="77">
        <v>1.1659999999999999</v>
      </c>
      <c r="Q36" s="77">
        <v>1.1850000000000001</v>
      </c>
      <c r="R36" s="77">
        <v>1.2050000000000001</v>
      </c>
      <c r="S36" s="77">
        <v>1.2250000000000001</v>
      </c>
      <c r="T36" s="77">
        <v>1.246</v>
      </c>
      <c r="U36" s="77">
        <v>1.268</v>
      </c>
      <c r="V36" s="77">
        <v>1.29</v>
      </c>
      <c r="W36" s="77">
        <v>1.3140000000000001</v>
      </c>
      <c r="X36" s="77">
        <v>1.34</v>
      </c>
      <c r="Y36" s="77">
        <v>1.3660000000000001</v>
      </c>
      <c r="Z36" s="77">
        <v>1.395</v>
      </c>
      <c r="AA36" s="77">
        <v>1.425</v>
      </c>
      <c r="AB36" s="77">
        <v>1.456</v>
      </c>
      <c r="AC36" s="77">
        <v>1.49</v>
      </c>
      <c r="AD36" s="77">
        <v>1.526</v>
      </c>
      <c r="AE36" s="77">
        <v>1.5640000000000001</v>
      </c>
      <c r="AF36" s="77">
        <v>1.605</v>
      </c>
      <c r="AG36" s="77">
        <v>1.6479999999999999</v>
      </c>
      <c r="AH36" s="77">
        <v>1.6950000000000001</v>
      </c>
      <c r="AI36" s="77">
        <v>1.7450000000000001</v>
      </c>
      <c r="AJ36" s="77">
        <v>1.798</v>
      </c>
      <c r="AK36" s="77">
        <v>1.8560000000000001</v>
      </c>
      <c r="AL36" s="77">
        <v>1.9179999999999999</v>
      </c>
      <c r="AM36" s="77">
        <v>1.9850000000000001</v>
      </c>
      <c r="AN36" s="77">
        <v>2.0579999999999998</v>
      </c>
      <c r="AO36" s="77">
        <v>2.137</v>
      </c>
      <c r="AP36" s="77">
        <v>2.2240000000000002</v>
      </c>
      <c r="AQ36" s="77">
        <v>2.3180000000000001</v>
      </c>
      <c r="AR36" s="77">
        <v>2.4209999999999998</v>
      </c>
      <c r="AS36" s="77">
        <v>2.5339999999999998</v>
      </c>
      <c r="AT36" s="77">
        <v>2.6579999999999999</v>
      </c>
      <c r="AU36" s="77">
        <v>2.7949999999999999</v>
      </c>
      <c r="AV36" s="77">
        <v>2.9470000000000001</v>
      </c>
      <c r="AW36" s="77">
        <v>3.1150000000000002</v>
      </c>
      <c r="AX36" s="77">
        <v>3.302</v>
      </c>
      <c r="AY36" s="77">
        <v>3.51</v>
      </c>
      <c r="AZ36" s="77">
        <v>3.7429999999999999</v>
      </c>
      <c r="BA36" s="77">
        <v>4.0049999999999999</v>
      </c>
      <c r="BB36" s="77">
        <v>4.298</v>
      </c>
      <c r="BC36" s="77">
        <v>4.6289999999999996</v>
      </c>
      <c r="BD36" s="77">
        <v>5.0030000000000001</v>
      </c>
      <c r="BE36" s="77">
        <v>5.4249999999999998</v>
      </c>
      <c r="BF36" s="77">
        <v>5.9039999999999999</v>
      </c>
      <c r="BG36" s="77">
        <v>6.4470000000000001</v>
      </c>
      <c r="BH36" s="77">
        <v>7.0650000000000004</v>
      </c>
      <c r="BI36" s="77">
        <v>7.7690000000000001</v>
      </c>
      <c r="BJ36" s="77">
        <v>8.5730000000000004</v>
      </c>
      <c r="BK36" s="77">
        <v>9.49</v>
      </c>
      <c r="BL36" s="77">
        <v>10.539</v>
      </c>
      <c r="BM36" s="77">
        <v>11.739000000000001</v>
      </c>
      <c r="BN36" s="77">
        <v>13.115</v>
      </c>
      <c r="BO36" s="77">
        <v>14.692</v>
      </c>
      <c r="BP36" s="77">
        <v>16.504000000000001</v>
      </c>
      <c r="BQ36" s="77">
        <v>18.587</v>
      </c>
      <c r="BR36" s="77">
        <v>20.984000000000002</v>
      </c>
      <c r="BS36" s="77">
        <v>23.747</v>
      </c>
      <c r="BT36" s="77">
        <v>26.936</v>
      </c>
      <c r="BU36" s="77">
        <v>30.617000000000001</v>
      </c>
      <c r="BV36" s="77">
        <v>34.874000000000002</v>
      </c>
      <c r="BW36" s="77">
        <v>39.808999999999997</v>
      </c>
      <c r="BX36" s="77">
        <v>45.548999999999999</v>
      </c>
      <c r="BY36" s="77">
        <v>52.24</v>
      </c>
      <c r="BZ36" s="77">
        <v>60.066000000000003</v>
      </c>
      <c r="CA36" s="77">
        <v>69.244</v>
      </c>
      <c r="CB36" s="77">
        <v>80.031000000000006</v>
      </c>
      <c r="CC36" s="77">
        <v>92.730999999999995</v>
      </c>
      <c r="CD36" s="77">
        <v>107.706</v>
      </c>
      <c r="CE36" s="77">
        <v>125.383</v>
      </c>
      <c r="CF36" s="77">
        <v>146.28100000000001</v>
      </c>
      <c r="CG36" s="77">
        <v>171.042</v>
      </c>
      <c r="CH36" s="77">
        <v>200.45599999999999</v>
      </c>
      <c r="CI36" s="77">
        <v>235.458</v>
      </c>
    </row>
    <row r="37" spans="1:87" x14ac:dyDescent="0.25">
      <c r="A37" s="108">
        <v>60</v>
      </c>
      <c r="B37" s="77">
        <v>0.93500000000000005</v>
      </c>
      <c r="C37" s="77">
        <v>0.94399999999999995</v>
      </c>
      <c r="D37" s="77">
        <v>0.95299999999999996</v>
      </c>
      <c r="E37" s="77">
        <v>0.96299999999999997</v>
      </c>
      <c r="F37" s="77">
        <v>0.97299999999999998</v>
      </c>
      <c r="G37" s="77">
        <v>0.98299999999999998</v>
      </c>
      <c r="H37" s="77">
        <v>0.99399999999999999</v>
      </c>
      <c r="I37" s="77">
        <v>1.006</v>
      </c>
      <c r="J37" s="77">
        <v>1.018</v>
      </c>
      <c r="K37" s="77">
        <v>1.03</v>
      </c>
      <c r="L37" s="77">
        <v>1.0429999999999999</v>
      </c>
      <c r="M37" s="77">
        <v>1.0569999999999999</v>
      </c>
      <c r="N37" s="77">
        <v>1.071</v>
      </c>
      <c r="O37" s="77">
        <v>1.0860000000000001</v>
      </c>
      <c r="P37" s="77">
        <v>1.101</v>
      </c>
      <c r="Q37" s="77">
        <v>1.119</v>
      </c>
      <c r="R37" s="77">
        <v>1.1379999999999999</v>
      </c>
      <c r="S37" s="77">
        <v>1.1559999999999999</v>
      </c>
      <c r="T37" s="77">
        <v>1.175</v>
      </c>
      <c r="U37" s="77">
        <v>1.1950000000000001</v>
      </c>
      <c r="V37" s="77">
        <v>1.2150000000000001</v>
      </c>
      <c r="W37" s="77">
        <v>1.2370000000000001</v>
      </c>
      <c r="X37" s="77">
        <v>1.2609999999999999</v>
      </c>
      <c r="Y37" s="77">
        <v>1.2849999999999999</v>
      </c>
      <c r="Z37" s="77">
        <v>1.3109999999999999</v>
      </c>
      <c r="AA37" s="77">
        <v>1.3380000000000001</v>
      </c>
      <c r="AB37" s="77">
        <v>1.367</v>
      </c>
      <c r="AC37" s="77">
        <v>1.397</v>
      </c>
      <c r="AD37" s="77">
        <v>1.43</v>
      </c>
      <c r="AE37" s="77">
        <v>1.464</v>
      </c>
      <c r="AF37" s="77">
        <v>1.5009999999999999</v>
      </c>
      <c r="AG37" s="77">
        <v>1.54</v>
      </c>
      <c r="AH37" s="77">
        <v>1.5820000000000001</v>
      </c>
      <c r="AI37" s="77">
        <v>1.6259999999999999</v>
      </c>
      <c r="AJ37" s="77">
        <v>1.6739999999999999</v>
      </c>
      <c r="AK37" s="77">
        <v>1.726</v>
      </c>
      <c r="AL37" s="77">
        <v>1.7809999999999999</v>
      </c>
      <c r="AM37" s="77">
        <v>1.841</v>
      </c>
      <c r="AN37" s="77">
        <v>1.9059999999999999</v>
      </c>
      <c r="AO37" s="77">
        <v>1.976</v>
      </c>
      <c r="AP37" s="77">
        <v>2.0529999999999999</v>
      </c>
      <c r="AQ37" s="77">
        <v>2.1360000000000001</v>
      </c>
      <c r="AR37" s="77">
        <v>2.2269999999999999</v>
      </c>
      <c r="AS37" s="77">
        <v>2.3260000000000001</v>
      </c>
      <c r="AT37" s="77">
        <v>2.4350000000000001</v>
      </c>
      <c r="AU37" s="77">
        <v>2.5550000000000002</v>
      </c>
      <c r="AV37" s="77">
        <v>2.6869999999999998</v>
      </c>
      <c r="AW37" s="77">
        <v>2.8340000000000001</v>
      </c>
      <c r="AX37" s="77">
        <v>2.9969999999999999</v>
      </c>
      <c r="AY37" s="77">
        <v>3.1779999999999999</v>
      </c>
      <c r="AZ37" s="77">
        <v>3.38</v>
      </c>
      <c r="BA37" s="77">
        <v>3.605</v>
      </c>
      <c r="BB37" s="77">
        <v>3.859</v>
      </c>
      <c r="BC37" s="77">
        <v>4.1440000000000001</v>
      </c>
      <c r="BD37" s="77">
        <v>4.4660000000000002</v>
      </c>
      <c r="BE37" s="77">
        <v>4.8289999999999997</v>
      </c>
      <c r="BF37" s="77">
        <v>5.24</v>
      </c>
      <c r="BG37" s="77">
        <v>5.7069999999999999</v>
      </c>
      <c r="BH37" s="77">
        <v>6.2380000000000004</v>
      </c>
      <c r="BI37" s="77">
        <v>6.843</v>
      </c>
      <c r="BJ37" s="77">
        <v>7.5330000000000004</v>
      </c>
      <c r="BK37" s="77">
        <v>8.3219999999999992</v>
      </c>
      <c r="BL37" s="77">
        <v>9.2240000000000002</v>
      </c>
      <c r="BM37" s="77">
        <v>10.257999999999999</v>
      </c>
      <c r="BN37" s="77">
        <v>11.444000000000001</v>
      </c>
      <c r="BO37" s="77">
        <v>12.807</v>
      </c>
      <c r="BP37" s="77">
        <v>14.374000000000001</v>
      </c>
      <c r="BQ37" s="77">
        <v>16.178999999999998</v>
      </c>
      <c r="BR37" s="77">
        <v>18.260000000000002</v>
      </c>
      <c r="BS37" s="77">
        <v>20.663</v>
      </c>
      <c r="BT37" s="77">
        <v>23.440999999999999</v>
      </c>
      <c r="BU37" s="77">
        <v>26.655000000000001</v>
      </c>
      <c r="BV37" s="77">
        <v>30.379000000000001</v>
      </c>
      <c r="BW37" s="77">
        <v>34.704999999999998</v>
      </c>
      <c r="BX37" s="77">
        <v>39.744</v>
      </c>
      <c r="BY37" s="77">
        <v>45.63</v>
      </c>
      <c r="BZ37" s="77">
        <v>52.524000000000001</v>
      </c>
      <c r="CA37" s="77">
        <v>60.624000000000002</v>
      </c>
      <c r="CB37" s="77">
        <v>70.156000000000006</v>
      </c>
      <c r="CC37" s="77">
        <v>81.393000000000001</v>
      </c>
      <c r="CD37" s="77">
        <v>94.661000000000001</v>
      </c>
      <c r="CE37" s="77">
        <v>110.339</v>
      </c>
      <c r="CF37" s="77">
        <v>128.893</v>
      </c>
      <c r="CG37" s="77">
        <v>150.898</v>
      </c>
      <c r="CH37" s="77">
        <v>177.06100000000001</v>
      </c>
      <c r="CI37" s="77">
        <v>208.22200000000001</v>
      </c>
    </row>
    <row r="38" spans="1:87" x14ac:dyDescent="0.25">
      <c r="A38" s="108">
        <v>61</v>
      </c>
      <c r="B38" s="77">
        <v>0.88700000000000001</v>
      </c>
      <c r="C38" s="77">
        <v>0.89500000000000002</v>
      </c>
      <c r="D38" s="77">
        <v>0.90400000000000003</v>
      </c>
      <c r="E38" s="77">
        <v>0.91300000000000003</v>
      </c>
      <c r="F38" s="77">
        <v>0.92200000000000004</v>
      </c>
      <c r="G38" s="77">
        <v>0.93100000000000005</v>
      </c>
      <c r="H38" s="77">
        <v>0.94099999999999995</v>
      </c>
      <c r="I38" s="77">
        <v>0.95199999999999996</v>
      </c>
      <c r="J38" s="77">
        <v>0.96299999999999997</v>
      </c>
      <c r="K38" s="77">
        <v>0.97399999999999998</v>
      </c>
      <c r="L38" s="77">
        <v>0.98599999999999999</v>
      </c>
      <c r="M38" s="77">
        <v>0.999</v>
      </c>
      <c r="N38" s="77">
        <v>1.012</v>
      </c>
      <c r="O38" s="77">
        <v>1.0249999999999999</v>
      </c>
      <c r="P38" s="77">
        <v>1.04</v>
      </c>
      <c r="Q38" s="77">
        <v>1.056</v>
      </c>
      <c r="R38" s="77">
        <v>1.073</v>
      </c>
      <c r="S38" s="77">
        <v>1.0900000000000001</v>
      </c>
      <c r="T38" s="77">
        <v>1.107</v>
      </c>
      <c r="U38" s="77">
        <v>1.125</v>
      </c>
      <c r="V38" s="77">
        <v>1.1439999999999999</v>
      </c>
      <c r="W38" s="77">
        <v>1.1639999999999999</v>
      </c>
      <c r="X38" s="77">
        <v>1.1850000000000001</v>
      </c>
      <c r="Y38" s="77">
        <v>1.208</v>
      </c>
      <c r="Z38" s="77">
        <v>1.2310000000000001</v>
      </c>
      <c r="AA38" s="77">
        <v>1.256</v>
      </c>
      <c r="AB38" s="77">
        <v>1.282</v>
      </c>
      <c r="AC38" s="77">
        <v>1.31</v>
      </c>
      <c r="AD38" s="77">
        <v>1.339</v>
      </c>
      <c r="AE38" s="77">
        <v>1.37</v>
      </c>
      <c r="AF38" s="77">
        <v>1.403</v>
      </c>
      <c r="AG38" s="77">
        <v>1.4390000000000001</v>
      </c>
      <c r="AH38" s="77">
        <v>1.476</v>
      </c>
      <c r="AI38" s="77">
        <v>1.516</v>
      </c>
      <c r="AJ38" s="77">
        <v>1.5589999999999999</v>
      </c>
      <c r="AK38" s="77">
        <v>1.605</v>
      </c>
      <c r="AL38" s="77">
        <v>1.655</v>
      </c>
      <c r="AM38" s="77">
        <v>1.708</v>
      </c>
      <c r="AN38" s="77">
        <v>1.766</v>
      </c>
      <c r="AO38" s="77">
        <v>1.829</v>
      </c>
      <c r="AP38" s="77">
        <v>1.8959999999999999</v>
      </c>
      <c r="AQ38" s="77">
        <v>1.97</v>
      </c>
      <c r="AR38" s="77">
        <v>2.0499999999999998</v>
      </c>
      <c r="AS38" s="77">
        <v>2.137</v>
      </c>
      <c r="AT38" s="77">
        <v>2.2330000000000001</v>
      </c>
      <c r="AU38" s="77">
        <v>2.3380000000000001</v>
      </c>
      <c r="AV38" s="77">
        <v>2.4540000000000002</v>
      </c>
      <c r="AW38" s="77">
        <v>2.5819999999999999</v>
      </c>
      <c r="AX38" s="77">
        <v>2.7229999999999999</v>
      </c>
      <c r="AY38" s="77">
        <v>2.88</v>
      </c>
      <c r="AZ38" s="77">
        <v>3.0550000000000002</v>
      </c>
      <c r="BA38" s="77">
        <v>3.2509999999999999</v>
      </c>
      <c r="BB38" s="77">
        <v>3.47</v>
      </c>
      <c r="BC38" s="77">
        <v>3.7149999999999999</v>
      </c>
      <c r="BD38" s="77">
        <v>3.992</v>
      </c>
      <c r="BE38" s="77">
        <v>4.3040000000000003</v>
      </c>
      <c r="BF38" s="77">
        <v>4.6580000000000004</v>
      </c>
      <c r="BG38" s="77">
        <v>5.0579999999999998</v>
      </c>
      <c r="BH38" s="77">
        <v>5.5129999999999999</v>
      </c>
      <c r="BI38" s="77">
        <v>6.032</v>
      </c>
      <c r="BJ38" s="77">
        <v>6.6230000000000002</v>
      </c>
      <c r="BK38" s="77">
        <v>7.3</v>
      </c>
      <c r="BL38" s="77">
        <v>8.0730000000000004</v>
      </c>
      <c r="BM38" s="77">
        <v>8.9610000000000003</v>
      </c>
      <c r="BN38" s="77">
        <v>9.98</v>
      </c>
      <c r="BO38" s="77">
        <v>11.151</v>
      </c>
      <c r="BP38" s="77">
        <v>12.5</v>
      </c>
      <c r="BQ38" s="77">
        <v>14.055999999999999</v>
      </c>
      <c r="BR38" s="77">
        <v>15.853</v>
      </c>
      <c r="BS38" s="77">
        <v>17.931999999999999</v>
      </c>
      <c r="BT38" s="77">
        <v>20.338999999999999</v>
      </c>
      <c r="BU38" s="77">
        <v>23.128</v>
      </c>
      <c r="BV38" s="77">
        <v>26.364999999999998</v>
      </c>
      <c r="BW38" s="77">
        <v>30.132000000000001</v>
      </c>
      <c r="BX38" s="77">
        <v>34.527999999999999</v>
      </c>
      <c r="BY38" s="77">
        <v>39.67</v>
      </c>
      <c r="BZ38" s="77">
        <v>45.704000000000001</v>
      </c>
      <c r="CA38" s="77">
        <v>52.802</v>
      </c>
      <c r="CB38" s="77">
        <v>61.167000000000002</v>
      </c>
      <c r="CC38" s="77">
        <v>71.042000000000002</v>
      </c>
      <c r="CD38" s="77">
        <v>82.712999999999994</v>
      </c>
      <c r="CE38" s="77">
        <v>96.52</v>
      </c>
      <c r="CF38" s="77">
        <v>112.875</v>
      </c>
      <c r="CG38" s="77">
        <v>132.28700000000001</v>
      </c>
      <c r="CH38" s="77">
        <v>155.38499999999999</v>
      </c>
      <c r="CI38" s="77">
        <v>182.91300000000001</v>
      </c>
    </row>
    <row r="39" spans="1:87" x14ac:dyDescent="0.25">
      <c r="A39" s="108">
        <v>62</v>
      </c>
      <c r="B39" s="77">
        <v>0.84099999999999997</v>
      </c>
      <c r="C39" s="77">
        <v>0.84899999999999998</v>
      </c>
      <c r="D39" s="77">
        <v>0.85599999999999998</v>
      </c>
      <c r="E39" s="77">
        <v>0.86399999999999999</v>
      </c>
      <c r="F39" s="77">
        <v>0.873</v>
      </c>
      <c r="G39" s="77">
        <v>0.88200000000000001</v>
      </c>
      <c r="H39" s="77">
        <v>0.89100000000000001</v>
      </c>
      <c r="I39" s="77">
        <v>0.9</v>
      </c>
      <c r="J39" s="77">
        <v>0.91</v>
      </c>
      <c r="K39" s="77">
        <v>0.92100000000000004</v>
      </c>
      <c r="L39" s="77">
        <v>0.93200000000000005</v>
      </c>
      <c r="M39" s="77">
        <v>0.94299999999999995</v>
      </c>
      <c r="N39" s="77">
        <v>0.95499999999999996</v>
      </c>
      <c r="O39" s="77">
        <v>0.96799999999999997</v>
      </c>
      <c r="P39" s="77">
        <v>0.98099999999999998</v>
      </c>
      <c r="Q39" s="77">
        <v>0.996</v>
      </c>
      <c r="R39" s="77">
        <v>1.012</v>
      </c>
      <c r="S39" s="77">
        <v>1.0269999999999999</v>
      </c>
      <c r="T39" s="77">
        <v>1.0429999999999999</v>
      </c>
      <c r="U39" s="77">
        <v>1.06</v>
      </c>
      <c r="V39" s="77">
        <v>1.077</v>
      </c>
      <c r="W39" s="77">
        <v>1.095</v>
      </c>
      <c r="X39" s="77">
        <v>1.1140000000000001</v>
      </c>
      <c r="Y39" s="77">
        <v>1.135</v>
      </c>
      <c r="Z39" s="77">
        <v>1.1559999999999999</v>
      </c>
      <c r="AA39" s="77">
        <v>1.1779999999999999</v>
      </c>
      <c r="AB39" s="77">
        <v>1.202</v>
      </c>
      <c r="AC39" s="77">
        <v>1.2270000000000001</v>
      </c>
      <c r="AD39" s="77">
        <v>1.254</v>
      </c>
      <c r="AE39" s="77">
        <v>1.282</v>
      </c>
      <c r="AF39" s="77">
        <v>1.3120000000000001</v>
      </c>
      <c r="AG39" s="77">
        <v>1.3440000000000001</v>
      </c>
      <c r="AH39" s="77">
        <v>1.3779999999999999</v>
      </c>
      <c r="AI39" s="77">
        <v>1.4139999999999999</v>
      </c>
      <c r="AJ39" s="77">
        <v>1.452</v>
      </c>
      <c r="AK39" s="77">
        <v>1.494</v>
      </c>
      <c r="AL39" s="77">
        <v>1.538</v>
      </c>
      <c r="AM39" s="77">
        <v>1.5860000000000001</v>
      </c>
      <c r="AN39" s="77">
        <v>1.637</v>
      </c>
      <c r="AO39" s="77">
        <v>1.6919999999999999</v>
      </c>
      <c r="AP39" s="77">
        <v>1.752</v>
      </c>
      <c r="AQ39" s="77">
        <v>1.8169999999999999</v>
      </c>
      <c r="AR39" s="77">
        <v>1.8879999999999999</v>
      </c>
      <c r="AS39" s="77">
        <v>1.9650000000000001</v>
      </c>
      <c r="AT39" s="77">
        <v>2.0489999999999999</v>
      </c>
      <c r="AU39" s="77">
        <v>2.1419999999999999</v>
      </c>
      <c r="AV39" s="77">
        <v>2.2429999999999999</v>
      </c>
      <c r="AW39" s="77">
        <v>2.355</v>
      </c>
      <c r="AX39" s="77">
        <v>2.4780000000000002</v>
      </c>
      <c r="AY39" s="77">
        <v>2.6150000000000002</v>
      </c>
      <c r="AZ39" s="77">
        <v>2.766</v>
      </c>
      <c r="BA39" s="77">
        <v>2.9359999999999999</v>
      </c>
      <c r="BB39" s="77">
        <v>3.125</v>
      </c>
      <c r="BC39" s="77">
        <v>3.3370000000000002</v>
      </c>
      <c r="BD39" s="77">
        <v>3.5750000000000002</v>
      </c>
      <c r="BE39" s="77">
        <v>3.843</v>
      </c>
      <c r="BF39" s="77">
        <v>4.1459999999999999</v>
      </c>
      <c r="BG39" s="77">
        <v>4.49</v>
      </c>
      <c r="BH39" s="77">
        <v>4.88</v>
      </c>
      <c r="BI39" s="77">
        <v>5.3230000000000004</v>
      </c>
      <c r="BJ39" s="77">
        <v>5.8289999999999997</v>
      </c>
      <c r="BK39" s="77">
        <v>6.4080000000000004</v>
      </c>
      <c r="BL39" s="77">
        <v>7.07</v>
      </c>
      <c r="BM39" s="77">
        <v>7.8289999999999997</v>
      </c>
      <c r="BN39" s="77">
        <v>8.7010000000000005</v>
      </c>
      <c r="BO39" s="77">
        <v>9.7050000000000001</v>
      </c>
      <c r="BP39" s="77">
        <v>10.862</v>
      </c>
      <c r="BQ39" s="77">
        <v>12.196999999999999</v>
      </c>
      <c r="BR39" s="77">
        <v>13.742000000000001</v>
      </c>
      <c r="BS39" s="77">
        <v>15.531000000000001</v>
      </c>
      <c r="BT39" s="77">
        <v>17.606000000000002</v>
      </c>
      <c r="BU39" s="77">
        <v>20.013000000000002</v>
      </c>
      <c r="BV39" s="77">
        <v>22.812999999999999</v>
      </c>
      <c r="BW39" s="77">
        <v>26.074999999999999</v>
      </c>
      <c r="BX39" s="77">
        <v>29.888000000000002</v>
      </c>
      <c r="BY39" s="77">
        <v>34.354999999999997</v>
      </c>
      <c r="BZ39" s="77">
        <v>39.603999999999999</v>
      </c>
      <c r="CA39" s="77">
        <v>45.787999999999997</v>
      </c>
      <c r="CB39" s="77">
        <v>53.085999999999999</v>
      </c>
      <c r="CC39" s="77">
        <v>61.710999999999999</v>
      </c>
      <c r="CD39" s="77">
        <v>71.918000000000006</v>
      </c>
      <c r="CE39" s="77">
        <v>84.004000000000005</v>
      </c>
      <c r="CF39" s="77">
        <v>98.332999999999998</v>
      </c>
      <c r="CG39" s="77">
        <v>115.354</v>
      </c>
      <c r="CH39" s="77">
        <v>135.62100000000001</v>
      </c>
      <c r="CI39" s="77">
        <v>159.78899999999999</v>
      </c>
    </row>
    <row r="40" spans="1:87" x14ac:dyDescent="0.25">
      <c r="A40" s="108">
        <v>63</v>
      </c>
      <c r="B40" s="77">
        <v>0.79700000000000004</v>
      </c>
      <c r="C40" s="77">
        <v>0.80400000000000005</v>
      </c>
      <c r="D40" s="77">
        <v>0.81100000000000005</v>
      </c>
      <c r="E40" s="77">
        <v>0.81799999999999995</v>
      </c>
      <c r="F40" s="77">
        <v>0.82599999999999996</v>
      </c>
      <c r="G40" s="77">
        <v>0.83399999999999996</v>
      </c>
      <c r="H40" s="77">
        <v>0.84199999999999997</v>
      </c>
      <c r="I40" s="77">
        <v>0.85099999999999998</v>
      </c>
      <c r="J40" s="77">
        <v>0.86</v>
      </c>
      <c r="K40" s="77">
        <v>0.87</v>
      </c>
      <c r="L40" s="77">
        <v>0.88</v>
      </c>
      <c r="M40" s="77">
        <v>0.89</v>
      </c>
      <c r="N40" s="77">
        <v>0.90100000000000002</v>
      </c>
      <c r="O40" s="77">
        <v>0.91300000000000003</v>
      </c>
      <c r="P40" s="77">
        <v>0.92500000000000004</v>
      </c>
      <c r="Q40" s="77">
        <v>0.93899999999999995</v>
      </c>
      <c r="R40" s="77">
        <v>0.95299999999999996</v>
      </c>
      <c r="S40" s="77">
        <v>0.96699999999999997</v>
      </c>
      <c r="T40" s="77">
        <v>0.98199999999999998</v>
      </c>
      <c r="U40" s="77">
        <v>0.997</v>
      </c>
      <c r="V40" s="77">
        <v>1.0129999999999999</v>
      </c>
      <c r="W40" s="77">
        <v>1.03</v>
      </c>
      <c r="X40" s="77">
        <v>1.0469999999999999</v>
      </c>
      <c r="Y40" s="77">
        <v>1.0649999999999999</v>
      </c>
      <c r="Z40" s="77">
        <v>1.085</v>
      </c>
      <c r="AA40" s="77">
        <v>1.105</v>
      </c>
      <c r="AB40" s="77">
        <v>1.127</v>
      </c>
      <c r="AC40" s="77">
        <v>1.1499999999999999</v>
      </c>
      <c r="AD40" s="77">
        <v>1.1739999999999999</v>
      </c>
      <c r="AE40" s="77">
        <v>1.1990000000000001</v>
      </c>
      <c r="AF40" s="77">
        <v>1.226</v>
      </c>
      <c r="AG40" s="77">
        <v>1.2549999999999999</v>
      </c>
      <c r="AH40" s="77">
        <v>1.2849999999999999</v>
      </c>
      <c r="AI40" s="77">
        <v>1.3180000000000001</v>
      </c>
      <c r="AJ40" s="77">
        <v>1.3520000000000001</v>
      </c>
      <c r="AK40" s="77">
        <v>1.39</v>
      </c>
      <c r="AL40" s="77">
        <v>1.429</v>
      </c>
      <c r="AM40" s="77">
        <v>1.472</v>
      </c>
      <c r="AN40" s="77">
        <v>1.518</v>
      </c>
      <c r="AO40" s="77">
        <v>1.5669999999999999</v>
      </c>
      <c r="AP40" s="77">
        <v>1.62</v>
      </c>
      <c r="AQ40" s="77">
        <v>1.6779999999999999</v>
      </c>
      <c r="AR40" s="77">
        <v>1.74</v>
      </c>
      <c r="AS40" s="77">
        <v>1.8080000000000001</v>
      </c>
      <c r="AT40" s="77">
        <v>1.883</v>
      </c>
      <c r="AU40" s="77">
        <v>1.964</v>
      </c>
      <c r="AV40" s="77">
        <v>2.052</v>
      </c>
      <c r="AW40" s="77">
        <v>2.15</v>
      </c>
      <c r="AX40" s="77">
        <v>2.258</v>
      </c>
      <c r="AY40" s="77">
        <v>2.3769999999999998</v>
      </c>
      <c r="AZ40" s="77">
        <v>2.508</v>
      </c>
      <c r="BA40" s="77">
        <v>2.6549999999999998</v>
      </c>
      <c r="BB40" s="77">
        <v>2.8180000000000001</v>
      </c>
      <c r="BC40" s="77">
        <v>3.0009999999999999</v>
      </c>
      <c r="BD40" s="77">
        <v>3.206</v>
      </c>
      <c r="BE40" s="77">
        <v>3.4369999999999998</v>
      </c>
      <c r="BF40" s="77">
        <v>3.6970000000000001</v>
      </c>
      <c r="BG40" s="77">
        <v>3.9910000000000001</v>
      </c>
      <c r="BH40" s="77">
        <v>4.3250000000000002</v>
      </c>
      <c r="BI40" s="77">
        <v>4.7050000000000001</v>
      </c>
      <c r="BJ40" s="77">
        <v>5.1369999999999996</v>
      </c>
      <c r="BK40" s="77">
        <v>5.6310000000000002</v>
      </c>
      <c r="BL40" s="77">
        <v>6.1959999999999997</v>
      </c>
      <c r="BM40" s="77">
        <v>6.8440000000000003</v>
      </c>
      <c r="BN40" s="77">
        <v>7.5890000000000004</v>
      </c>
      <c r="BO40" s="77">
        <v>8.4459999999999997</v>
      </c>
      <c r="BP40" s="77">
        <v>9.4350000000000005</v>
      </c>
      <c r="BQ40" s="77">
        <v>10.577999999999999</v>
      </c>
      <c r="BR40" s="77">
        <v>11.9</v>
      </c>
      <c r="BS40" s="77">
        <v>13.433999999999999</v>
      </c>
      <c r="BT40" s="77">
        <v>15.215</v>
      </c>
      <c r="BU40" s="77">
        <v>17.283999999999999</v>
      </c>
      <c r="BV40" s="77">
        <v>19.693000000000001</v>
      </c>
      <c r="BW40" s="77">
        <v>22.504000000000001</v>
      </c>
      <c r="BX40" s="77">
        <v>25.795000000000002</v>
      </c>
      <c r="BY40" s="77">
        <v>29.655999999999999</v>
      </c>
      <c r="BZ40" s="77">
        <v>34.198999999999998</v>
      </c>
      <c r="CA40" s="77">
        <v>39.558999999999997</v>
      </c>
      <c r="CB40" s="77">
        <v>45.893000000000001</v>
      </c>
      <c r="CC40" s="77">
        <v>53.389000000000003</v>
      </c>
      <c r="CD40" s="77">
        <v>62.268000000000001</v>
      </c>
      <c r="CE40" s="77">
        <v>72.793999999999997</v>
      </c>
      <c r="CF40" s="77">
        <v>85.284999999999997</v>
      </c>
      <c r="CG40" s="77">
        <v>100.136</v>
      </c>
      <c r="CH40" s="77">
        <v>117.83</v>
      </c>
      <c r="CI40" s="77">
        <v>138.94399999999999</v>
      </c>
    </row>
    <row r="41" spans="1:87" x14ac:dyDescent="0.25">
      <c r="A41" s="108">
        <v>64</v>
      </c>
      <c r="B41" s="77">
        <v>0.755</v>
      </c>
      <c r="C41" s="77">
        <v>0.76100000000000001</v>
      </c>
      <c r="D41" s="77">
        <v>0.76700000000000002</v>
      </c>
      <c r="E41" s="77">
        <v>0.77400000000000002</v>
      </c>
      <c r="F41" s="77">
        <v>0.78100000000000003</v>
      </c>
      <c r="G41" s="77">
        <v>0.78800000000000003</v>
      </c>
      <c r="H41" s="77">
        <v>0.79600000000000004</v>
      </c>
      <c r="I41" s="77">
        <v>0.80400000000000005</v>
      </c>
      <c r="J41" s="77">
        <v>0.81200000000000006</v>
      </c>
      <c r="K41" s="77">
        <v>0.82099999999999995</v>
      </c>
      <c r="L41" s="77">
        <v>0.83</v>
      </c>
      <c r="M41" s="77">
        <v>0.84</v>
      </c>
      <c r="N41" s="77">
        <v>0.85</v>
      </c>
      <c r="O41" s="77">
        <v>0.86</v>
      </c>
      <c r="P41" s="77">
        <v>0.871</v>
      </c>
      <c r="Q41" s="77">
        <v>0.88400000000000001</v>
      </c>
      <c r="R41" s="77">
        <v>0.89800000000000002</v>
      </c>
      <c r="S41" s="77">
        <v>0.91</v>
      </c>
      <c r="T41" s="77">
        <v>0.92400000000000004</v>
      </c>
      <c r="U41" s="77">
        <v>0.93700000000000006</v>
      </c>
      <c r="V41" s="77">
        <v>0.95199999999999996</v>
      </c>
      <c r="W41" s="77">
        <v>0.96699999999999997</v>
      </c>
      <c r="X41" s="77">
        <v>0.98299999999999998</v>
      </c>
      <c r="Y41" s="77">
        <v>1</v>
      </c>
      <c r="Z41" s="77">
        <v>1.018</v>
      </c>
      <c r="AA41" s="77">
        <v>1.036</v>
      </c>
      <c r="AB41" s="77">
        <v>1.056</v>
      </c>
      <c r="AC41" s="77">
        <v>1.0760000000000001</v>
      </c>
      <c r="AD41" s="77">
        <v>1.0980000000000001</v>
      </c>
      <c r="AE41" s="77">
        <v>1.121</v>
      </c>
      <c r="AF41" s="77">
        <v>1.1459999999999999</v>
      </c>
      <c r="AG41" s="77">
        <v>1.1719999999999999</v>
      </c>
      <c r="AH41" s="77">
        <v>1.1990000000000001</v>
      </c>
      <c r="AI41" s="77">
        <v>1.228</v>
      </c>
      <c r="AJ41" s="77">
        <v>1.2589999999999999</v>
      </c>
      <c r="AK41" s="77">
        <v>1.2929999999999999</v>
      </c>
      <c r="AL41" s="77">
        <v>1.3280000000000001</v>
      </c>
      <c r="AM41" s="77">
        <v>1.3660000000000001</v>
      </c>
      <c r="AN41" s="77">
        <v>1.407</v>
      </c>
      <c r="AO41" s="77">
        <v>1.4510000000000001</v>
      </c>
      <c r="AP41" s="77">
        <v>1.4990000000000001</v>
      </c>
      <c r="AQ41" s="77">
        <v>1.55</v>
      </c>
      <c r="AR41" s="77">
        <v>1.605</v>
      </c>
      <c r="AS41" s="77">
        <v>1.665</v>
      </c>
      <c r="AT41" s="77">
        <v>1.73</v>
      </c>
      <c r="AU41" s="77">
        <v>1.802</v>
      </c>
      <c r="AV41" s="77">
        <v>1.88</v>
      </c>
      <c r="AW41" s="77">
        <v>1.9650000000000001</v>
      </c>
      <c r="AX41" s="77">
        <v>2.0590000000000002</v>
      </c>
      <c r="AY41" s="77">
        <v>2.1629999999999998</v>
      </c>
      <c r="AZ41" s="77">
        <v>2.2770000000000001</v>
      </c>
      <c r="BA41" s="77">
        <v>2.4039999999999999</v>
      </c>
      <c r="BB41" s="77">
        <v>2.5459999999999998</v>
      </c>
      <c r="BC41" s="77">
        <v>2.7040000000000002</v>
      </c>
      <c r="BD41" s="77">
        <v>2.8809999999999998</v>
      </c>
      <c r="BE41" s="77">
        <v>3.0790000000000002</v>
      </c>
      <c r="BF41" s="77">
        <v>3.302</v>
      </c>
      <c r="BG41" s="77">
        <v>3.5550000000000002</v>
      </c>
      <c r="BH41" s="77">
        <v>3.84</v>
      </c>
      <c r="BI41" s="77">
        <v>4.165</v>
      </c>
      <c r="BJ41" s="77">
        <v>4.5339999999999998</v>
      </c>
      <c r="BK41" s="77">
        <v>4.9550000000000001</v>
      </c>
      <c r="BL41" s="77">
        <v>5.4370000000000003</v>
      </c>
      <c r="BM41" s="77">
        <v>5.99</v>
      </c>
      <c r="BN41" s="77">
        <v>6.6239999999999997</v>
      </c>
      <c r="BO41" s="77">
        <v>7.3550000000000004</v>
      </c>
      <c r="BP41" s="77">
        <v>8.1980000000000004</v>
      </c>
      <c r="BQ41" s="77">
        <v>9.1720000000000006</v>
      </c>
      <c r="BR41" s="77">
        <v>10.301</v>
      </c>
      <c r="BS41" s="77">
        <v>11.611000000000001</v>
      </c>
      <c r="BT41" s="77">
        <v>13.132999999999999</v>
      </c>
      <c r="BU41" s="77">
        <v>14.904</v>
      </c>
      <c r="BV41" s="77">
        <v>16.968</v>
      </c>
      <c r="BW41" s="77">
        <v>19.381</v>
      </c>
      <c r="BX41" s="77">
        <v>22.207999999999998</v>
      </c>
      <c r="BY41" s="77">
        <v>25.53</v>
      </c>
      <c r="BZ41" s="77">
        <v>29.443999999999999</v>
      </c>
      <c r="CA41" s="77">
        <v>34.067999999999998</v>
      </c>
      <c r="CB41" s="77">
        <v>39.539000000000001</v>
      </c>
      <c r="CC41" s="77">
        <v>46.021000000000001</v>
      </c>
      <c r="CD41" s="77">
        <v>53.71</v>
      </c>
      <c r="CE41" s="77">
        <v>62.834000000000003</v>
      </c>
      <c r="CF41" s="77">
        <v>73.673000000000002</v>
      </c>
      <c r="CG41" s="77">
        <v>86.570999999999998</v>
      </c>
      <c r="CH41" s="77">
        <v>101.95099999999999</v>
      </c>
      <c r="CI41" s="77">
        <v>120.316</v>
      </c>
    </row>
    <row r="42" spans="1:87" x14ac:dyDescent="0.25">
      <c r="A42" s="108">
        <v>65</v>
      </c>
      <c r="B42" s="77">
        <v>0.71399999999999997</v>
      </c>
      <c r="C42" s="77">
        <v>0.72</v>
      </c>
      <c r="D42" s="77">
        <v>0.72499999999999998</v>
      </c>
      <c r="E42" s="77">
        <v>0.73099999999999998</v>
      </c>
      <c r="F42" s="77">
        <v>0.73799999999999999</v>
      </c>
      <c r="G42" s="77">
        <v>0.74399999999999999</v>
      </c>
      <c r="H42" s="77">
        <v>0.751</v>
      </c>
      <c r="I42" s="77">
        <v>0.75900000000000001</v>
      </c>
      <c r="J42" s="77">
        <v>0.76600000000000001</v>
      </c>
      <c r="K42" s="77">
        <v>0.77400000000000002</v>
      </c>
      <c r="L42" s="77">
        <v>0.78300000000000003</v>
      </c>
      <c r="M42" s="77">
        <v>0.79200000000000004</v>
      </c>
      <c r="N42" s="77">
        <v>0.80100000000000005</v>
      </c>
      <c r="O42" s="77">
        <v>0.81</v>
      </c>
      <c r="P42" s="77">
        <v>0.82</v>
      </c>
      <c r="Q42" s="77">
        <v>0.83199999999999996</v>
      </c>
      <c r="R42" s="77">
        <v>0.84399999999999997</v>
      </c>
      <c r="S42" s="77">
        <v>0.85599999999999998</v>
      </c>
      <c r="T42" s="77">
        <v>0.86799999999999999</v>
      </c>
      <c r="U42" s="77">
        <v>0.88100000000000001</v>
      </c>
      <c r="V42" s="77">
        <v>0.89400000000000002</v>
      </c>
      <c r="W42" s="77">
        <v>0.90800000000000003</v>
      </c>
      <c r="X42" s="77">
        <v>0.92300000000000004</v>
      </c>
      <c r="Y42" s="77">
        <v>0.93799999999999994</v>
      </c>
      <c r="Z42" s="77">
        <v>0.95399999999999996</v>
      </c>
      <c r="AA42" s="77">
        <v>0.97099999999999997</v>
      </c>
      <c r="AB42" s="77">
        <v>0.98899999999999999</v>
      </c>
      <c r="AC42" s="77">
        <v>1.0069999999999999</v>
      </c>
      <c r="AD42" s="77">
        <v>1.0269999999999999</v>
      </c>
      <c r="AE42" s="77">
        <v>1.048</v>
      </c>
      <c r="AF42" s="77">
        <v>1.07</v>
      </c>
      <c r="AG42" s="77">
        <v>1.0940000000000001</v>
      </c>
      <c r="AH42" s="77">
        <v>1.1180000000000001</v>
      </c>
      <c r="AI42" s="77">
        <v>1.145</v>
      </c>
      <c r="AJ42" s="77">
        <v>1.173</v>
      </c>
      <c r="AK42" s="77">
        <v>1.202</v>
      </c>
      <c r="AL42" s="77">
        <v>1.234</v>
      </c>
      <c r="AM42" s="77">
        <v>1.268</v>
      </c>
      <c r="AN42" s="77">
        <v>1.3049999999999999</v>
      </c>
      <c r="AO42" s="77">
        <v>1.3440000000000001</v>
      </c>
      <c r="AP42" s="77">
        <v>1.3859999999999999</v>
      </c>
      <c r="AQ42" s="77">
        <v>1.4319999999999999</v>
      </c>
      <c r="AR42" s="77">
        <v>1.4810000000000001</v>
      </c>
      <c r="AS42" s="77">
        <v>1.534</v>
      </c>
      <c r="AT42" s="77">
        <v>1.5920000000000001</v>
      </c>
      <c r="AU42" s="77">
        <v>1.6539999999999999</v>
      </c>
      <c r="AV42" s="77">
        <v>1.7230000000000001</v>
      </c>
      <c r="AW42" s="77">
        <v>1.798</v>
      </c>
      <c r="AX42" s="77">
        <v>1.88</v>
      </c>
      <c r="AY42" s="77">
        <v>1.97</v>
      </c>
      <c r="AZ42" s="77">
        <v>2.0699999999999998</v>
      </c>
      <c r="BA42" s="77">
        <v>2.181</v>
      </c>
      <c r="BB42" s="77">
        <v>2.3029999999999999</v>
      </c>
      <c r="BC42" s="77">
        <v>2.44</v>
      </c>
      <c r="BD42" s="77">
        <v>2.5920000000000001</v>
      </c>
      <c r="BE42" s="77">
        <v>2.7629999999999999</v>
      </c>
      <c r="BF42" s="77">
        <v>2.9550000000000001</v>
      </c>
      <c r="BG42" s="77">
        <v>3.1709999999999998</v>
      </c>
      <c r="BH42" s="77">
        <v>3.4159999999999999</v>
      </c>
      <c r="BI42" s="77">
        <v>3.6930000000000001</v>
      </c>
      <c r="BJ42" s="77">
        <v>4.008</v>
      </c>
      <c r="BK42" s="77">
        <v>4.367</v>
      </c>
      <c r="BL42" s="77">
        <v>4.7779999999999996</v>
      </c>
      <c r="BM42" s="77">
        <v>5.2480000000000002</v>
      </c>
      <c r="BN42" s="77">
        <v>5.7880000000000003</v>
      </c>
      <c r="BO42" s="77">
        <v>6.41</v>
      </c>
      <c r="BP42" s="77">
        <v>7.1269999999999998</v>
      </c>
      <c r="BQ42" s="77">
        <v>7.9560000000000004</v>
      </c>
      <c r="BR42" s="77">
        <v>8.9160000000000004</v>
      </c>
      <c r="BS42" s="77">
        <v>10.032</v>
      </c>
      <c r="BT42" s="77">
        <v>11.329000000000001</v>
      </c>
      <c r="BU42" s="77">
        <v>12.839</v>
      </c>
      <c r="BV42" s="77">
        <v>14.602</v>
      </c>
      <c r="BW42" s="77">
        <v>16.663</v>
      </c>
      <c r="BX42" s="77">
        <v>19.082000000000001</v>
      </c>
      <c r="BY42" s="77">
        <v>21.928000000000001</v>
      </c>
      <c r="BZ42" s="77">
        <v>25.286000000000001</v>
      </c>
      <c r="CA42" s="77">
        <v>29.257000000000001</v>
      </c>
      <c r="CB42" s="77">
        <v>33.962000000000003</v>
      </c>
      <c r="CC42" s="77">
        <v>39.543999999999997</v>
      </c>
      <c r="CD42" s="77">
        <v>46.171999999999997</v>
      </c>
      <c r="CE42" s="77">
        <v>54.048000000000002</v>
      </c>
      <c r="CF42" s="77">
        <v>63.414000000000001</v>
      </c>
      <c r="CG42" s="77">
        <v>74.570999999999998</v>
      </c>
      <c r="CH42" s="77">
        <v>87.888000000000005</v>
      </c>
      <c r="CI42" s="77">
        <v>103.80200000000001</v>
      </c>
    </row>
    <row r="43" spans="1:87" x14ac:dyDescent="0.25">
      <c r="A43" s="108">
        <v>66</v>
      </c>
      <c r="B43" s="77">
        <v>0.67500000000000004</v>
      </c>
      <c r="C43" s="77">
        <v>0.68</v>
      </c>
      <c r="D43" s="77">
        <v>0.68500000000000005</v>
      </c>
      <c r="E43" s="77">
        <v>0.69</v>
      </c>
      <c r="F43" s="77">
        <v>0.69599999999999995</v>
      </c>
      <c r="G43" s="77">
        <v>0.70199999999999996</v>
      </c>
      <c r="H43" s="77">
        <v>0.70899999999999996</v>
      </c>
      <c r="I43" s="77">
        <v>0.71499999999999997</v>
      </c>
      <c r="J43" s="77">
        <v>0.72199999999999998</v>
      </c>
      <c r="K43" s="77">
        <v>0.73</v>
      </c>
      <c r="L43" s="77">
        <v>0.73699999999999999</v>
      </c>
      <c r="M43" s="77">
        <v>0.745</v>
      </c>
      <c r="N43" s="77">
        <v>0.754</v>
      </c>
      <c r="O43" s="77">
        <v>0.76200000000000001</v>
      </c>
      <c r="P43" s="77">
        <v>0.77200000000000002</v>
      </c>
      <c r="Q43" s="77">
        <v>0.78200000000000003</v>
      </c>
      <c r="R43" s="77">
        <v>0.79400000000000004</v>
      </c>
      <c r="S43" s="77">
        <v>0.80500000000000005</v>
      </c>
      <c r="T43" s="77">
        <v>0.81599999999999995</v>
      </c>
      <c r="U43" s="77">
        <v>0.82699999999999996</v>
      </c>
      <c r="V43" s="77">
        <v>0.83899999999999997</v>
      </c>
      <c r="W43" s="77">
        <v>0.85199999999999998</v>
      </c>
      <c r="X43" s="77">
        <v>0.86499999999999999</v>
      </c>
      <c r="Y43" s="77">
        <v>0.879</v>
      </c>
      <c r="Z43" s="77">
        <v>0.89400000000000002</v>
      </c>
      <c r="AA43" s="77">
        <v>0.90900000000000003</v>
      </c>
      <c r="AB43" s="77">
        <v>0.92500000000000004</v>
      </c>
      <c r="AC43" s="77">
        <v>0.94199999999999995</v>
      </c>
      <c r="AD43" s="77">
        <v>0.96</v>
      </c>
      <c r="AE43" s="77">
        <v>0.97899999999999998</v>
      </c>
      <c r="AF43" s="77">
        <v>0.999</v>
      </c>
      <c r="AG43" s="77">
        <v>1.02</v>
      </c>
      <c r="AH43" s="77">
        <v>1.0429999999999999</v>
      </c>
      <c r="AI43" s="77">
        <v>1.0660000000000001</v>
      </c>
      <c r="AJ43" s="77">
        <v>1.0920000000000001</v>
      </c>
      <c r="AK43" s="77">
        <v>1.1180000000000001</v>
      </c>
      <c r="AL43" s="77">
        <v>1.147</v>
      </c>
      <c r="AM43" s="77">
        <v>1.177</v>
      </c>
      <c r="AN43" s="77">
        <v>1.21</v>
      </c>
      <c r="AO43" s="77">
        <v>1.2450000000000001</v>
      </c>
      <c r="AP43" s="77">
        <v>1.2829999999999999</v>
      </c>
      <c r="AQ43" s="77">
        <v>1.323</v>
      </c>
      <c r="AR43" s="77">
        <v>1.367</v>
      </c>
      <c r="AS43" s="77">
        <v>1.4139999999999999</v>
      </c>
      <c r="AT43" s="77">
        <v>1.4650000000000001</v>
      </c>
      <c r="AU43" s="77">
        <v>1.52</v>
      </c>
      <c r="AV43" s="77">
        <v>1.58</v>
      </c>
      <c r="AW43" s="77">
        <v>1.6459999999999999</v>
      </c>
      <c r="AX43" s="77">
        <v>1.718</v>
      </c>
      <c r="AY43" s="77">
        <v>1.7969999999999999</v>
      </c>
      <c r="AZ43" s="77">
        <v>1.8839999999999999</v>
      </c>
      <c r="BA43" s="77">
        <v>1.98</v>
      </c>
      <c r="BB43" s="77">
        <v>2.0859999999999999</v>
      </c>
      <c r="BC43" s="77">
        <v>2.2040000000000002</v>
      </c>
      <c r="BD43" s="77">
        <v>2.3359999999999999</v>
      </c>
      <c r="BE43" s="77">
        <v>2.4830000000000001</v>
      </c>
      <c r="BF43" s="77">
        <v>2.6480000000000001</v>
      </c>
      <c r="BG43" s="77">
        <v>2.8340000000000001</v>
      </c>
      <c r="BH43" s="77">
        <v>3.0430000000000001</v>
      </c>
      <c r="BI43" s="77">
        <v>3.28</v>
      </c>
      <c r="BJ43" s="77">
        <v>3.55</v>
      </c>
      <c r="BK43" s="77">
        <v>3.8559999999999999</v>
      </c>
      <c r="BL43" s="77">
        <v>4.2050000000000001</v>
      </c>
      <c r="BM43" s="77">
        <v>4.6050000000000004</v>
      </c>
      <c r="BN43" s="77">
        <v>5.0640000000000001</v>
      </c>
      <c r="BO43" s="77">
        <v>5.5919999999999996</v>
      </c>
      <c r="BP43" s="77">
        <v>6.2009999999999996</v>
      </c>
      <c r="BQ43" s="77">
        <v>6.9050000000000002</v>
      </c>
      <c r="BR43" s="77">
        <v>7.72</v>
      </c>
      <c r="BS43" s="77">
        <v>8.6669999999999998</v>
      </c>
      <c r="BT43" s="77">
        <v>9.77</v>
      </c>
      <c r="BU43" s="77">
        <v>11.054</v>
      </c>
      <c r="BV43" s="77">
        <v>12.553000000000001</v>
      </c>
      <c r="BW43" s="77">
        <v>14.308999999999999</v>
      </c>
      <c r="BX43" s="77">
        <v>16.370999999999999</v>
      </c>
      <c r="BY43" s="77">
        <v>18.798999999999999</v>
      </c>
      <c r="BZ43" s="77">
        <v>21.667000000000002</v>
      </c>
      <c r="CA43" s="77">
        <v>25.062999999999999</v>
      </c>
      <c r="CB43" s="77">
        <v>29.091999999999999</v>
      </c>
      <c r="CC43" s="77">
        <v>33.877000000000002</v>
      </c>
      <c r="CD43" s="77">
        <v>39.567</v>
      </c>
      <c r="CE43" s="77">
        <v>46.335999999999999</v>
      </c>
      <c r="CF43" s="77">
        <v>54.395000000000003</v>
      </c>
      <c r="CG43" s="77">
        <v>64.004999999999995</v>
      </c>
      <c r="CH43" s="77">
        <v>75.489000000000004</v>
      </c>
      <c r="CI43" s="77">
        <v>89.225999999999999</v>
      </c>
    </row>
    <row r="44" spans="1:87" x14ac:dyDescent="0.25">
      <c r="A44" s="108">
        <v>67</v>
      </c>
      <c r="B44" s="77">
        <v>0.63800000000000001</v>
      </c>
      <c r="C44" s="77">
        <v>0.64200000000000002</v>
      </c>
      <c r="D44" s="77">
        <v>0.64700000000000002</v>
      </c>
      <c r="E44" s="77">
        <v>0.65100000000000002</v>
      </c>
      <c r="F44" s="77">
        <v>0.65700000000000003</v>
      </c>
      <c r="G44" s="77">
        <v>0.66200000000000003</v>
      </c>
      <c r="H44" s="77">
        <v>0.66800000000000004</v>
      </c>
      <c r="I44" s="77">
        <v>0.67400000000000004</v>
      </c>
      <c r="J44" s="77">
        <v>0.68</v>
      </c>
      <c r="K44" s="77">
        <v>0.68700000000000006</v>
      </c>
      <c r="L44" s="77">
        <v>0.69399999999999995</v>
      </c>
      <c r="M44" s="77">
        <v>0.70099999999999996</v>
      </c>
      <c r="N44" s="77">
        <v>0.70899999999999996</v>
      </c>
      <c r="O44" s="77">
        <v>0.71699999999999997</v>
      </c>
      <c r="P44" s="77">
        <v>0.72499999999999998</v>
      </c>
      <c r="Q44" s="77">
        <v>0.73499999999999999</v>
      </c>
      <c r="R44" s="77">
        <v>0.746</v>
      </c>
      <c r="S44" s="77">
        <v>0.755</v>
      </c>
      <c r="T44" s="77">
        <v>0.76600000000000001</v>
      </c>
      <c r="U44" s="77">
        <v>0.77600000000000002</v>
      </c>
      <c r="V44" s="77">
        <v>0.78700000000000003</v>
      </c>
      <c r="W44" s="77">
        <v>0.79900000000000004</v>
      </c>
      <c r="X44" s="77">
        <v>0.81100000000000005</v>
      </c>
      <c r="Y44" s="77">
        <v>0.82399999999999995</v>
      </c>
      <c r="Z44" s="77">
        <v>0.83699999999999997</v>
      </c>
      <c r="AA44" s="77">
        <v>0.85099999999999998</v>
      </c>
      <c r="AB44" s="77">
        <v>0.86599999999999999</v>
      </c>
      <c r="AC44" s="77">
        <v>0.88100000000000001</v>
      </c>
      <c r="AD44" s="77">
        <v>0.89700000000000002</v>
      </c>
      <c r="AE44" s="77">
        <v>0.91400000000000003</v>
      </c>
      <c r="AF44" s="77">
        <v>0.93200000000000005</v>
      </c>
      <c r="AG44" s="77">
        <v>0.95099999999999996</v>
      </c>
      <c r="AH44" s="77">
        <v>0.97199999999999998</v>
      </c>
      <c r="AI44" s="77">
        <v>0.99299999999999999</v>
      </c>
      <c r="AJ44" s="77">
        <v>1.016</v>
      </c>
      <c r="AK44" s="77">
        <v>1.04</v>
      </c>
      <c r="AL44" s="77">
        <v>1.0649999999999999</v>
      </c>
      <c r="AM44" s="77">
        <v>1.093</v>
      </c>
      <c r="AN44" s="77">
        <v>1.1220000000000001</v>
      </c>
      <c r="AO44" s="77">
        <v>1.153</v>
      </c>
      <c r="AP44" s="77">
        <v>1.1870000000000001</v>
      </c>
      <c r="AQ44" s="77">
        <v>1.2230000000000001</v>
      </c>
      <c r="AR44" s="77">
        <v>1.2609999999999999</v>
      </c>
      <c r="AS44" s="77">
        <v>1.3029999999999999</v>
      </c>
      <c r="AT44" s="77">
        <v>1.3480000000000001</v>
      </c>
      <c r="AU44" s="77">
        <v>1.397</v>
      </c>
      <c r="AV44" s="77">
        <v>1.45</v>
      </c>
      <c r="AW44" s="77">
        <v>1.508</v>
      </c>
      <c r="AX44" s="77">
        <v>1.571</v>
      </c>
      <c r="AY44" s="77">
        <v>1.64</v>
      </c>
      <c r="AZ44" s="77">
        <v>1.716</v>
      </c>
      <c r="BA44" s="77">
        <v>1.8</v>
      </c>
      <c r="BB44" s="77">
        <v>1.8919999999999999</v>
      </c>
      <c r="BC44" s="77">
        <v>1.994</v>
      </c>
      <c r="BD44" s="77">
        <v>2.1080000000000001</v>
      </c>
      <c r="BE44" s="77">
        <v>2.2349999999999999</v>
      </c>
      <c r="BF44" s="77">
        <v>2.3769999999999998</v>
      </c>
      <c r="BG44" s="77">
        <v>2.5369999999999999</v>
      </c>
      <c r="BH44" s="77">
        <v>2.7160000000000002</v>
      </c>
      <c r="BI44" s="77">
        <v>2.919</v>
      </c>
      <c r="BJ44" s="77">
        <v>3.149</v>
      </c>
      <c r="BK44" s="77">
        <v>3.41</v>
      </c>
      <c r="BL44" s="77">
        <v>3.7069999999999999</v>
      </c>
      <c r="BM44" s="77">
        <v>4.0469999999999997</v>
      </c>
      <c r="BN44" s="77">
        <v>4.4370000000000003</v>
      </c>
      <c r="BO44" s="77">
        <v>4.8849999999999998</v>
      </c>
      <c r="BP44" s="77">
        <v>5.4009999999999998</v>
      </c>
      <c r="BQ44" s="77">
        <v>5.9969999999999999</v>
      </c>
      <c r="BR44" s="77">
        <v>6.6879999999999997</v>
      </c>
      <c r="BS44" s="77">
        <v>7.49</v>
      </c>
      <c r="BT44" s="77">
        <v>8.4239999999999995</v>
      </c>
      <c r="BU44" s="77">
        <v>9.5120000000000005</v>
      </c>
      <c r="BV44" s="77">
        <v>10.784000000000001</v>
      </c>
      <c r="BW44" s="77">
        <v>12.273</v>
      </c>
      <c r="BX44" s="77">
        <v>14.023999999999999</v>
      </c>
      <c r="BY44" s="77">
        <v>16.087</v>
      </c>
      <c r="BZ44" s="77">
        <v>18.526</v>
      </c>
      <c r="CA44" s="77">
        <v>21.417999999999999</v>
      </c>
      <c r="CB44" s="77">
        <v>24.852</v>
      </c>
      <c r="CC44" s="77">
        <v>28.934999999999999</v>
      </c>
      <c r="CD44" s="77">
        <v>33.795000000000002</v>
      </c>
      <c r="CE44" s="77">
        <v>39.582999999999998</v>
      </c>
      <c r="CF44" s="77">
        <v>46.482999999999997</v>
      </c>
      <c r="CG44" s="77">
        <v>54.72</v>
      </c>
      <c r="CH44" s="77">
        <v>64.573999999999998</v>
      </c>
      <c r="CI44" s="77">
        <v>76.373999999999995</v>
      </c>
    </row>
    <row r="45" spans="1:87" x14ac:dyDescent="0.25">
      <c r="A45" s="108">
        <v>68</v>
      </c>
      <c r="B45" s="77">
        <v>0.60199999999999998</v>
      </c>
      <c r="C45" s="77">
        <v>0.60599999999999998</v>
      </c>
      <c r="D45" s="77">
        <v>0.61</v>
      </c>
      <c r="E45" s="77">
        <v>0.61399999999999999</v>
      </c>
      <c r="F45" s="77">
        <v>0.61899999999999999</v>
      </c>
      <c r="G45" s="77">
        <v>0.624</v>
      </c>
      <c r="H45" s="77">
        <v>0.629</v>
      </c>
      <c r="I45" s="77">
        <v>0.63400000000000001</v>
      </c>
      <c r="J45" s="77">
        <v>0.64</v>
      </c>
      <c r="K45" s="77">
        <v>0.64600000000000002</v>
      </c>
      <c r="L45" s="77">
        <v>0.65200000000000002</v>
      </c>
      <c r="M45" s="77">
        <v>0.65900000000000003</v>
      </c>
      <c r="N45" s="77">
        <v>0.66600000000000004</v>
      </c>
      <c r="O45" s="77">
        <v>0.67300000000000004</v>
      </c>
      <c r="P45" s="77">
        <v>0.68100000000000005</v>
      </c>
      <c r="Q45" s="77">
        <v>0.69</v>
      </c>
      <c r="R45" s="77">
        <v>0.7</v>
      </c>
      <c r="S45" s="77">
        <v>0.70899999999999996</v>
      </c>
      <c r="T45" s="77">
        <v>0.71799999999999997</v>
      </c>
      <c r="U45" s="77">
        <v>0.72799999999999998</v>
      </c>
      <c r="V45" s="77">
        <v>0.73799999999999999</v>
      </c>
      <c r="W45" s="77">
        <v>0.748</v>
      </c>
      <c r="X45" s="77">
        <v>0.75900000000000001</v>
      </c>
      <c r="Y45" s="77">
        <v>0.77100000000000002</v>
      </c>
      <c r="Z45" s="77">
        <v>0.78300000000000003</v>
      </c>
      <c r="AA45" s="77">
        <v>0.79600000000000004</v>
      </c>
      <c r="AB45" s="77">
        <v>0.80900000000000005</v>
      </c>
      <c r="AC45" s="77">
        <v>0.82299999999999995</v>
      </c>
      <c r="AD45" s="77">
        <v>0.83799999999999997</v>
      </c>
      <c r="AE45" s="77">
        <v>0.85299999999999998</v>
      </c>
      <c r="AF45" s="77">
        <v>0.87</v>
      </c>
      <c r="AG45" s="77">
        <v>0.88700000000000001</v>
      </c>
      <c r="AH45" s="77">
        <v>0.90500000000000003</v>
      </c>
      <c r="AI45" s="77">
        <v>0.92400000000000004</v>
      </c>
      <c r="AJ45" s="77">
        <v>0.94499999999999995</v>
      </c>
      <c r="AK45" s="77">
        <v>0.96599999999999997</v>
      </c>
      <c r="AL45" s="77">
        <v>0.98899999999999999</v>
      </c>
      <c r="AM45" s="77">
        <v>1.014</v>
      </c>
      <c r="AN45" s="77">
        <v>1.04</v>
      </c>
      <c r="AO45" s="77">
        <v>1.0680000000000001</v>
      </c>
      <c r="AP45" s="77">
        <v>1.0980000000000001</v>
      </c>
      <c r="AQ45" s="77">
        <v>1.1299999999999999</v>
      </c>
      <c r="AR45" s="77">
        <v>1.1639999999999999</v>
      </c>
      <c r="AS45" s="77">
        <v>1.2010000000000001</v>
      </c>
      <c r="AT45" s="77">
        <v>1.2410000000000001</v>
      </c>
      <c r="AU45" s="77">
        <v>1.284</v>
      </c>
      <c r="AV45" s="77">
        <v>1.331</v>
      </c>
      <c r="AW45" s="77">
        <v>1.3819999999999999</v>
      </c>
      <c r="AX45" s="77">
        <v>1.4370000000000001</v>
      </c>
      <c r="AY45" s="77">
        <v>1.498</v>
      </c>
      <c r="AZ45" s="77">
        <v>1.5640000000000001</v>
      </c>
      <c r="BA45" s="77">
        <v>1.637</v>
      </c>
      <c r="BB45" s="77">
        <v>1.7170000000000001</v>
      </c>
      <c r="BC45" s="77">
        <v>1.806</v>
      </c>
      <c r="BD45" s="77">
        <v>1.905</v>
      </c>
      <c r="BE45" s="77">
        <v>2.0150000000000001</v>
      </c>
      <c r="BF45" s="77">
        <v>2.137</v>
      </c>
      <c r="BG45" s="77">
        <v>2.274</v>
      </c>
      <c r="BH45" s="77">
        <v>2.4279999999999999</v>
      </c>
      <c r="BI45" s="77">
        <v>2.601</v>
      </c>
      <c r="BJ45" s="77">
        <v>2.798</v>
      </c>
      <c r="BK45" s="77">
        <v>3.02</v>
      </c>
      <c r="BL45" s="77">
        <v>3.274</v>
      </c>
      <c r="BM45" s="77">
        <v>3.5619999999999998</v>
      </c>
      <c r="BN45" s="77">
        <v>3.8929999999999998</v>
      </c>
      <c r="BO45" s="77">
        <v>4.2729999999999997</v>
      </c>
      <c r="BP45" s="77">
        <v>4.71</v>
      </c>
      <c r="BQ45" s="77">
        <v>5.2140000000000004</v>
      </c>
      <c r="BR45" s="77">
        <v>5.7990000000000004</v>
      </c>
      <c r="BS45" s="77">
        <v>6.4770000000000003</v>
      </c>
      <c r="BT45" s="77">
        <v>7.266</v>
      </c>
      <c r="BU45" s="77">
        <v>8.1859999999999999</v>
      </c>
      <c r="BV45" s="77">
        <v>9.2609999999999992</v>
      </c>
      <c r="BW45" s="77">
        <v>10.52</v>
      </c>
      <c r="BX45" s="77">
        <v>12.000999999999999</v>
      </c>
      <c r="BY45" s="77">
        <v>13.747999999999999</v>
      </c>
      <c r="BZ45" s="77">
        <v>15.814</v>
      </c>
      <c r="CA45" s="77">
        <v>18.265999999999998</v>
      </c>
      <c r="CB45" s="77">
        <v>21.18</v>
      </c>
      <c r="CC45" s="77">
        <v>24.648</v>
      </c>
      <c r="CD45" s="77">
        <v>28.779</v>
      </c>
      <c r="CE45" s="77">
        <v>33.704999999999998</v>
      </c>
      <c r="CF45" s="77">
        <v>39.582999999999998</v>
      </c>
      <c r="CG45" s="77">
        <v>46.606999999999999</v>
      </c>
      <c r="CH45" s="77">
        <v>55.018999999999998</v>
      </c>
      <c r="CI45" s="77">
        <v>65.103999999999999</v>
      </c>
    </row>
    <row r="46" spans="1:87" x14ac:dyDescent="0.25">
      <c r="A46" s="108">
        <v>69</v>
      </c>
      <c r="B46" s="77">
        <v>0.56699999999999995</v>
      </c>
      <c r="C46" s="77">
        <v>0.57099999999999995</v>
      </c>
      <c r="D46" s="77">
        <v>0.57399999999999995</v>
      </c>
      <c r="E46" s="77">
        <v>0.57799999999999996</v>
      </c>
      <c r="F46" s="77">
        <v>0.58199999999999996</v>
      </c>
      <c r="G46" s="77">
        <v>0.58699999999999997</v>
      </c>
      <c r="H46" s="77">
        <v>0.59099999999999997</v>
      </c>
      <c r="I46" s="77">
        <v>0.59599999999999997</v>
      </c>
      <c r="J46" s="77">
        <v>0.60099999999999998</v>
      </c>
      <c r="K46" s="77">
        <v>0.60699999999999998</v>
      </c>
      <c r="L46" s="77">
        <v>0.61299999999999999</v>
      </c>
      <c r="M46" s="77">
        <v>0.61899999999999999</v>
      </c>
      <c r="N46" s="77">
        <v>0.625</v>
      </c>
      <c r="O46" s="77">
        <v>0.63200000000000001</v>
      </c>
      <c r="P46" s="77">
        <v>0.63900000000000001</v>
      </c>
      <c r="Q46" s="77">
        <v>0.64700000000000002</v>
      </c>
      <c r="R46" s="77">
        <v>0.65600000000000003</v>
      </c>
      <c r="S46" s="77">
        <v>0.66400000000000003</v>
      </c>
      <c r="T46" s="77">
        <v>0.67300000000000004</v>
      </c>
      <c r="U46" s="77">
        <v>0.68200000000000005</v>
      </c>
      <c r="V46" s="77">
        <v>0.69099999999999995</v>
      </c>
      <c r="W46" s="77">
        <v>0.7</v>
      </c>
      <c r="X46" s="77">
        <v>0.71</v>
      </c>
      <c r="Y46" s="77">
        <v>0.72099999999999997</v>
      </c>
      <c r="Z46" s="77">
        <v>0.73199999999999998</v>
      </c>
      <c r="AA46" s="77">
        <v>0.74299999999999999</v>
      </c>
      <c r="AB46" s="77">
        <v>0.75600000000000001</v>
      </c>
      <c r="AC46" s="77">
        <v>0.76800000000000002</v>
      </c>
      <c r="AD46" s="77">
        <v>0.78200000000000003</v>
      </c>
      <c r="AE46" s="77">
        <v>0.79600000000000004</v>
      </c>
      <c r="AF46" s="77">
        <v>0.81</v>
      </c>
      <c r="AG46" s="77">
        <v>0.82599999999999996</v>
      </c>
      <c r="AH46" s="77">
        <v>0.84199999999999997</v>
      </c>
      <c r="AI46" s="77">
        <v>0.86</v>
      </c>
      <c r="AJ46" s="77">
        <v>0.878</v>
      </c>
      <c r="AK46" s="77">
        <v>0.89800000000000002</v>
      </c>
      <c r="AL46" s="77">
        <v>0.91800000000000004</v>
      </c>
      <c r="AM46" s="77">
        <v>0.94</v>
      </c>
      <c r="AN46" s="77">
        <v>0.96399999999999997</v>
      </c>
      <c r="AO46" s="77">
        <v>0.98899999999999999</v>
      </c>
      <c r="AP46" s="77">
        <v>1.0149999999999999</v>
      </c>
      <c r="AQ46" s="77">
        <v>1.044</v>
      </c>
      <c r="AR46" s="77">
        <v>1.0740000000000001</v>
      </c>
      <c r="AS46" s="77">
        <v>1.107</v>
      </c>
      <c r="AT46" s="77">
        <v>1.143</v>
      </c>
      <c r="AU46" s="77">
        <v>1.181</v>
      </c>
      <c r="AV46" s="77">
        <v>1.222</v>
      </c>
      <c r="AW46" s="77">
        <v>1.2669999999999999</v>
      </c>
      <c r="AX46" s="77">
        <v>1.3160000000000001</v>
      </c>
      <c r="AY46" s="77">
        <v>1.369</v>
      </c>
      <c r="AZ46" s="77">
        <v>1.427</v>
      </c>
      <c r="BA46" s="77">
        <v>1.49</v>
      </c>
      <c r="BB46" s="77">
        <v>1.56</v>
      </c>
      <c r="BC46" s="77">
        <v>1.6379999999999999</v>
      </c>
      <c r="BD46" s="77">
        <v>1.7230000000000001</v>
      </c>
      <c r="BE46" s="77">
        <v>1.8180000000000001</v>
      </c>
      <c r="BF46" s="77">
        <v>1.923</v>
      </c>
      <c r="BG46" s="77">
        <v>2.0409999999999999</v>
      </c>
      <c r="BH46" s="77">
        <v>2.1739999999999999</v>
      </c>
      <c r="BI46" s="77">
        <v>2.3220000000000001</v>
      </c>
      <c r="BJ46" s="77">
        <v>2.4900000000000002</v>
      </c>
      <c r="BK46" s="77">
        <v>2.68</v>
      </c>
      <c r="BL46" s="77">
        <v>2.8959999999999999</v>
      </c>
      <c r="BM46" s="77">
        <v>3.141</v>
      </c>
      <c r="BN46" s="77">
        <v>3.4220000000000002</v>
      </c>
      <c r="BO46" s="77">
        <v>3.7429999999999999</v>
      </c>
      <c r="BP46" s="77">
        <v>4.1130000000000004</v>
      </c>
      <c r="BQ46" s="77">
        <v>4.54</v>
      </c>
      <c r="BR46" s="77">
        <v>5.0330000000000004</v>
      </c>
      <c r="BS46" s="77">
        <v>5.6059999999999999</v>
      </c>
      <c r="BT46" s="77">
        <v>6.2709999999999999</v>
      </c>
      <c r="BU46" s="77">
        <v>7.0469999999999997</v>
      </c>
      <c r="BV46" s="77">
        <v>7.9530000000000003</v>
      </c>
      <c r="BW46" s="77">
        <v>9.0150000000000006</v>
      </c>
      <c r="BX46" s="77">
        <v>10.263999999999999</v>
      </c>
      <c r="BY46" s="77">
        <v>11.737</v>
      </c>
      <c r="BZ46" s="77">
        <v>13.481</v>
      </c>
      <c r="CA46" s="77">
        <v>15.551</v>
      </c>
      <c r="CB46" s="77">
        <v>18.012</v>
      </c>
      <c r="CC46" s="77">
        <v>20.943999999999999</v>
      </c>
      <c r="CD46" s="77">
        <v>24.44</v>
      </c>
      <c r="CE46" s="77">
        <v>28.61</v>
      </c>
      <c r="CF46" s="77">
        <v>33.591000000000001</v>
      </c>
      <c r="CG46" s="77">
        <v>39.548999999999999</v>
      </c>
      <c r="CH46" s="77">
        <v>46.69</v>
      </c>
      <c r="CI46" s="77">
        <v>55.259</v>
      </c>
    </row>
    <row r="47" spans="1:87" x14ac:dyDescent="0.25">
      <c r="A47" s="108">
        <v>70</v>
      </c>
      <c r="B47" s="77">
        <v>0.53500000000000003</v>
      </c>
      <c r="C47" s="77">
        <v>0.53800000000000003</v>
      </c>
      <c r="D47" s="77">
        <v>0.54100000000000004</v>
      </c>
      <c r="E47" s="77">
        <v>0.54400000000000004</v>
      </c>
      <c r="F47" s="77">
        <v>0.54800000000000004</v>
      </c>
      <c r="G47" s="77">
        <v>0.55200000000000005</v>
      </c>
      <c r="H47" s="77">
        <v>0.55600000000000005</v>
      </c>
      <c r="I47" s="77">
        <v>0.56000000000000005</v>
      </c>
      <c r="J47" s="77">
        <v>0.56499999999999995</v>
      </c>
      <c r="K47" s="77">
        <v>0.56999999999999995</v>
      </c>
      <c r="L47" s="77">
        <v>0.57499999999999996</v>
      </c>
      <c r="M47" s="77">
        <v>0.57999999999999996</v>
      </c>
      <c r="N47" s="77">
        <v>0.58599999999999997</v>
      </c>
      <c r="O47" s="77">
        <v>0.59199999999999997</v>
      </c>
      <c r="P47" s="77">
        <v>0.59799999999999998</v>
      </c>
      <c r="Q47" s="77">
        <v>0.60599999999999998</v>
      </c>
      <c r="R47" s="77">
        <v>0.61399999999999999</v>
      </c>
      <c r="S47" s="77">
        <v>0.622</v>
      </c>
      <c r="T47" s="77">
        <v>0.63</v>
      </c>
      <c r="U47" s="77">
        <v>0.63800000000000001</v>
      </c>
      <c r="V47" s="77">
        <v>0.64600000000000002</v>
      </c>
      <c r="W47" s="77">
        <v>0.65500000000000003</v>
      </c>
      <c r="X47" s="77">
        <v>0.66400000000000003</v>
      </c>
      <c r="Y47" s="77">
        <v>0.67300000000000004</v>
      </c>
      <c r="Z47" s="77">
        <v>0.68300000000000005</v>
      </c>
      <c r="AA47" s="77">
        <v>0.69399999999999995</v>
      </c>
      <c r="AB47" s="77">
        <v>0.70499999999999996</v>
      </c>
      <c r="AC47" s="77">
        <v>0.71599999999999997</v>
      </c>
      <c r="AD47" s="77">
        <v>0.72899999999999998</v>
      </c>
      <c r="AE47" s="77">
        <v>0.74099999999999999</v>
      </c>
      <c r="AF47" s="77">
        <v>0.755</v>
      </c>
      <c r="AG47" s="77">
        <v>0.76900000000000002</v>
      </c>
      <c r="AH47" s="77">
        <v>0.78400000000000003</v>
      </c>
      <c r="AI47" s="77">
        <v>0.79900000000000004</v>
      </c>
      <c r="AJ47" s="77">
        <v>0.81599999999999995</v>
      </c>
      <c r="AK47" s="77">
        <v>0.83299999999999996</v>
      </c>
      <c r="AL47" s="77">
        <v>0.85199999999999998</v>
      </c>
      <c r="AM47" s="77">
        <v>0.872</v>
      </c>
      <c r="AN47" s="77">
        <v>0.89200000000000002</v>
      </c>
      <c r="AO47" s="77">
        <v>0.91500000000000004</v>
      </c>
      <c r="AP47" s="77">
        <v>0.93899999999999995</v>
      </c>
      <c r="AQ47" s="77">
        <v>0.96399999999999997</v>
      </c>
      <c r="AR47" s="77">
        <v>0.99099999999999999</v>
      </c>
      <c r="AS47" s="77">
        <v>1.02</v>
      </c>
      <c r="AT47" s="77">
        <v>1.052</v>
      </c>
      <c r="AU47" s="77">
        <v>1.0860000000000001</v>
      </c>
      <c r="AV47" s="77">
        <v>1.1220000000000001</v>
      </c>
      <c r="AW47" s="77">
        <v>1.1619999999999999</v>
      </c>
      <c r="AX47" s="77">
        <v>1.2050000000000001</v>
      </c>
      <c r="AY47" s="77">
        <v>1.2509999999999999</v>
      </c>
      <c r="AZ47" s="77">
        <v>1.302</v>
      </c>
      <c r="BA47" s="77">
        <v>1.3580000000000001</v>
      </c>
      <c r="BB47" s="77">
        <v>1.419</v>
      </c>
      <c r="BC47" s="77">
        <v>1.486</v>
      </c>
      <c r="BD47" s="77">
        <v>1.56</v>
      </c>
      <c r="BE47" s="77">
        <v>1.6419999999999999</v>
      </c>
      <c r="BF47" s="77">
        <v>1.7330000000000001</v>
      </c>
      <c r="BG47" s="77">
        <v>1.835</v>
      </c>
      <c r="BH47" s="77">
        <v>1.9490000000000001</v>
      </c>
      <c r="BI47" s="77">
        <v>2.0760000000000001</v>
      </c>
      <c r="BJ47" s="77">
        <v>2.2200000000000002</v>
      </c>
      <c r="BK47" s="77">
        <v>2.3820000000000001</v>
      </c>
      <c r="BL47" s="77">
        <v>2.5649999999999999</v>
      </c>
      <c r="BM47" s="77">
        <v>2.774</v>
      </c>
      <c r="BN47" s="77">
        <v>3.012</v>
      </c>
      <c r="BO47" s="77">
        <v>3.2850000000000001</v>
      </c>
      <c r="BP47" s="77">
        <v>3.5979999999999999</v>
      </c>
      <c r="BQ47" s="77">
        <v>3.9580000000000002</v>
      </c>
      <c r="BR47" s="77">
        <v>4.3739999999999997</v>
      </c>
      <c r="BS47" s="77">
        <v>4.8570000000000002</v>
      </c>
      <c r="BT47" s="77">
        <v>5.4169999999999998</v>
      </c>
      <c r="BU47" s="77">
        <v>6.07</v>
      </c>
      <c r="BV47" s="77">
        <v>6.8319999999999999</v>
      </c>
      <c r="BW47" s="77">
        <v>7.7249999999999996</v>
      </c>
      <c r="BX47" s="77">
        <v>8.7750000000000004</v>
      </c>
      <c r="BY47" s="77">
        <v>10.013</v>
      </c>
      <c r="BZ47" s="77">
        <v>11.478999999999999</v>
      </c>
      <c r="CA47" s="77">
        <v>13.22</v>
      </c>
      <c r="CB47" s="77">
        <v>15.291</v>
      </c>
      <c r="CC47" s="77">
        <v>17.757999999999999</v>
      </c>
      <c r="CD47" s="77">
        <v>20.701000000000001</v>
      </c>
      <c r="CE47" s="77">
        <v>24.213999999999999</v>
      </c>
      <c r="CF47" s="77">
        <v>28.411999999999999</v>
      </c>
      <c r="CG47" s="77">
        <v>33.436999999999998</v>
      </c>
      <c r="CH47" s="77">
        <v>39.463999999999999</v>
      </c>
      <c r="CI47" s="77">
        <v>46.701000000000001</v>
      </c>
    </row>
    <row r="48" spans="1:87" x14ac:dyDescent="0.25">
      <c r="A48" s="108">
        <v>71</v>
      </c>
      <c r="B48" s="77">
        <v>0.503</v>
      </c>
      <c r="C48" s="77">
        <v>0.50600000000000001</v>
      </c>
      <c r="D48" s="77">
        <v>0.50800000000000001</v>
      </c>
      <c r="E48" s="77">
        <v>0.51100000000000001</v>
      </c>
      <c r="F48" s="77">
        <v>0.51500000000000001</v>
      </c>
      <c r="G48" s="77">
        <v>0.51800000000000002</v>
      </c>
      <c r="H48" s="77">
        <v>0.52200000000000002</v>
      </c>
      <c r="I48" s="77">
        <v>0.52600000000000002</v>
      </c>
      <c r="J48" s="77">
        <v>0.53</v>
      </c>
      <c r="K48" s="77">
        <v>0.53400000000000003</v>
      </c>
      <c r="L48" s="77">
        <v>0.53900000000000003</v>
      </c>
      <c r="M48" s="77">
        <v>0.54400000000000004</v>
      </c>
      <c r="N48" s="77">
        <v>0.54900000000000004</v>
      </c>
      <c r="O48" s="77">
        <v>0.55400000000000005</v>
      </c>
      <c r="P48" s="77">
        <v>0.56000000000000005</v>
      </c>
      <c r="Q48" s="77">
        <v>0.56699999999999995</v>
      </c>
      <c r="R48" s="77">
        <v>0.57499999999999996</v>
      </c>
      <c r="S48" s="77">
        <v>0.58199999999999996</v>
      </c>
      <c r="T48" s="77">
        <v>0.58899999999999997</v>
      </c>
      <c r="U48" s="77">
        <v>0.59599999999999997</v>
      </c>
      <c r="V48" s="77">
        <v>0.60399999999999998</v>
      </c>
      <c r="W48" s="77">
        <v>0.61199999999999999</v>
      </c>
      <c r="X48" s="77">
        <v>0.62</v>
      </c>
      <c r="Y48" s="77">
        <v>0.629</v>
      </c>
      <c r="Z48" s="77">
        <v>0.63800000000000001</v>
      </c>
      <c r="AA48" s="77">
        <v>0.64700000000000002</v>
      </c>
      <c r="AB48" s="77">
        <v>0.65700000000000003</v>
      </c>
      <c r="AC48" s="77">
        <v>0.66800000000000004</v>
      </c>
      <c r="AD48" s="77">
        <v>0.67900000000000005</v>
      </c>
      <c r="AE48" s="77">
        <v>0.69</v>
      </c>
      <c r="AF48" s="77">
        <v>0.70199999999999996</v>
      </c>
      <c r="AG48" s="77">
        <v>0.71499999999999997</v>
      </c>
      <c r="AH48" s="77">
        <v>0.72799999999999998</v>
      </c>
      <c r="AI48" s="77">
        <v>0.74199999999999999</v>
      </c>
      <c r="AJ48" s="77">
        <v>0.75700000000000001</v>
      </c>
      <c r="AK48" s="77">
        <v>0.77300000000000002</v>
      </c>
      <c r="AL48" s="77">
        <v>0.79</v>
      </c>
      <c r="AM48" s="77">
        <v>0.80700000000000005</v>
      </c>
      <c r="AN48" s="77">
        <v>0.82599999999999996</v>
      </c>
      <c r="AO48" s="77">
        <v>0.84599999999999997</v>
      </c>
      <c r="AP48" s="77">
        <v>0.86799999999999999</v>
      </c>
      <c r="AQ48" s="77">
        <v>0.89</v>
      </c>
      <c r="AR48" s="77">
        <v>0.91400000000000003</v>
      </c>
      <c r="AS48" s="77">
        <v>0.94</v>
      </c>
      <c r="AT48" s="77">
        <v>0.96799999999999997</v>
      </c>
      <c r="AU48" s="77">
        <v>0.998</v>
      </c>
      <c r="AV48" s="77">
        <v>1.0309999999999999</v>
      </c>
      <c r="AW48" s="77">
        <v>1.0649999999999999</v>
      </c>
      <c r="AX48" s="77">
        <v>1.103</v>
      </c>
      <c r="AY48" s="77">
        <v>1.1439999999999999</v>
      </c>
      <c r="AZ48" s="77">
        <v>1.1890000000000001</v>
      </c>
      <c r="BA48" s="77">
        <v>1.2370000000000001</v>
      </c>
      <c r="BB48" s="77">
        <v>1.2909999999999999</v>
      </c>
      <c r="BC48" s="77">
        <v>1.349</v>
      </c>
      <c r="BD48" s="77">
        <v>1.4139999999999999</v>
      </c>
      <c r="BE48" s="77">
        <v>1.4850000000000001</v>
      </c>
      <c r="BF48" s="77">
        <v>1.5640000000000001</v>
      </c>
      <c r="BG48" s="77">
        <v>1.6519999999999999</v>
      </c>
      <c r="BH48" s="77">
        <v>1.7490000000000001</v>
      </c>
      <c r="BI48" s="77">
        <v>1.859</v>
      </c>
      <c r="BJ48" s="77">
        <v>1.982</v>
      </c>
      <c r="BK48" s="77">
        <v>2.12</v>
      </c>
      <c r="BL48" s="77">
        <v>2.2770000000000001</v>
      </c>
      <c r="BM48" s="77">
        <v>2.4550000000000001</v>
      </c>
      <c r="BN48" s="77">
        <v>2.657</v>
      </c>
      <c r="BO48" s="77">
        <v>2.8879999999999999</v>
      </c>
      <c r="BP48" s="77">
        <v>3.1520000000000001</v>
      </c>
      <c r="BQ48" s="77">
        <v>3.456</v>
      </c>
      <c r="BR48" s="77">
        <v>3.8069999999999999</v>
      </c>
      <c r="BS48" s="77">
        <v>4.2140000000000004</v>
      </c>
      <c r="BT48" s="77">
        <v>4.6849999999999996</v>
      </c>
      <c r="BU48" s="77">
        <v>5.2329999999999997</v>
      </c>
      <c r="BV48" s="77">
        <v>5.8730000000000002</v>
      </c>
      <c r="BW48" s="77">
        <v>6.6219999999999999</v>
      </c>
      <c r="BX48" s="77">
        <v>7.5030000000000001</v>
      </c>
      <c r="BY48" s="77">
        <v>8.5410000000000004</v>
      </c>
      <c r="BZ48" s="77">
        <v>9.77</v>
      </c>
      <c r="CA48" s="77">
        <v>11.228</v>
      </c>
      <c r="CB48" s="77">
        <v>12.962999999999999</v>
      </c>
      <c r="CC48" s="77">
        <v>15.03</v>
      </c>
      <c r="CD48" s="77">
        <v>17.497</v>
      </c>
      <c r="CE48" s="77">
        <v>20.440999999999999</v>
      </c>
      <c r="CF48" s="77">
        <v>23.960999999999999</v>
      </c>
      <c r="CG48" s="77">
        <v>28.173999999999999</v>
      </c>
      <c r="CH48" s="77">
        <v>33.228999999999999</v>
      </c>
      <c r="CI48" s="77">
        <v>39.301000000000002</v>
      </c>
    </row>
    <row r="49" spans="1:87" x14ac:dyDescent="0.25">
      <c r="A49" s="108">
        <v>72</v>
      </c>
      <c r="B49" s="77">
        <v>0.47299999999999998</v>
      </c>
      <c r="C49" s="77">
        <v>0.47499999999999998</v>
      </c>
      <c r="D49" s="77">
        <v>0.47799999999999998</v>
      </c>
      <c r="E49" s="77">
        <v>0.48</v>
      </c>
      <c r="F49" s="77">
        <v>0.48299999999999998</v>
      </c>
      <c r="G49" s="77">
        <v>0.48599999999999999</v>
      </c>
      <c r="H49" s="77">
        <v>0.48899999999999999</v>
      </c>
      <c r="I49" s="77">
        <v>0.49299999999999999</v>
      </c>
      <c r="J49" s="77">
        <v>0.496</v>
      </c>
      <c r="K49" s="77">
        <v>0.5</v>
      </c>
      <c r="L49" s="77">
        <v>0.505</v>
      </c>
      <c r="M49" s="77">
        <v>0.50900000000000001</v>
      </c>
      <c r="N49" s="77">
        <v>0.51400000000000001</v>
      </c>
      <c r="O49" s="77">
        <v>0.51900000000000002</v>
      </c>
      <c r="P49" s="77">
        <v>0.52400000000000002</v>
      </c>
      <c r="Q49" s="77">
        <v>0.53</v>
      </c>
      <c r="R49" s="77">
        <v>0.53700000000000003</v>
      </c>
      <c r="S49" s="77">
        <v>0.54300000000000004</v>
      </c>
      <c r="T49" s="77">
        <v>0.55000000000000004</v>
      </c>
      <c r="U49" s="77">
        <v>0.55700000000000005</v>
      </c>
      <c r="V49" s="77">
        <v>0.56399999999999995</v>
      </c>
      <c r="W49" s="77">
        <v>0.57099999999999995</v>
      </c>
      <c r="X49" s="77">
        <v>0.57799999999999996</v>
      </c>
      <c r="Y49" s="77">
        <v>0.58599999999999997</v>
      </c>
      <c r="Z49" s="77">
        <v>0.59499999999999997</v>
      </c>
      <c r="AA49" s="77">
        <v>0.60299999999999998</v>
      </c>
      <c r="AB49" s="77">
        <v>0.61199999999999999</v>
      </c>
      <c r="AC49" s="77">
        <v>0.622</v>
      </c>
      <c r="AD49" s="77">
        <v>0.63200000000000001</v>
      </c>
      <c r="AE49" s="77">
        <v>0.64200000000000002</v>
      </c>
      <c r="AF49" s="77">
        <v>0.65300000000000002</v>
      </c>
      <c r="AG49" s="77">
        <v>0.66500000000000004</v>
      </c>
      <c r="AH49" s="77">
        <v>0.67700000000000005</v>
      </c>
      <c r="AI49" s="77">
        <v>0.68899999999999995</v>
      </c>
      <c r="AJ49" s="77">
        <v>0.70299999999999996</v>
      </c>
      <c r="AK49" s="77">
        <v>0.71699999999999997</v>
      </c>
      <c r="AL49" s="77">
        <v>0.73199999999999998</v>
      </c>
      <c r="AM49" s="77">
        <v>0.748</v>
      </c>
      <c r="AN49" s="77">
        <v>0.76500000000000001</v>
      </c>
      <c r="AO49" s="77">
        <v>0.78300000000000003</v>
      </c>
      <c r="AP49" s="77">
        <v>0.80200000000000005</v>
      </c>
      <c r="AQ49" s="77">
        <v>0.82199999999999995</v>
      </c>
      <c r="AR49" s="77">
        <v>0.84299999999999997</v>
      </c>
      <c r="AS49" s="77">
        <v>0.86699999999999999</v>
      </c>
      <c r="AT49" s="77">
        <v>0.89100000000000001</v>
      </c>
      <c r="AU49" s="77">
        <v>0.91800000000000004</v>
      </c>
      <c r="AV49" s="77">
        <v>0.94599999999999995</v>
      </c>
      <c r="AW49" s="77">
        <v>0.97699999999999998</v>
      </c>
      <c r="AX49" s="77">
        <v>1.0109999999999999</v>
      </c>
      <c r="AY49" s="77">
        <v>1.0469999999999999</v>
      </c>
      <c r="AZ49" s="77">
        <v>1.0860000000000001</v>
      </c>
      <c r="BA49" s="77">
        <v>1.129</v>
      </c>
      <c r="BB49" s="77">
        <v>1.175</v>
      </c>
      <c r="BC49" s="77">
        <v>1.226</v>
      </c>
      <c r="BD49" s="77">
        <v>1.282</v>
      </c>
      <c r="BE49" s="77">
        <v>1.3440000000000001</v>
      </c>
      <c r="BF49" s="77">
        <v>1.413</v>
      </c>
      <c r="BG49" s="77">
        <v>1.488</v>
      </c>
      <c r="BH49" s="77">
        <v>1.573</v>
      </c>
      <c r="BI49" s="77">
        <v>1.667</v>
      </c>
      <c r="BJ49" s="77">
        <v>1.772</v>
      </c>
      <c r="BK49" s="77">
        <v>1.891</v>
      </c>
      <c r="BL49" s="77">
        <v>2.0249999999999999</v>
      </c>
      <c r="BM49" s="77">
        <v>2.1760000000000002</v>
      </c>
      <c r="BN49" s="77">
        <v>2.3479999999999999</v>
      </c>
      <c r="BO49" s="77">
        <v>2.544</v>
      </c>
      <c r="BP49" s="77">
        <v>2.7669999999999999</v>
      </c>
      <c r="BQ49" s="77">
        <v>3.024</v>
      </c>
      <c r="BR49" s="77">
        <v>3.32</v>
      </c>
      <c r="BS49" s="77">
        <v>3.6619999999999999</v>
      </c>
      <c r="BT49" s="77">
        <v>4.0590000000000002</v>
      </c>
      <c r="BU49" s="77">
        <v>4.5190000000000001</v>
      </c>
      <c r="BV49" s="77">
        <v>5.056</v>
      </c>
      <c r="BW49" s="77">
        <v>5.6829999999999998</v>
      </c>
      <c r="BX49" s="77">
        <v>6.42</v>
      </c>
      <c r="BY49" s="77">
        <v>7.2889999999999997</v>
      </c>
      <c r="BZ49" s="77">
        <v>8.3170000000000002</v>
      </c>
      <c r="CA49" s="77">
        <v>9.5359999999999996</v>
      </c>
      <c r="CB49" s="77">
        <v>10.984999999999999</v>
      </c>
      <c r="CC49" s="77">
        <v>12.712</v>
      </c>
      <c r="CD49" s="77">
        <v>14.772</v>
      </c>
      <c r="CE49" s="77">
        <v>17.231000000000002</v>
      </c>
      <c r="CF49" s="77">
        <v>20.170000000000002</v>
      </c>
      <c r="CG49" s="77">
        <v>23.687999999999999</v>
      </c>
      <c r="CH49" s="77">
        <v>27.908999999999999</v>
      </c>
      <c r="CI49" s="77">
        <v>32.979999999999997</v>
      </c>
    </row>
    <row r="50" spans="1:87" x14ac:dyDescent="0.25">
      <c r="A50" s="108">
        <v>73</v>
      </c>
      <c r="B50" s="77">
        <v>0.44500000000000001</v>
      </c>
      <c r="C50" s="77">
        <v>0.44600000000000001</v>
      </c>
      <c r="D50" s="77">
        <v>0.44900000000000001</v>
      </c>
      <c r="E50" s="77">
        <v>0.45100000000000001</v>
      </c>
      <c r="F50" s="77">
        <v>0.45300000000000001</v>
      </c>
      <c r="G50" s="77">
        <v>0.45600000000000002</v>
      </c>
      <c r="H50" s="77">
        <v>0.45900000000000002</v>
      </c>
      <c r="I50" s="77">
        <v>0.46200000000000002</v>
      </c>
      <c r="J50" s="77">
        <v>0.46500000000000002</v>
      </c>
      <c r="K50" s="77">
        <v>0.46800000000000003</v>
      </c>
      <c r="L50" s="77">
        <v>0.47199999999999998</v>
      </c>
      <c r="M50" s="77">
        <v>0.47599999999999998</v>
      </c>
      <c r="N50" s="77">
        <v>0.48</v>
      </c>
      <c r="O50" s="77">
        <v>0.48499999999999999</v>
      </c>
      <c r="P50" s="77">
        <v>0.48899999999999999</v>
      </c>
      <c r="Q50" s="77">
        <v>0.495</v>
      </c>
      <c r="R50" s="77">
        <v>0.502</v>
      </c>
      <c r="S50" s="77">
        <v>0.50700000000000001</v>
      </c>
      <c r="T50" s="77">
        <v>0.51300000000000001</v>
      </c>
      <c r="U50" s="77">
        <v>0.51900000000000002</v>
      </c>
      <c r="V50" s="77">
        <v>0.52600000000000002</v>
      </c>
      <c r="W50" s="77">
        <v>0.53200000000000003</v>
      </c>
      <c r="X50" s="77">
        <v>0.53900000000000003</v>
      </c>
      <c r="Y50" s="77">
        <v>0.54600000000000004</v>
      </c>
      <c r="Z50" s="77">
        <v>0.55400000000000005</v>
      </c>
      <c r="AA50" s="77">
        <v>0.56200000000000006</v>
      </c>
      <c r="AB50" s="77">
        <v>0.56999999999999995</v>
      </c>
      <c r="AC50" s="77">
        <v>0.57799999999999996</v>
      </c>
      <c r="AD50" s="77">
        <v>0.58699999999999997</v>
      </c>
      <c r="AE50" s="77">
        <v>0.59699999999999998</v>
      </c>
      <c r="AF50" s="77">
        <v>0.60699999999999998</v>
      </c>
      <c r="AG50" s="77">
        <v>0.61699999999999999</v>
      </c>
      <c r="AH50" s="77">
        <v>0.628</v>
      </c>
      <c r="AI50" s="77">
        <v>0.64</v>
      </c>
      <c r="AJ50" s="77">
        <v>0.65200000000000002</v>
      </c>
      <c r="AK50" s="77">
        <v>0.66400000000000003</v>
      </c>
      <c r="AL50" s="77">
        <v>0.67800000000000005</v>
      </c>
      <c r="AM50" s="77">
        <v>0.69199999999999995</v>
      </c>
      <c r="AN50" s="77">
        <v>0.70699999999999996</v>
      </c>
      <c r="AO50" s="77">
        <v>0.72299999999999998</v>
      </c>
      <c r="AP50" s="77">
        <v>0.74</v>
      </c>
      <c r="AQ50" s="77">
        <v>0.75800000000000001</v>
      </c>
      <c r="AR50" s="77">
        <v>0.77800000000000002</v>
      </c>
      <c r="AS50" s="77">
        <v>0.79800000000000004</v>
      </c>
      <c r="AT50" s="77">
        <v>0.82</v>
      </c>
      <c r="AU50" s="77">
        <v>0.84399999999999997</v>
      </c>
      <c r="AV50" s="77">
        <v>0.86899999999999999</v>
      </c>
      <c r="AW50" s="77">
        <v>0.89700000000000002</v>
      </c>
      <c r="AX50" s="77">
        <v>0.92600000000000005</v>
      </c>
      <c r="AY50" s="77">
        <v>0.95799999999999996</v>
      </c>
      <c r="AZ50" s="77">
        <v>0.99199999999999999</v>
      </c>
      <c r="BA50" s="77">
        <v>1.03</v>
      </c>
      <c r="BB50" s="77">
        <v>1.071</v>
      </c>
      <c r="BC50" s="77">
        <v>1.115</v>
      </c>
      <c r="BD50" s="77">
        <v>1.1639999999999999</v>
      </c>
      <c r="BE50" s="77">
        <v>1.218</v>
      </c>
      <c r="BF50" s="77">
        <v>1.2769999999999999</v>
      </c>
      <c r="BG50" s="77">
        <v>1.343</v>
      </c>
      <c r="BH50" s="77">
        <v>1.4159999999999999</v>
      </c>
      <c r="BI50" s="77">
        <v>1.4970000000000001</v>
      </c>
      <c r="BJ50" s="77">
        <v>1.587</v>
      </c>
      <c r="BK50" s="77">
        <v>1.6890000000000001</v>
      </c>
      <c r="BL50" s="77">
        <v>1.8029999999999999</v>
      </c>
      <c r="BM50" s="77">
        <v>1.9330000000000001</v>
      </c>
      <c r="BN50" s="77">
        <v>2.0790000000000002</v>
      </c>
      <c r="BO50" s="77">
        <v>2.2450000000000001</v>
      </c>
      <c r="BP50" s="77">
        <v>2.4350000000000001</v>
      </c>
      <c r="BQ50" s="77">
        <v>2.6520000000000001</v>
      </c>
      <c r="BR50" s="77">
        <v>2.9020000000000001</v>
      </c>
      <c r="BS50" s="77">
        <v>3.19</v>
      </c>
      <c r="BT50" s="77">
        <v>3.5230000000000001</v>
      </c>
      <c r="BU50" s="77">
        <v>3.91</v>
      </c>
      <c r="BV50" s="77">
        <v>4.359</v>
      </c>
      <c r="BW50" s="77">
        <v>4.8849999999999998</v>
      </c>
      <c r="BX50" s="77">
        <v>5.5019999999999998</v>
      </c>
      <c r="BY50" s="77">
        <v>6.2270000000000003</v>
      </c>
      <c r="BZ50" s="77">
        <v>7.085</v>
      </c>
      <c r="CA50" s="77">
        <v>8.1029999999999998</v>
      </c>
      <c r="CB50" s="77">
        <v>9.3119999999999994</v>
      </c>
      <c r="CC50" s="77">
        <v>10.750999999999999</v>
      </c>
      <c r="CD50" s="77">
        <v>12.467000000000001</v>
      </c>
      <c r="CE50" s="77">
        <v>14.515000000000001</v>
      </c>
      <c r="CF50" s="77">
        <v>16.962</v>
      </c>
      <c r="CG50" s="77">
        <v>19.890999999999998</v>
      </c>
      <c r="CH50" s="77">
        <v>23.404</v>
      </c>
      <c r="CI50" s="77">
        <v>27.623000000000001</v>
      </c>
    </row>
    <row r="51" spans="1:87" x14ac:dyDescent="0.25">
      <c r="A51" s="108">
        <v>74</v>
      </c>
      <c r="B51" s="77">
        <v>0.41699999999999998</v>
      </c>
      <c r="C51" s="77">
        <v>0.41899999999999998</v>
      </c>
      <c r="D51" s="77">
        <v>0.42099999999999999</v>
      </c>
      <c r="E51" s="77">
        <v>0.42299999999999999</v>
      </c>
      <c r="F51" s="77">
        <v>0.42499999999999999</v>
      </c>
      <c r="G51" s="77">
        <v>0.42699999999999999</v>
      </c>
      <c r="H51" s="77">
        <v>0.42899999999999999</v>
      </c>
      <c r="I51" s="77">
        <v>0.432</v>
      </c>
      <c r="J51" s="77">
        <v>0.435</v>
      </c>
      <c r="K51" s="77">
        <v>0.438</v>
      </c>
      <c r="L51" s="77">
        <v>0.441</v>
      </c>
      <c r="M51" s="77">
        <v>0.44500000000000001</v>
      </c>
      <c r="N51" s="77">
        <v>0.44800000000000001</v>
      </c>
      <c r="O51" s="77">
        <v>0.45200000000000001</v>
      </c>
      <c r="P51" s="77">
        <v>0.45700000000000002</v>
      </c>
      <c r="Q51" s="77">
        <v>0.46200000000000002</v>
      </c>
      <c r="R51" s="77">
        <v>0.46800000000000003</v>
      </c>
      <c r="S51" s="77">
        <v>0.47299999999999998</v>
      </c>
      <c r="T51" s="77">
        <v>0.47799999999999998</v>
      </c>
      <c r="U51" s="77">
        <v>0.48399999999999999</v>
      </c>
      <c r="V51" s="77">
        <v>0.49</v>
      </c>
      <c r="W51" s="77">
        <v>0.496</v>
      </c>
      <c r="X51" s="77">
        <v>0.502</v>
      </c>
      <c r="Y51" s="77">
        <v>0.50900000000000001</v>
      </c>
      <c r="Z51" s="77">
        <v>0.51500000000000001</v>
      </c>
      <c r="AA51" s="77">
        <v>0.52200000000000002</v>
      </c>
      <c r="AB51" s="77">
        <v>0.53</v>
      </c>
      <c r="AC51" s="77">
        <v>0.53800000000000003</v>
      </c>
      <c r="AD51" s="77">
        <v>0.54600000000000004</v>
      </c>
      <c r="AE51" s="77">
        <v>0.55400000000000005</v>
      </c>
      <c r="AF51" s="77">
        <v>0.56299999999999994</v>
      </c>
      <c r="AG51" s="77">
        <v>0.57299999999999995</v>
      </c>
      <c r="AH51" s="77">
        <v>0.58299999999999996</v>
      </c>
      <c r="AI51" s="77">
        <v>0.59299999999999997</v>
      </c>
      <c r="AJ51" s="77">
        <v>0.60399999999999998</v>
      </c>
      <c r="AK51" s="77">
        <v>0.61499999999999999</v>
      </c>
      <c r="AL51" s="77">
        <v>0.627</v>
      </c>
      <c r="AM51" s="77">
        <v>0.64</v>
      </c>
      <c r="AN51" s="77">
        <v>0.65400000000000003</v>
      </c>
      <c r="AO51" s="77">
        <v>0.66800000000000004</v>
      </c>
      <c r="AP51" s="77">
        <v>0.68300000000000005</v>
      </c>
      <c r="AQ51" s="77">
        <v>0.7</v>
      </c>
      <c r="AR51" s="77">
        <v>0.71699999999999997</v>
      </c>
      <c r="AS51" s="77">
        <v>0.73499999999999999</v>
      </c>
      <c r="AT51" s="77">
        <v>0.755</v>
      </c>
      <c r="AU51" s="77">
        <v>0.77600000000000002</v>
      </c>
      <c r="AV51" s="77">
        <v>0.79800000000000004</v>
      </c>
      <c r="AW51" s="77">
        <v>0.82199999999999995</v>
      </c>
      <c r="AX51" s="77">
        <v>0.84799999999999998</v>
      </c>
      <c r="AY51" s="77">
        <v>0.877</v>
      </c>
      <c r="AZ51" s="77">
        <v>0.90700000000000003</v>
      </c>
      <c r="BA51" s="77">
        <v>0.94</v>
      </c>
      <c r="BB51" s="77">
        <v>0.97599999999999998</v>
      </c>
      <c r="BC51" s="77">
        <v>1.0149999999999999</v>
      </c>
      <c r="BD51" s="77">
        <v>1.0569999999999999</v>
      </c>
      <c r="BE51" s="77">
        <v>1.1040000000000001</v>
      </c>
      <c r="BF51" s="77">
        <v>1.1559999999999999</v>
      </c>
      <c r="BG51" s="77">
        <v>1.2130000000000001</v>
      </c>
      <c r="BH51" s="77">
        <v>1.276</v>
      </c>
      <c r="BI51" s="77">
        <v>1.3460000000000001</v>
      </c>
      <c r="BJ51" s="77">
        <v>1.4239999999999999</v>
      </c>
      <c r="BK51" s="77">
        <v>1.5109999999999999</v>
      </c>
      <c r="BL51" s="77">
        <v>1.609</v>
      </c>
      <c r="BM51" s="77">
        <v>1.7190000000000001</v>
      </c>
      <c r="BN51" s="77">
        <v>1.8440000000000001</v>
      </c>
      <c r="BO51" s="77">
        <v>1.9850000000000001</v>
      </c>
      <c r="BP51" s="77">
        <v>2.1459999999999999</v>
      </c>
      <c r="BQ51" s="77">
        <v>2.33</v>
      </c>
      <c r="BR51" s="77">
        <v>2.5409999999999999</v>
      </c>
      <c r="BS51" s="77">
        <v>2.7839999999999998</v>
      </c>
      <c r="BT51" s="77">
        <v>3.0640000000000001</v>
      </c>
      <c r="BU51" s="77">
        <v>3.3889999999999998</v>
      </c>
      <c r="BV51" s="77">
        <v>3.766</v>
      </c>
      <c r="BW51" s="77">
        <v>4.2050000000000001</v>
      </c>
      <c r="BX51" s="77">
        <v>4.7210000000000001</v>
      </c>
      <c r="BY51" s="77">
        <v>5.327</v>
      </c>
      <c r="BZ51" s="77">
        <v>6.0419999999999998</v>
      </c>
      <c r="CA51" s="77">
        <v>6.89</v>
      </c>
      <c r="CB51" s="77">
        <v>7.8959999999999999</v>
      </c>
      <c r="CC51" s="77">
        <v>9.0939999999999994</v>
      </c>
      <c r="CD51" s="77">
        <v>10.52</v>
      </c>
      <c r="CE51" s="77">
        <v>12.222</v>
      </c>
      <c r="CF51" s="77">
        <v>14.253</v>
      </c>
      <c r="CG51" s="77">
        <v>16.684000000000001</v>
      </c>
      <c r="CH51" s="77">
        <v>19.597999999999999</v>
      </c>
      <c r="CI51" s="77">
        <v>23.097999999999999</v>
      </c>
    </row>
    <row r="52" spans="1:87" x14ac:dyDescent="0.25">
      <c r="A52" s="108">
        <v>75</v>
      </c>
      <c r="B52" s="77">
        <v>0.39100000000000001</v>
      </c>
      <c r="C52" s="77">
        <v>0.39300000000000002</v>
      </c>
      <c r="D52" s="77">
        <v>0.39400000000000002</v>
      </c>
      <c r="E52" s="77">
        <v>0.39600000000000002</v>
      </c>
      <c r="F52" s="77">
        <v>0.39800000000000002</v>
      </c>
      <c r="G52" s="77">
        <v>0.39900000000000002</v>
      </c>
      <c r="H52" s="77">
        <v>0.40200000000000002</v>
      </c>
      <c r="I52" s="77">
        <v>0.40400000000000003</v>
      </c>
      <c r="J52" s="77">
        <v>0.40600000000000003</v>
      </c>
      <c r="K52" s="77">
        <v>0.40899999999999997</v>
      </c>
      <c r="L52" s="77">
        <v>0.41199999999999998</v>
      </c>
      <c r="M52" s="77">
        <v>0.41499999999999998</v>
      </c>
      <c r="N52" s="77">
        <v>0.41799999999999998</v>
      </c>
      <c r="O52" s="77">
        <v>0.42199999999999999</v>
      </c>
      <c r="P52" s="77">
        <v>0.42599999999999999</v>
      </c>
      <c r="Q52" s="77">
        <v>0.43</v>
      </c>
      <c r="R52" s="77">
        <v>0.436</v>
      </c>
      <c r="S52" s="77">
        <v>0.441</v>
      </c>
      <c r="T52" s="77">
        <v>0.44500000000000001</v>
      </c>
      <c r="U52" s="77">
        <v>0.45100000000000001</v>
      </c>
      <c r="V52" s="77">
        <v>0.45600000000000002</v>
      </c>
      <c r="W52" s="77">
        <v>0.46100000000000002</v>
      </c>
      <c r="X52" s="77">
        <v>0.46700000000000003</v>
      </c>
      <c r="Y52" s="77">
        <v>0.47299999999999998</v>
      </c>
      <c r="Z52" s="77">
        <v>0.47899999999999998</v>
      </c>
      <c r="AA52" s="77">
        <v>0.48599999999999999</v>
      </c>
      <c r="AB52" s="77">
        <v>0.49199999999999999</v>
      </c>
      <c r="AC52" s="77">
        <v>0.499</v>
      </c>
      <c r="AD52" s="77">
        <v>0.50700000000000001</v>
      </c>
      <c r="AE52" s="77">
        <v>0.51500000000000001</v>
      </c>
      <c r="AF52" s="77">
        <v>0.52300000000000002</v>
      </c>
      <c r="AG52" s="77">
        <v>0.53100000000000003</v>
      </c>
      <c r="AH52" s="77">
        <v>0.54</v>
      </c>
      <c r="AI52" s="77">
        <v>0.54900000000000004</v>
      </c>
      <c r="AJ52" s="77">
        <v>0.55900000000000005</v>
      </c>
      <c r="AK52" s="77">
        <v>0.56899999999999995</v>
      </c>
      <c r="AL52" s="77">
        <v>0.57999999999999996</v>
      </c>
      <c r="AM52" s="77">
        <v>0.59199999999999997</v>
      </c>
      <c r="AN52" s="77">
        <v>0.60399999999999998</v>
      </c>
      <c r="AO52" s="77">
        <v>0.61699999999999999</v>
      </c>
      <c r="AP52" s="77">
        <v>0.63100000000000001</v>
      </c>
      <c r="AQ52" s="77">
        <v>0.64500000000000002</v>
      </c>
      <c r="AR52" s="77">
        <v>0.66</v>
      </c>
      <c r="AS52" s="77">
        <v>0.67700000000000005</v>
      </c>
      <c r="AT52" s="77">
        <v>0.69399999999999995</v>
      </c>
      <c r="AU52" s="77">
        <v>0.71299999999999997</v>
      </c>
      <c r="AV52" s="77">
        <v>0.73299999999999998</v>
      </c>
      <c r="AW52" s="77">
        <v>0.754</v>
      </c>
      <c r="AX52" s="77">
        <v>0.77700000000000002</v>
      </c>
      <c r="AY52" s="77">
        <v>0.80200000000000005</v>
      </c>
      <c r="AZ52" s="77">
        <v>0.82899999999999996</v>
      </c>
      <c r="BA52" s="77">
        <v>0.85799999999999998</v>
      </c>
      <c r="BB52" s="77">
        <v>0.88900000000000001</v>
      </c>
      <c r="BC52" s="77">
        <v>0.92400000000000004</v>
      </c>
      <c r="BD52" s="77">
        <v>0.96099999999999997</v>
      </c>
      <c r="BE52" s="77">
        <v>1.002</v>
      </c>
      <c r="BF52" s="77">
        <v>1.0469999999999999</v>
      </c>
      <c r="BG52" s="77">
        <v>1.0960000000000001</v>
      </c>
      <c r="BH52" s="77">
        <v>1.151</v>
      </c>
      <c r="BI52" s="77">
        <v>1.2110000000000001</v>
      </c>
      <c r="BJ52" s="77">
        <v>1.2789999999999999</v>
      </c>
      <c r="BK52" s="77">
        <v>1.3540000000000001</v>
      </c>
      <c r="BL52" s="77">
        <v>1.4379999999999999</v>
      </c>
      <c r="BM52" s="77">
        <v>1.532</v>
      </c>
      <c r="BN52" s="77">
        <v>1.6379999999999999</v>
      </c>
      <c r="BO52" s="77">
        <v>1.7589999999999999</v>
      </c>
      <c r="BP52" s="77">
        <v>1.895</v>
      </c>
      <c r="BQ52" s="77">
        <v>2.0510000000000002</v>
      </c>
      <c r="BR52" s="77">
        <v>2.2290000000000001</v>
      </c>
      <c r="BS52" s="77">
        <v>2.4340000000000002</v>
      </c>
      <c r="BT52" s="77">
        <v>2.67</v>
      </c>
      <c r="BU52" s="77">
        <v>2.9430000000000001</v>
      </c>
      <c r="BV52" s="77">
        <v>3.2589999999999999</v>
      </c>
      <c r="BW52" s="77">
        <v>3.6269999999999998</v>
      </c>
      <c r="BX52" s="77">
        <v>4.0579999999999998</v>
      </c>
      <c r="BY52" s="77">
        <v>4.5640000000000001</v>
      </c>
      <c r="BZ52" s="77">
        <v>5.16</v>
      </c>
      <c r="CA52" s="77">
        <v>5.8650000000000002</v>
      </c>
      <c r="CB52" s="77">
        <v>6.702</v>
      </c>
      <c r="CC52" s="77">
        <v>7.6970000000000001</v>
      </c>
      <c r="CD52" s="77">
        <v>8.8810000000000002</v>
      </c>
      <c r="CE52" s="77">
        <v>10.292</v>
      </c>
      <c r="CF52" s="77">
        <v>11.976000000000001</v>
      </c>
      <c r="CG52" s="77">
        <v>13.989000000000001</v>
      </c>
      <c r="CH52" s="77">
        <v>16.401</v>
      </c>
      <c r="CI52" s="77">
        <v>19.295999999999999</v>
      </c>
    </row>
  </sheetData>
  <sheetProtection algorithmName="SHA-512" hashValue="BoM68B3N1Ksk/EpiUl0OSZ+toPI/j7/Kkb9IXU7DWOiKc0zD6PqbyoiacojfmggsO2tTtLMqjh5USKQWCCCdvA==" saltValue="7r2ffbrLm2a/LA7DdZJLNQ==" spinCount="100000" sheet="1" objects="1" scenarios="1"/>
  <conditionalFormatting sqref="A26:A27 A30 A33 A36 A39 A42 A45 A48 A51">
    <cfRule type="expression" dxfId="57" priority="15" stopIfTrue="1">
      <formula>MOD(ROW(),2)=0</formula>
    </cfRule>
    <cfRule type="expression" dxfId="56" priority="16" stopIfTrue="1">
      <formula>MOD(ROW(),2)&lt;&gt;0</formula>
    </cfRule>
  </conditionalFormatting>
  <conditionalFormatting sqref="B26:CI27">
    <cfRule type="expression" dxfId="55" priority="17" stopIfTrue="1">
      <formula>MOD(ROW(),2)=0</formula>
    </cfRule>
    <cfRule type="expression" dxfId="54" priority="18" stopIfTrue="1">
      <formula>MOD(ROW(),2)&lt;&gt;0</formula>
    </cfRule>
  </conditionalFormatting>
  <conditionalFormatting sqref="A6:A16 A18:A20">
    <cfRule type="expression" dxfId="53" priority="19" stopIfTrue="1">
      <formula>MOD(ROW(),2)=0</formula>
    </cfRule>
    <cfRule type="expression" dxfId="52" priority="20" stopIfTrue="1">
      <formula>MOD(ROW(),2)&lt;&gt;0</formula>
    </cfRule>
  </conditionalFormatting>
  <conditionalFormatting sqref="B6:CI21">
    <cfRule type="expression" dxfId="51" priority="21" stopIfTrue="1">
      <formula>MOD(ROW(),2)=0</formula>
    </cfRule>
    <cfRule type="expression" dxfId="50" priority="22" stopIfTrue="1">
      <formula>MOD(ROW(),2)&lt;&gt;0</formula>
    </cfRule>
  </conditionalFormatting>
  <conditionalFormatting sqref="A28:A29 A31:A32 A34:A35 A37:A38 A40:A41 A43:A44 A46:A47 A49:A50 A52">
    <cfRule type="expression" dxfId="49" priority="11" stopIfTrue="1">
      <formula>MOD(ROW(),2)=0</formula>
    </cfRule>
    <cfRule type="expression" dxfId="48" priority="12" stopIfTrue="1">
      <formula>MOD(ROW(),2)&lt;&gt;0</formula>
    </cfRule>
  </conditionalFormatting>
  <conditionalFormatting sqref="B28:CI52">
    <cfRule type="expression" dxfId="47" priority="13" stopIfTrue="1">
      <formula>MOD(ROW(),2)=0</formula>
    </cfRule>
    <cfRule type="expression" dxfId="46" priority="14" stopIfTrue="1">
      <formula>MOD(ROW(),2)&lt;&gt;0</formula>
    </cfRule>
  </conditionalFormatting>
  <conditionalFormatting sqref="B18:B21">
    <cfRule type="expression" dxfId="45" priority="9" stopIfTrue="1">
      <formula>MOD(ROW(),2)=0</formula>
    </cfRule>
    <cfRule type="expression" dxfId="44" priority="10" stopIfTrue="1">
      <formula>MOD(ROW(),2)&lt;&gt;0</formula>
    </cfRule>
  </conditionalFormatting>
  <conditionalFormatting sqref="A17">
    <cfRule type="expression" dxfId="43" priority="7" stopIfTrue="1">
      <formula>MOD(ROW(),2)=0</formula>
    </cfRule>
    <cfRule type="expression" dxfId="42" priority="8" stopIfTrue="1">
      <formula>MOD(ROW(),2)&lt;&gt;0</formula>
    </cfRule>
  </conditionalFormatting>
  <conditionalFormatting sqref="B17">
    <cfRule type="expression" dxfId="41" priority="5" stopIfTrue="1">
      <formula>MOD(ROW(),2)=0</formula>
    </cfRule>
    <cfRule type="expression" dxfId="40" priority="6" stopIfTrue="1">
      <formula>MOD(ROW(),2)&lt;&gt;0</formula>
    </cfRule>
  </conditionalFormatting>
  <conditionalFormatting sqref="A21">
    <cfRule type="expression" dxfId="39" priority="1" stopIfTrue="1">
      <formula>MOD(ROW(),2)=0</formula>
    </cfRule>
    <cfRule type="expression" dxfId="38" priority="2" stopIfTrue="1">
      <formula>MOD(ROW(),2)&lt;&gt;0</formula>
    </cfRule>
  </conditionalFormatting>
  <conditionalFormatting sqref="C21">
    <cfRule type="expression" dxfId="37" priority="3" stopIfTrue="1">
      <formula>MOD(ROW(),2)=0</formula>
    </cfRule>
    <cfRule type="expression" dxfId="36"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69C96-9471-4533-B337-1D50605894AB}">
  <sheetPr codeName="Sheet19"/>
  <dimension ref="A1:CI52"/>
  <sheetViews>
    <sheetView showGridLines="0" zoomScale="85" zoomScaleNormal="85" workbookViewId="0">
      <selection activeCell="A4" sqref="A4"/>
    </sheetView>
  </sheetViews>
  <sheetFormatPr defaultColWidth="10" defaultRowHeight="12.5" x14ac:dyDescent="0.25"/>
  <cols>
    <col min="1" max="1" width="31.54296875" style="27" customWidth="1"/>
    <col min="2" max="87" width="22.54296875" style="27" customWidth="1"/>
    <col min="88" max="16384" width="10" style="27"/>
  </cols>
  <sheetData>
    <row r="1" spans="1:87" ht="20" x14ac:dyDescent="0.4">
      <c r="A1" s="39" t="s">
        <v>0</v>
      </c>
      <c r="B1" s="40"/>
      <c r="C1" s="40"/>
      <c r="D1" s="40"/>
      <c r="E1" s="40"/>
      <c r="F1" s="40"/>
      <c r="G1" s="40"/>
      <c r="H1" s="40"/>
      <c r="I1" s="40"/>
    </row>
    <row r="2" spans="1:87" ht="15.5" x14ac:dyDescent="0.35">
      <c r="A2" s="41" t="str">
        <f>IF(title="&gt; Enter workbook title here","Enter workbook title in Cover sheet",title)</f>
        <v>JPS - Consolidated Factor Spreadsheet</v>
      </c>
      <c r="B2" s="42"/>
      <c r="C2" s="42"/>
      <c r="D2" s="42"/>
      <c r="E2" s="42"/>
      <c r="F2" s="42"/>
      <c r="G2" s="42"/>
      <c r="H2" s="42"/>
      <c r="I2" s="42"/>
    </row>
    <row r="3" spans="1:87" ht="15.5" x14ac:dyDescent="0.35">
      <c r="A3" s="43" t="str">
        <f>TABLE_FACTOR_TYPE_1&amp;" - x-"&amp;TABLE_SERIES_NUMBER_1</f>
        <v>Allocation - x-733</v>
      </c>
      <c r="B3" s="42"/>
      <c r="C3" s="42"/>
      <c r="D3" s="42"/>
      <c r="E3" s="42"/>
      <c r="F3" s="42"/>
      <c r="G3" s="42"/>
      <c r="H3" s="42"/>
      <c r="I3" s="42"/>
    </row>
    <row r="4" spans="1:87" x14ac:dyDescent="0.25">
      <c r="A4" s="44"/>
    </row>
    <row r="6" spans="1:87" ht="13" x14ac:dyDescent="0.3">
      <c r="A6" s="73" t="s">
        <v>577</v>
      </c>
      <c r="B6" s="112" t="s">
        <v>578</v>
      </c>
      <c r="C6" s="112"/>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2"/>
      <c r="CA6" s="112"/>
      <c r="CB6" s="112"/>
      <c r="CC6" s="112"/>
      <c r="CD6" s="112"/>
      <c r="CE6" s="112"/>
      <c r="CF6" s="112"/>
      <c r="CG6" s="112"/>
      <c r="CH6" s="112"/>
      <c r="CI6" s="112"/>
    </row>
    <row r="7" spans="1:87" x14ac:dyDescent="0.25">
      <c r="A7" s="74" t="s">
        <v>278</v>
      </c>
      <c r="B7" s="112" t="s">
        <v>77</v>
      </c>
      <c r="C7" s="112"/>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2"/>
      <c r="CA7" s="112"/>
      <c r="CB7" s="112"/>
      <c r="CC7" s="112"/>
      <c r="CD7" s="112"/>
      <c r="CE7" s="112"/>
      <c r="CF7" s="112"/>
      <c r="CG7" s="112"/>
      <c r="CH7" s="112"/>
      <c r="CI7" s="112"/>
    </row>
    <row r="8" spans="1:87" x14ac:dyDescent="0.25">
      <c r="A8" s="74" t="s">
        <v>279</v>
      </c>
      <c r="B8" s="112" t="s">
        <v>334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2"/>
      <c r="CA8" s="112"/>
      <c r="CB8" s="112"/>
      <c r="CC8" s="112"/>
      <c r="CD8" s="112"/>
      <c r="CE8" s="112"/>
      <c r="CF8" s="112"/>
      <c r="CG8" s="112"/>
      <c r="CH8" s="112"/>
      <c r="CI8" s="112"/>
    </row>
    <row r="9" spans="1:87" x14ac:dyDescent="0.25">
      <c r="A9" s="74" t="s">
        <v>280</v>
      </c>
      <c r="B9" s="112" t="s">
        <v>553</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2"/>
      <c r="CA9" s="112"/>
      <c r="CB9" s="112"/>
      <c r="CC9" s="112"/>
      <c r="CD9" s="112"/>
      <c r="CE9" s="112"/>
      <c r="CF9" s="112"/>
      <c r="CG9" s="112"/>
      <c r="CH9" s="112"/>
      <c r="CI9" s="112"/>
    </row>
    <row r="10" spans="1:87" x14ac:dyDescent="0.25">
      <c r="A10" s="74" t="s">
        <v>6</v>
      </c>
      <c r="B10" s="112" t="s">
        <v>554</v>
      </c>
      <c r="C10" s="112"/>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2"/>
      <c r="CA10" s="112"/>
      <c r="CB10" s="112"/>
      <c r="CC10" s="112"/>
      <c r="CD10" s="112"/>
      <c r="CE10" s="112"/>
      <c r="CF10" s="112"/>
      <c r="CG10" s="112"/>
      <c r="CH10" s="112"/>
      <c r="CI10" s="112"/>
    </row>
    <row r="11" spans="1:87" x14ac:dyDescent="0.25">
      <c r="A11" s="74" t="s">
        <v>281</v>
      </c>
      <c r="B11" s="112" t="s">
        <v>565</v>
      </c>
      <c r="C11" s="112"/>
      <c r="D11" s="112"/>
      <c r="E11" s="112"/>
      <c r="F11" s="112"/>
      <c r="G11" s="112"/>
      <c r="H11" s="112"/>
      <c r="I11" s="112"/>
      <c r="J11" s="112"/>
      <c r="K11" s="112"/>
      <c r="L11" s="112"/>
      <c r="M11" s="112"/>
      <c r="N11" s="112"/>
      <c r="O11" s="112"/>
      <c r="P11" s="112"/>
      <c r="Q11" s="112"/>
      <c r="R11" s="112"/>
      <c r="S11" s="112"/>
      <c r="T11" s="112"/>
      <c r="U11" s="112"/>
      <c r="V11" s="112"/>
      <c r="W11" s="112"/>
      <c r="X11" s="112"/>
      <c r="Y11" s="112"/>
      <c r="Z11" s="112"/>
      <c r="AA11" s="112"/>
      <c r="AB11" s="112"/>
      <c r="AC11" s="112"/>
      <c r="AD11" s="112"/>
      <c r="AE11" s="112"/>
      <c r="AF11" s="112"/>
      <c r="AG11" s="112"/>
      <c r="AH11" s="112"/>
      <c r="AI11" s="112"/>
      <c r="AJ11" s="112"/>
      <c r="AK11" s="112"/>
      <c r="AL11" s="112"/>
      <c r="AM11" s="112"/>
      <c r="AN11" s="112"/>
      <c r="AO11" s="112"/>
      <c r="AP11" s="112"/>
      <c r="AQ11" s="112"/>
      <c r="AR11" s="112"/>
      <c r="AS11" s="112"/>
      <c r="AT11" s="112"/>
      <c r="AU11" s="112"/>
      <c r="AV11" s="112"/>
      <c r="AW11" s="112"/>
      <c r="AX11" s="112"/>
      <c r="AY11" s="112"/>
      <c r="AZ11" s="112"/>
      <c r="BA11" s="112"/>
      <c r="BB11" s="112"/>
      <c r="BC11" s="112"/>
      <c r="BD11" s="112"/>
      <c r="BE11" s="112"/>
      <c r="BF11" s="112"/>
      <c r="BG11" s="112"/>
      <c r="BH11" s="112"/>
      <c r="BI11" s="112"/>
      <c r="BJ11" s="112"/>
      <c r="BK11" s="112"/>
      <c r="BL11" s="112"/>
      <c r="BM11" s="112"/>
      <c r="BN11" s="112"/>
      <c r="BO11" s="112"/>
      <c r="BP11" s="112"/>
      <c r="BQ11" s="112"/>
      <c r="BR11" s="112"/>
      <c r="BS11" s="112"/>
      <c r="BT11" s="112"/>
      <c r="BU11" s="112"/>
      <c r="BV11" s="112"/>
      <c r="BW11" s="112"/>
      <c r="BX11" s="112"/>
      <c r="BY11" s="112"/>
      <c r="BZ11" s="112"/>
      <c r="CA11" s="112"/>
      <c r="CB11" s="112"/>
      <c r="CC11" s="112"/>
      <c r="CD11" s="112"/>
      <c r="CE11" s="112"/>
      <c r="CF11" s="112"/>
      <c r="CG11" s="112"/>
      <c r="CH11" s="112"/>
      <c r="CI11" s="112"/>
    </row>
    <row r="12" spans="1:87" x14ac:dyDescent="0.25">
      <c r="A12" s="74" t="s">
        <v>282</v>
      </c>
      <c r="B12" s="112" t="s">
        <v>556</v>
      </c>
      <c r="C12" s="112"/>
      <c r="D12" s="112"/>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2"/>
      <c r="CA12" s="112"/>
      <c r="CB12" s="112"/>
      <c r="CC12" s="112"/>
      <c r="CD12" s="112"/>
      <c r="CE12" s="112"/>
      <c r="CF12" s="112"/>
      <c r="CG12" s="112"/>
      <c r="CH12" s="112"/>
      <c r="CI12" s="112"/>
    </row>
    <row r="13" spans="1:87" x14ac:dyDescent="0.25">
      <c r="A13" s="74" t="s">
        <v>585</v>
      </c>
      <c r="B13" s="112">
        <v>0</v>
      </c>
      <c r="C13" s="112"/>
      <c r="D13" s="112"/>
      <c r="E13" s="112"/>
      <c r="F13" s="112"/>
      <c r="G13" s="112"/>
      <c r="H13" s="112"/>
      <c r="I13" s="112"/>
      <c r="J13" s="112"/>
      <c r="K13" s="112"/>
      <c r="L13" s="112"/>
      <c r="M13" s="112"/>
      <c r="N13" s="112"/>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2"/>
      <c r="CA13" s="112"/>
      <c r="CB13" s="112"/>
      <c r="CC13" s="112"/>
      <c r="CD13" s="112"/>
      <c r="CE13" s="112"/>
      <c r="CF13" s="112"/>
      <c r="CG13" s="112"/>
      <c r="CH13" s="112"/>
      <c r="CI13" s="112"/>
    </row>
    <row r="14" spans="1:87" x14ac:dyDescent="0.25">
      <c r="A14" s="74" t="s">
        <v>284</v>
      </c>
      <c r="B14" s="112">
        <v>733</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row>
    <row r="15" spans="1:87" x14ac:dyDescent="0.25">
      <c r="A15" s="74" t="s">
        <v>588</v>
      </c>
      <c r="B15" s="112" t="s">
        <v>571</v>
      </c>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2"/>
      <c r="CA15" s="112"/>
      <c r="CB15" s="112"/>
      <c r="CC15" s="112"/>
      <c r="CD15" s="112"/>
      <c r="CE15" s="112"/>
      <c r="CF15" s="112"/>
      <c r="CG15" s="112"/>
      <c r="CH15" s="112"/>
      <c r="CI15" s="112"/>
    </row>
    <row r="16" spans="1:87" x14ac:dyDescent="0.25">
      <c r="A16" s="74" t="s">
        <v>286</v>
      </c>
      <c r="B16" s="112" t="s">
        <v>567</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2"/>
      <c r="CA16" s="112"/>
      <c r="CB16" s="112"/>
      <c r="CC16" s="112"/>
      <c r="CD16" s="112"/>
      <c r="CE16" s="112"/>
      <c r="CF16" s="112"/>
      <c r="CG16" s="112"/>
      <c r="CH16" s="112"/>
      <c r="CI16" s="112"/>
    </row>
    <row r="17" spans="1:87" x14ac:dyDescent="0.25">
      <c r="A17" s="74" t="s">
        <v>687</v>
      </c>
      <c r="B17" s="112"/>
      <c r="C17" s="112"/>
      <c r="D17" s="112"/>
      <c r="E17" s="112"/>
      <c r="F17" s="112"/>
      <c r="G17" s="112"/>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row>
    <row r="18" spans="1:87" x14ac:dyDescent="0.25">
      <c r="A18" s="74" t="s">
        <v>288</v>
      </c>
      <c r="B18" s="140">
        <v>45190</v>
      </c>
      <c r="C18" s="112"/>
      <c r="D18" s="112"/>
      <c r="E18" s="112"/>
      <c r="F18" s="112"/>
      <c r="G18" s="112"/>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row>
    <row r="19" spans="1:87" x14ac:dyDescent="0.25">
      <c r="A19" s="74" t="s">
        <v>289</v>
      </c>
      <c r="B19" s="140">
        <v>45231</v>
      </c>
      <c r="C19" s="112"/>
      <c r="D19" s="112"/>
      <c r="E19" s="112"/>
      <c r="F19" s="112"/>
      <c r="G19" s="112"/>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row>
    <row r="20" spans="1:87" x14ac:dyDescent="0.25">
      <c r="A20" s="74" t="s">
        <v>290</v>
      </c>
      <c r="B20" s="112" t="s">
        <v>299</v>
      </c>
      <c r="C20" s="112"/>
      <c r="D20" s="112"/>
      <c r="E20" s="112"/>
      <c r="F20" s="112"/>
      <c r="G20" s="112"/>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row>
    <row r="21" spans="1:87" x14ac:dyDescent="0.25">
      <c r="A21" s="74" t="s">
        <v>291</v>
      </c>
      <c r="B21" s="112" t="s">
        <v>300</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row>
    <row r="23" spans="1:87" x14ac:dyDescent="0.25">
      <c r="B23" s="83" t="str">
        <f>HYPERLINK("#'Factor List'!A1","Back to Factor List")</f>
        <v>Back to Factor List</v>
      </c>
    </row>
    <row r="24" spans="1:87" x14ac:dyDescent="0.25">
      <c r="B24" s="83" t="str">
        <f>HYPERLINK("#'Assumptions'!A1","Assumptions")</f>
        <v>Assumptions</v>
      </c>
    </row>
    <row r="26" spans="1:87" ht="13" x14ac:dyDescent="0.3">
      <c r="A26" s="110" t="s">
        <v>314</v>
      </c>
      <c r="B26" s="75">
        <v>0</v>
      </c>
      <c r="C26" s="75">
        <v>1</v>
      </c>
      <c r="D26" s="75">
        <v>2</v>
      </c>
      <c r="E26" s="75">
        <v>3</v>
      </c>
      <c r="F26" s="75">
        <v>4</v>
      </c>
      <c r="G26" s="75">
        <v>5</v>
      </c>
      <c r="H26" s="75">
        <v>6</v>
      </c>
      <c r="I26" s="75">
        <v>7</v>
      </c>
      <c r="J26" s="75">
        <v>8</v>
      </c>
      <c r="K26" s="75">
        <v>9</v>
      </c>
      <c r="L26" s="75">
        <v>10</v>
      </c>
      <c r="M26" s="75">
        <v>11</v>
      </c>
      <c r="N26" s="75">
        <v>12</v>
      </c>
      <c r="O26" s="75">
        <v>13</v>
      </c>
      <c r="P26" s="75">
        <v>14</v>
      </c>
      <c r="Q26" s="75">
        <v>15</v>
      </c>
      <c r="R26" s="75">
        <v>16</v>
      </c>
      <c r="S26" s="75">
        <v>17</v>
      </c>
      <c r="T26" s="75">
        <v>18</v>
      </c>
      <c r="U26" s="75">
        <v>19</v>
      </c>
      <c r="V26" s="75">
        <v>20</v>
      </c>
      <c r="W26" s="75">
        <v>21</v>
      </c>
      <c r="X26" s="75">
        <v>22</v>
      </c>
      <c r="Y26" s="75">
        <v>23</v>
      </c>
      <c r="Z26" s="75">
        <v>24</v>
      </c>
      <c r="AA26" s="75">
        <v>25</v>
      </c>
      <c r="AB26" s="75">
        <v>26</v>
      </c>
      <c r="AC26" s="75">
        <v>27</v>
      </c>
      <c r="AD26" s="75">
        <v>28</v>
      </c>
      <c r="AE26" s="75">
        <v>29</v>
      </c>
      <c r="AF26" s="75">
        <v>30</v>
      </c>
      <c r="AG26" s="75">
        <v>31</v>
      </c>
      <c r="AH26" s="75">
        <v>32</v>
      </c>
      <c r="AI26" s="75">
        <v>33</v>
      </c>
      <c r="AJ26" s="75">
        <v>34</v>
      </c>
      <c r="AK26" s="75">
        <v>35</v>
      </c>
      <c r="AL26" s="75">
        <v>36</v>
      </c>
      <c r="AM26" s="75">
        <v>37</v>
      </c>
      <c r="AN26" s="75">
        <v>38</v>
      </c>
      <c r="AO26" s="75">
        <v>39</v>
      </c>
      <c r="AP26" s="75">
        <v>40</v>
      </c>
      <c r="AQ26" s="75">
        <v>41</v>
      </c>
      <c r="AR26" s="75">
        <v>42</v>
      </c>
      <c r="AS26" s="75">
        <v>43</v>
      </c>
      <c r="AT26" s="75">
        <v>44</v>
      </c>
      <c r="AU26" s="75">
        <v>45</v>
      </c>
      <c r="AV26" s="75">
        <v>46</v>
      </c>
      <c r="AW26" s="75">
        <v>47</v>
      </c>
      <c r="AX26" s="75">
        <v>48</v>
      </c>
      <c r="AY26" s="75">
        <v>49</v>
      </c>
      <c r="AZ26" s="75">
        <v>50</v>
      </c>
      <c r="BA26" s="75">
        <v>51</v>
      </c>
      <c r="BB26" s="75">
        <v>52</v>
      </c>
      <c r="BC26" s="75">
        <v>53</v>
      </c>
      <c r="BD26" s="75">
        <v>54</v>
      </c>
      <c r="BE26" s="75">
        <v>55</v>
      </c>
      <c r="BF26" s="75">
        <v>56</v>
      </c>
      <c r="BG26" s="75">
        <v>57</v>
      </c>
      <c r="BH26" s="75">
        <v>58</v>
      </c>
      <c r="BI26" s="75">
        <v>59</v>
      </c>
      <c r="BJ26" s="75">
        <v>60</v>
      </c>
      <c r="BK26" s="75">
        <v>61</v>
      </c>
      <c r="BL26" s="75">
        <v>62</v>
      </c>
      <c r="BM26" s="75">
        <v>63</v>
      </c>
      <c r="BN26" s="75">
        <v>64</v>
      </c>
      <c r="BO26" s="75">
        <v>65</v>
      </c>
      <c r="BP26" s="75">
        <v>66</v>
      </c>
      <c r="BQ26" s="75">
        <v>67</v>
      </c>
      <c r="BR26" s="75">
        <v>68</v>
      </c>
      <c r="BS26" s="75">
        <v>69</v>
      </c>
      <c r="BT26" s="75">
        <v>70</v>
      </c>
      <c r="BU26" s="75">
        <v>71</v>
      </c>
      <c r="BV26" s="75">
        <v>72</v>
      </c>
      <c r="BW26" s="75">
        <v>73</v>
      </c>
      <c r="BX26" s="75">
        <v>74</v>
      </c>
      <c r="BY26" s="75">
        <v>75</v>
      </c>
      <c r="BZ26" s="75">
        <v>76</v>
      </c>
      <c r="CA26" s="75">
        <v>77</v>
      </c>
      <c r="CB26" s="75">
        <v>78</v>
      </c>
      <c r="CC26" s="75">
        <v>79</v>
      </c>
      <c r="CD26" s="75">
        <v>80</v>
      </c>
      <c r="CE26" s="75">
        <v>81</v>
      </c>
      <c r="CF26" s="75">
        <v>82</v>
      </c>
      <c r="CG26" s="75">
        <v>83</v>
      </c>
      <c r="CH26" s="75">
        <v>84</v>
      </c>
      <c r="CI26" s="75">
        <v>85</v>
      </c>
    </row>
    <row r="27" spans="1:87" x14ac:dyDescent="0.25">
      <c r="A27" s="108">
        <v>50</v>
      </c>
      <c r="B27" s="77">
        <v>1.635</v>
      </c>
      <c r="C27" s="77">
        <v>1.655</v>
      </c>
      <c r="D27" s="77">
        <v>1.677</v>
      </c>
      <c r="E27" s="77">
        <v>1.6990000000000001</v>
      </c>
      <c r="F27" s="77">
        <v>1.7230000000000001</v>
      </c>
      <c r="G27" s="77">
        <v>1.748</v>
      </c>
      <c r="H27" s="77">
        <v>1.7729999999999999</v>
      </c>
      <c r="I27" s="77">
        <v>1.8009999999999999</v>
      </c>
      <c r="J27" s="77">
        <v>1.829</v>
      </c>
      <c r="K27" s="77">
        <v>1.859</v>
      </c>
      <c r="L27" s="77">
        <v>1.891</v>
      </c>
      <c r="M27" s="77">
        <v>1.9239999999999999</v>
      </c>
      <c r="N27" s="77">
        <v>1.9590000000000001</v>
      </c>
      <c r="O27" s="77">
        <v>1.996</v>
      </c>
      <c r="P27" s="77">
        <v>2.036</v>
      </c>
      <c r="Q27" s="77">
        <v>2.0790000000000002</v>
      </c>
      <c r="R27" s="77">
        <v>2.1240000000000001</v>
      </c>
      <c r="S27" s="77">
        <v>2.17</v>
      </c>
      <c r="T27" s="77">
        <v>2.2200000000000002</v>
      </c>
      <c r="U27" s="77">
        <v>2.2719999999999998</v>
      </c>
      <c r="V27" s="77">
        <v>2.3279999999999998</v>
      </c>
      <c r="W27" s="77">
        <v>2.3879999999999999</v>
      </c>
      <c r="X27" s="77">
        <v>2.4510000000000001</v>
      </c>
      <c r="Y27" s="77">
        <v>2.5190000000000001</v>
      </c>
      <c r="Z27" s="77">
        <v>2.593</v>
      </c>
      <c r="AA27" s="77">
        <v>2.6709999999999998</v>
      </c>
      <c r="AB27" s="77">
        <v>2.7559999999999998</v>
      </c>
      <c r="AC27" s="77">
        <v>2.847</v>
      </c>
      <c r="AD27" s="77">
        <v>2.9460000000000002</v>
      </c>
      <c r="AE27" s="77">
        <v>3.052</v>
      </c>
      <c r="AF27" s="77">
        <v>3.169</v>
      </c>
      <c r="AG27" s="77">
        <v>3.2949999999999999</v>
      </c>
      <c r="AH27" s="77">
        <v>3.4329999999999998</v>
      </c>
      <c r="AI27" s="77">
        <v>3.585</v>
      </c>
      <c r="AJ27" s="77">
        <v>3.7509999999999999</v>
      </c>
      <c r="AK27" s="77">
        <v>3.9329999999999998</v>
      </c>
      <c r="AL27" s="77">
        <v>4.1349999999999998</v>
      </c>
      <c r="AM27" s="77">
        <v>4.3579999999999997</v>
      </c>
      <c r="AN27" s="77">
        <v>4.6050000000000004</v>
      </c>
      <c r="AO27" s="77">
        <v>4.88</v>
      </c>
      <c r="AP27" s="77">
        <v>5.1859999999999999</v>
      </c>
      <c r="AQ27" s="77">
        <v>5.5289999999999999</v>
      </c>
      <c r="AR27" s="77">
        <v>5.9119999999999999</v>
      </c>
      <c r="AS27" s="77">
        <v>6.3410000000000002</v>
      </c>
      <c r="AT27" s="77">
        <v>6.8239999999999998</v>
      </c>
      <c r="AU27" s="77">
        <v>7.367</v>
      </c>
      <c r="AV27" s="77">
        <v>7.9790000000000001</v>
      </c>
      <c r="AW27" s="77">
        <v>8.67</v>
      </c>
      <c r="AX27" s="77">
        <v>9.4489999999999998</v>
      </c>
      <c r="AY27" s="77">
        <v>10.33</v>
      </c>
      <c r="AZ27" s="77">
        <v>11.324999999999999</v>
      </c>
      <c r="BA27" s="77">
        <v>12.45</v>
      </c>
      <c r="BB27" s="77">
        <v>13.72</v>
      </c>
      <c r="BC27" s="77">
        <v>15.153</v>
      </c>
      <c r="BD27" s="77">
        <v>16.77</v>
      </c>
      <c r="BE27" s="77">
        <v>18.591999999999999</v>
      </c>
      <c r="BF27" s="77">
        <v>20.640999999999998</v>
      </c>
      <c r="BG27" s="77">
        <v>22.945</v>
      </c>
      <c r="BH27" s="77">
        <v>25.53</v>
      </c>
      <c r="BI27" s="77">
        <v>28.427</v>
      </c>
      <c r="BJ27" s="77">
        <v>31.672000000000001</v>
      </c>
      <c r="BK27" s="77">
        <v>35.304000000000002</v>
      </c>
      <c r="BL27" s="77">
        <v>39.369</v>
      </c>
      <c r="BM27" s="77">
        <v>43.918999999999997</v>
      </c>
      <c r="BN27" s="77">
        <v>49.014000000000003</v>
      </c>
      <c r="BO27" s="77">
        <v>54.723999999999997</v>
      </c>
      <c r="BP27" s="77">
        <v>61.137</v>
      </c>
      <c r="BQ27" s="77">
        <v>68.349999999999994</v>
      </c>
      <c r="BR27" s="77">
        <v>76.484999999999999</v>
      </c>
      <c r="BS27" s="77">
        <v>85.686000000000007</v>
      </c>
      <c r="BT27" s="77">
        <v>96.129000000000005</v>
      </c>
      <c r="BU27" s="77">
        <v>108.006</v>
      </c>
      <c r="BV27" s="77">
        <v>121.554</v>
      </c>
      <c r="BW27" s="77">
        <v>137.089</v>
      </c>
      <c r="BX27" s="77">
        <v>154.98099999999999</v>
      </c>
      <c r="BY27" s="77">
        <v>175.68100000000001</v>
      </c>
      <c r="BZ27" s="77">
        <v>199.72800000000001</v>
      </c>
      <c r="CA27" s="77">
        <v>227.77600000000001</v>
      </c>
      <c r="CB27" s="77">
        <v>260.61</v>
      </c>
      <c r="CC27" s="77">
        <v>299.15199999999999</v>
      </c>
      <c r="CD27" s="77">
        <v>344.49200000000002</v>
      </c>
      <c r="CE27" s="77">
        <v>397.95400000000001</v>
      </c>
      <c r="CF27" s="77">
        <v>461.13299999999998</v>
      </c>
      <c r="CG27" s="77">
        <v>535.93399999999997</v>
      </c>
      <c r="CH27" s="77">
        <v>624.66499999999996</v>
      </c>
      <c r="CI27" s="77">
        <v>730.07</v>
      </c>
    </row>
    <row r="28" spans="1:87" x14ac:dyDescent="0.25">
      <c r="A28" s="108">
        <v>51</v>
      </c>
      <c r="B28" s="77">
        <v>1.5589999999999999</v>
      </c>
      <c r="C28" s="77">
        <v>1.5780000000000001</v>
      </c>
      <c r="D28" s="77">
        <v>1.5980000000000001</v>
      </c>
      <c r="E28" s="77">
        <v>1.6180000000000001</v>
      </c>
      <c r="F28" s="77">
        <v>1.64</v>
      </c>
      <c r="G28" s="77">
        <v>1.663</v>
      </c>
      <c r="H28" s="77">
        <v>1.6870000000000001</v>
      </c>
      <c r="I28" s="77">
        <v>1.712</v>
      </c>
      <c r="J28" s="77">
        <v>1.738</v>
      </c>
      <c r="K28" s="77">
        <v>1.766</v>
      </c>
      <c r="L28" s="77">
        <v>1.7949999999999999</v>
      </c>
      <c r="M28" s="77">
        <v>1.8260000000000001</v>
      </c>
      <c r="N28" s="77">
        <v>1.8580000000000001</v>
      </c>
      <c r="O28" s="77">
        <v>1.8919999999999999</v>
      </c>
      <c r="P28" s="77">
        <v>1.927</v>
      </c>
      <c r="Q28" s="77">
        <v>1.9670000000000001</v>
      </c>
      <c r="R28" s="77">
        <v>2.008</v>
      </c>
      <c r="S28" s="77">
        <v>2.0510000000000002</v>
      </c>
      <c r="T28" s="77">
        <v>2.0960000000000001</v>
      </c>
      <c r="U28" s="77">
        <v>2.1429999999999998</v>
      </c>
      <c r="V28" s="77">
        <v>2.194</v>
      </c>
      <c r="W28" s="77">
        <v>2.2480000000000002</v>
      </c>
      <c r="X28" s="77">
        <v>2.306</v>
      </c>
      <c r="Y28" s="77">
        <v>2.367</v>
      </c>
      <c r="Z28" s="77">
        <v>2.4329999999999998</v>
      </c>
      <c r="AA28" s="77">
        <v>2.504</v>
      </c>
      <c r="AB28" s="77">
        <v>2.58</v>
      </c>
      <c r="AC28" s="77">
        <v>2.6619999999999999</v>
      </c>
      <c r="AD28" s="77">
        <v>2.75</v>
      </c>
      <c r="AE28" s="77">
        <v>2.8460000000000001</v>
      </c>
      <c r="AF28" s="77">
        <v>2.9489999999999998</v>
      </c>
      <c r="AG28" s="77">
        <v>3.0609999999999999</v>
      </c>
      <c r="AH28" s="77">
        <v>3.1840000000000002</v>
      </c>
      <c r="AI28" s="77">
        <v>3.3180000000000001</v>
      </c>
      <c r="AJ28" s="77">
        <v>3.464</v>
      </c>
      <c r="AK28" s="77">
        <v>3.625</v>
      </c>
      <c r="AL28" s="77">
        <v>3.802</v>
      </c>
      <c r="AM28" s="77">
        <v>3.9969999999999999</v>
      </c>
      <c r="AN28" s="77">
        <v>4.2130000000000001</v>
      </c>
      <c r="AO28" s="77">
        <v>4.4530000000000003</v>
      </c>
      <c r="AP28" s="77">
        <v>4.72</v>
      </c>
      <c r="AQ28" s="77">
        <v>5.0170000000000003</v>
      </c>
      <c r="AR28" s="77">
        <v>5.3490000000000002</v>
      </c>
      <c r="AS28" s="77">
        <v>5.7210000000000001</v>
      </c>
      <c r="AT28" s="77">
        <v>6.1379999999999999</v>
      </c>
      <c r="AU28" s="77">
        <v>6.6070000000000002</v>
      </c>
      <c r="AV28" s="77">
        <v>7.1349999999999998</v>
      </c>
      <c r="AW28" s="77">
        <v>7.73</v>
      </c>
      <c r="AX28" s="77">
        <v>8.4019999999999992</v>
      </c>
      <c r="AY28" s="77">
        <v>9.1609999999999996</v>
      </c>
      <c r="AZ28" s="77">
        <v>10.02</v>
      </c>
      <c r="BA28" s="77">
        <v>10.991</v>
      </c>
      <c r="BB28" s="77">
        <v>12.089</v>
      </c>
      <c r="BC28" s="77">
        <v>13.33</v>
      </c>
      <c r="BD28" s="77">
        <v>14.733000000000001</v>
      </c>
      <c r="BE28" s="77">
        <v>16.318000000000001</v>
      </c>
      <c r="BF28" s="77">
        <v>18.106000000000002</v>
      </c>
      <c r="BG28" s="77">
        <v>20.120999999999999</v>
      </c>
      <c r="BH28" s="77">
        <v>22.388999999999999</v>
      </c>
      <c r="BI28" s="77">
        <v>24.939</v>
      </c>
      <c r="BJ28" s="77">
        <v>27.803000000000001</v>
      </c>
      <c r="BK28" s="77">
        <v>31.018999999999998</v>
      </c>
      <c r="BL28" s="77">
        <v>34.627000000000002</v>
      </c>
      <c r="BM28" s="77">
        <v>38.677</v>
      </c>
      <c r="BN28" s="77">
        <v>43.220999999999997</v>
      </c>
      <c r="BO28" s="77">
        <v>48.323999999999998</v>
      </c>
      <c r="BP28" s="77">
        <v>54.061999999999998</v>
      </c>
      <c r="BQ28" s="77">
        <v>60.524999999999999</v>
      </c>
      <c r="BR28" s="77">
        <v>67.817999999999998</v>
      </c>
      <c r="BS28" s="77">
        <v>76.070999999999998</v>
      </c>
      <c r="BT28" s="77">
        <v>85.44</v>
      </c>
      <c r="BU28" s="77">
        <v>96.093999999999994</v>
      </c>
      <c r="BV28" s="77">
        <v>108.246</v>
      </c>
      <c r="BW28" s="77">
        <v>122.173</v>
      </c>
      <c r="BX28" s="77">
        <v>138.208</v>
      </c>
      <c r="BY28" s="77">
        <v>156.75200000000001</v>
      </c>
      <c r="BZ28" s="77">
        <v>178.28399999999999</v>
      </c>
      <c r="CA28" s="77">
        <v>203.38900000000001</v>
      </c>
      <c r="CB28" s="77">
        <v>232.76900000000001</v>
      </c>
      <c r="CC28" s="77">
        <v>267.25</v>
      </c>
      <c r="CD28" s="77">
        <v>307.80900000000003</v>
      </c>
      <c r="CE28" s="77">
        <v>355.63400000000001</v>
      </c>
      <c r="CF28" s="77">
        <v>412.16</v>
      </c>
      <c r="CG28" s="77">
        <v>479.09899999999999</v>
      </c>
      <c r="CH28" s="77">
        <v>558.53</v>
      </c>
      <c r="CI28" s="77">
        <v>652.928</v>
      </c>
    </row>
    <row r="29" spans="1:87" x14ac:dyDescent="0.25">
      <c r="A29" s="108">
        <v>52</v>
      </c>
      <c r="B29" s="77">
        <v>1.486</v>
      </c>
      <c r="C29" s="77">
        <v>1.504</v>
      </c>
      <c r="D29" s="77">
        <v>1.522</v>
      </c>
      <c r="E29" s="77">
        <v>1.5409999999999999</v>
      </c>
      <c r="F29" s="77">
        <v>1.5609999999999999</v>
      </c>
      <c r="G29" s="77">
        <v>1.5820000000000001</v>
      </c>
      <c r="H29" s="77">
        <v>1.6040000000000001</v>
      </c>
      <c r="I29" s="77">
        <v>1.627</v>
      </c>
      <c r="J29" s="77">
        <v>1.651</v>
      </c>
      <c r="K29" s="77">
        <v>1.677</v>
      </c>
      <c r="L29" s="77">
        <v>1.704</v>
      </c>
      <c r="M29" s="77">
        <v>1.732</v>
      </c>
      <c r="N29" s="77">
        <v>1.7609999999999999</v>
      </c>
      <c r="O29" s="77">
        <v>1.792</v>
      </c>
      <c r="P29" s="77">
        <v>1.825</v>
      </c>
      <c r="Q29" s="77">
        <v>1.861</v>
      </c>
      <c r="R29" s="77">
        <v>1.899</v>
      </c>
      <c r="S29" s="77">
        <v>1.9379999999999999</v>
      </c>
      <c r="T29" s="77">
        <v>1.9790000000000001</v>
      </c>
      <c r="U29" s="77">
        <v>2.0230000000000001</v>
      </c>
      <c r="V29" s="77">
        <v>2.069</v>
      </c>
      <c r="W29" s="77">
        <v>2.1179999999999999</v>
      </c>
      <c r="X29" s="77">
        <v>2.17</v>
      </c>
      <c r="Y29" s="77">
        <v>2.226</v>
      </c>
      <c r="Z29" s="77">
        <v>2.2850000000000001</v>
      </c>
      <c r="AA29" s="77">
        <v>2.3490000000000002</v>
      </c>
      <c r="AB29" s="77">
        <v>2.4169999999999998</v>
      </c>
      <c r="AC29" s="77">
        <v>2.4910000000000001</v>
      </c>
      <c r="AD29" s="77">
        <v>2.57</v>
      </c>
      <c r="AE29" s="77">
        <v>2.6549999999999998</v>
      </c>
      <c r="AF29" s="77">
        <v>2.7469999999999999</v>
      </c>
      <c r="AG29" s="77">
        <v>2.8479999999999999</v>
      </c>
      <c r="AH29" s="77">
        <v>2.956</v>
      </c>
      <c r="AI29" s="77">
        <v>3.0750000000000002</v>
      </c>
      <c r="AJ29" s="77">
        <v>3.2040000000000002</v>
      </c>
      <c r="AK29" s="77">
        <v>3.3460000000000001</v>
      </c>
      <c r="AL29" s="77">
        <v>3.5019999999999998</v>
      </c>
      <c r="AM29" s="77">
        <v>3.673</v>
      </c>
      <c r="AN29" s="77">
        <v>3.8620000000000001</v>
      </c>
      <c r="AO29" s="77">
        <v>4.0720000000000001</v>
      </c>
      <c r="AP29" s="77">
        <v>4.3040000000000003</v>
      </c>
      <c r="AQ29" s="77">
        <v>4.5620000000000003</v>
      </c>
      <c r="AR29" s="77">
        <v>4.8499999999999996</v>
      </c>
      <c r="AS29" s="77">
        <v>5.173</v>
      </c>
      <c r="AT29" s="77">
        <v>5.5330000000000004</v>
      </c>
      <c r="AU29" s="77">
        <v>5.9379999999999997</v>
      </c>
      <c r="AV29" s="77">
        <v>6.3940000000000001</v>
      </c>
      <c r="AW29" s="77">
        <v>6.907</v>
      </c>
      <c r="AX29" s="77">
        <v>7.4859999999999998</v>
      </c>
      <c r="AY29" s="77">
        <v>8.14</v>
      </c>
      <c r="AZ29" s="77">
        <v>8.8789999999999996</v>
      </c>
      <c r="BA29" s="77">
        <v>9.7159999999999993</v>
      </c>
      <c r="BB29" s="77">
        <v>10.663</v>
      </c>
      <c r="BC29" s="77">
        <v>11.734999999999999</v>
      </c>
      <c r="BD29" s="77">
        <v>12.949</v>
      </c>
      <c r="BE29" s="77">
        <v>14.323</v>
      </c>
      <c r="BF29" s="77">
        <v>15.875999999999999</v>
      </c>
      <c r="BG29" s="77">
        <v>17.631</v>
      </c>
      <c r="BH29" s="77">
        <v>19.611999999999998</v>
      </c>
      <c r="BI29" s="77">
        <v>21.846</v>
      </c>
      <c r="BJ29" s="77">
        <v>24.363</v>
      </c>
      <c r="BK29" s="77">
        <v>27.196999999999999</v>
      </c>
      <c r="BL29" s="77">
        <v>30.385999999999999</v>
      </c>
      <c r="BM29" s="77">
        <v>33.975000000000001</v>
      </c>
      <c r="BN29" s="77">
        <v>38.011000000000003</v>
      </c>
      <c r="BO29" s="77">
        <v>42.554000000000002</v>
      </c>
      <c r="BP29" s="77">
        <v>47.671999999999997</v>
      </c>
      <c r="BQ29" s="77">
        <v>53.444000000000003</v>
      </c>
      <c r="BR29" s="77">
        <v>59.963999999999999</v>
      </c>
      <c r="BS29" s="77">
        <v>67.347999999999999</v>
      </c>
      <c r="BT29" s="77">
        <v>75.734999999999999</v>
      </c>
      <c r="BU29" s="77">
        <v>85.272000000000006</v>
      </c>
      <c r="BV29" s="77">
        <v>96.15</v>
      </c>
      <c r="BW29" s="77">
        <v>108.613</v>
      </c>
      <c r="BX29" s="77">
        <v>122.956</v>
      </c>
      <c r="BY29" s="77">
        <v>139.53399999999999</v>
      </c>
      <c r="BZ29" s="77">
        <v>158.774</v>
      </c>
      <c r="CA29" s="77">
        <v>181.19399999999999</v>
      </c>
      <c r="CB29" s="77">
        <v>207.41800000000001</v>
      </c>
      <c r="CC29" s="77">
        <v>238.18199999999999</v>
      </c>
      <c r="CD29" s="77">
        <v>274.35500000000002</v>
      </c>
      <c r="CE29" s="77">
        <v>316.99599999999998</v>
      </c>
      <c r="CF29" s="77">
        <v>367.387</v>
      </c>
      <c r="CG29" s="77">
        <v>427.05700000000002</v>
      </c>
      <c r="CH29" s="77">
        <v>497.863</v>
      </c>
      <c r="CI29" s="77">
        <v>582.02099999999996</v>
      </c>
    </row>
    <row r="30" spans="1:87" x14ac:dyDescent="0.25">
      <c r="A30" s="108">
        <v>53</v>
      </c>
      <c r="B30" s="77">
        <v>1.4159999999999999</v>
      </c>
      <c r="C30" s="77">
        <v>1.4330000000000001</v>
      </c>
      <c r="D30" s="77">
        <v>1.45</v>
      </c>
      <c r="E30" s="77">
        <v>1.4670000000000001</v>
      </c>
      <c r="F30" s="77">
        <v>1.486</v>
      </c>
      <c r="G30" s="77">
        <v>1.5049999999999999</v>
      </c>
      <c r="H30" s="77">
        <v>1.526</v>
      </c>
      <c r="I30" s="77">
        <v>1.5469999999999999</v>
      </c>
      <c r="J30" s="77">
        <v>1.569</v>
      </c>
      <c r="K30" s="77">
        <v>1.5920000000000001</v>
      </c>
      <c r="L30" s="77">
        <v>1.617</v>
      </c>
      <c r="M30" s="77">
        <v>1.643</v>
      </c>
      <c r="N30" s="77">
        <v>1.67</v>
      </c>
      <c r="O30" s="77">
        <v>1.698</v>
      </c>
      <c r="P30" s="77">
        <v>1.728</v>
      </c>
      <c r="Q30" s="77">
        <v>1.762</v>
      </c>
      <c r="R30" s="77">
        <v>1.796</v>
      </c>
      <c r="S30" s="77">
        <v>1.8320000000000001</v>
      </c>
      <c r="T30" s="77">
        <v>1.869</v>
      </c>
      <c r="U30" s="77">
        <v>1.909</v>
      </c>
      <c r="V30" s="77">
        <v>1.9510000000000001</v>
      </c>
      <c r="W30" s="77">
        <v>1.9950000000000001</v>
      </c>
      <c r="X30" s="77">
        <v>2.0430000000000001</v>
      </c>
      <c r="Y30" s="77">
        <v>2.093</v>
      </c>
      <c r="Z30" s="77">
        <v>2.1469999999999998</v>
      </c>
      <c r="AA30" s="77">
        <v>2.2040000000000002</v>
      </c>
      <c r="AB30" s="77">
        <v>2.266</v>
      </c>
      <c r="AC30" s="77">
        <v>2.3319999999999999</v>
      </c>
      <c r="AD30" s="77">
        <v>2.403</v>
      </c>
      <c r="AE30" s="77">
        <v>2.48</v>
      </c>
      <c r="AF30" s="77">
        <v>2.5619999999999998</v>
      </c>
      <c r="AG30" s="77">
        <v>2.6509999999999998</v>
      </c>
      <c r="AH30" s="77">
        <v>2.7480000000000002</v>
      </c>
      <c r="AI30" s="77">
        <v>2.8540000000000001</v>
      </c>
      <c r="AJ30" s="77">
        <v>2.968</v>
      </c>
      <c r="AK30" s="77">
        <v>3.0939999999999999</v>
      </c>
      <c r="AL30" s="77">
        <v>3.2309999999999999</v>
      </c>
      <c r="AM30" s="77">
        <v>3.3809999999999998</v>
      </c>
      <c r="AN30" s="77">
        <v>3.5470000000000002</v>
      </c>
      <c r="AO30" s="77">
        <v>3.73</v>
      </c>
      <c r="AP30" s="77">
        <v>3.9329999999999998</v>
      </c>
      <c r="AQ30" s="77">
        <v>4.1580000000000004</v>
      </c>
      <c r="AR30" s="77">
        <v>4.4089999999999998</v>
      </c>
      <c r="AS30" s="77">
        <v>4.6879999999999997</v>
      </c>
      <c r="AT30" s="77">
        <v>5</v>
      </c>
      <c r="AU30" s="77">
        <v>5.35</v>
      </c>
      <c r="AV30" s="77">
        <v>5.7430000000000003</v>
      </c>
      <c r="AW30" s="77">
        <v>6.1859999999999999</v>
      </c>
      <c r="AX30" s="77">
        <v>6.6840000000000002</v>
      </c>
      <c r="AY30" s="77">
        <v>7.2469999999999999</v>
      </c>
      <c r="AZ30" s="77">
        <v>7.8840000000000003</v>
      </c>
      <c r="BA30" s="77">
        <v>8.6039999999999992</v>
      </c>
      <c r="BB30" s="77">
        <v>9.4190000000000005</v>
      </c>
      <c r="BC30" s="77">
        <v>10.343999999999999</v>
      </c>
      <c r="BD30" s="77">
        <v>11.391</v>
      </c>
      <c r="BE30" s="77">
        <v>12.577999999999999</v>
      </c>
      <c r="BF30" s="77">
        <v>13.923</v>
      </c>
      <c r="BG30" s="77">
        <v>15.446</v>
      </c>
      <c r="BH30" s="77">
        <v>17.170000000000002</v>
      </c>
      <c r="BI30" s="77">
        <v>19.119</v>
      </c>
      <c r="BJ30" s="77">
        <v>21.321000000000002</v>
      </c>
      <c r="BK30" s="77">
        <v>23.806999999999999</v>
      </c>
      <c r="BL30" s="77">
        <v>26.614999999999998</v>
      </c>
      <c r="BM30" s="77">
        <v>29.782</v>
      </c>
      <c r="BN30" s="77">
        <v>33.353999999999999</v>
      </c>
      <c r="BO30" s="77">
        <v>37.384</v>
      </c>
      <c r="BP30" s="77">
        <v>41.933999999999997</v>
      </c>
      <c r="BQ30" s="77">
        <v>47.073999999999998</v>
      </c>
      <c r="BR30" s="77">
        <v>52.889000000000003</v>
      </c>
      <c r="BS30" s="77">
        <v>59.481000000000002</v>
      </c>
      <c r="BT30" s="77">
        <v>66.972999999999999</v>
      </c>
      <c r="BU30" s="77">
        <v>75.498000000000005</v>
      </c>
      <c r="BV30" s="77">
        <v>85.221000000000004</v>
      </c>
      <c r="BW30" s="77">
        <v>96.361000000000004</v>
      </c>
      <c r="BX30" s="77">
        <v>109.178</v>
      </c>
      <c r="BY30" s="77">
        <v>123.985</v>
      </c>
      <c r="BZ30" s="77">
        <v>141.16</v>
      </c>
      <c r="CA30" s="77">
        <v>161.16200000000001</v>
      </c>
      <c r="CB30" s="77">
        <v>184.54400000000001</v>
      </c>
      <c r="CC30" s="77">
        <v>211.958</v>
      </c>
      <c r="CD30" s="77">
        <v>244.17599999999999</v>
      </c>
      <c r="CE30" s="77">
        <v>282.13600000000002</v>
      </c>
      <c r="CF30" s="77">
        <v>326.97800000000001</v>
      </c>
      <c r="CG30" s="77">
        <v>380.06200000000001</v>
      </c>
      <c r="CH30" s="77">
        <v>443.04199999999997</v>
      </c>
      <c r="CI30" s="77">
        <v>517.88900000000001</v>
      </c>
    </row>
    <row r="31" spans="1:87" x14ac:dyDescent="0.25">
      <c r="A31" s="108">
        <v>54</v>
      </c>
      <c r="B31" s="77">
        <v>1.349</v>
      </c>
      <c r="C31" s="77">
        <v>1.3640000000000001</v>
      </c>
      <c r="D31" s="77">
        <v>1.38</v>
      </c>
      <c r="E31" s="77">
        <v>1.397</v>
      </c>
      <c r="F31" s="77">
        <v>1.4139999999999999</v>
      </c>
      <c r="G31" s="77">
        <v>1.4319999999999999</v>
      </c>
      <c r="H31" s="77">
        <v>1.45</v>
      </c>
      <c r="I31" s="77">
        <v>1.47</v>
      </c>
      <c r="J31" s="77">
        <v>1.49</v>
      </c>
      <c r="K31" s="77">
        <v>1.512</v>
      </c>
      <c r="L31" s="77">
        <v>1.534</v>
      </c>
      <c r="M31" s="77">
        <v>1.5580000000000001</v>
      </c>
      <c r="N31" s="77">
        <v>1.583</v>
      </c>
      <c r="O31" s="77">
        <v>1.609</v>
      </c>
      <c r="P31" s="77">
        <v>1.637</v>
      </c>
      <c r="Q31" s="77">
        <v>1.667</v>
      </c>
      <c r="R31" s="77">
        <v>1.6990000000000001</v>
      </c>
      <c r="S31" s="77">
        <v>1.732</v>
      </c>
      <c r="T31" s="77">
        <v>1.766</v>
      </c>
      <c r="U31" s="77">
        <v>1.802</v>
      </c>
      <c r="V31" s="77">
        <v>1.84</v>
      </c>
      <c r="W31" s="77">
        <v>1.881</v>
      </c>
      <c r="X31" s="77">
        <v>1.9239999999999999</v>
      </c>
      <c r="Y31" s="77">
        <v>1.9690000000000001</v>
      </c>
      <c r="Z31" s="77">
        <v>2.0179999999999998</v>
      </c>
      <c r="AA31" s="77">
        <v>2.0699999999999998</v>
      </c>
      <c r="AB31" s="77">
        <v>2.1259999999999999</v>
      </c>
      <c r="AC31" s="77">
        <v>2.1850000000000001</v>
      </c>
      <c r="AD31" s="77">
        <v>2.2490000000000001</v>
      </c>
      <c r="AE31" s="77">
        <v>2.3170000000000002</v>
      </c>
      <c r="AF31" s="77">
        <v>2.391</v>
      </c>
      <c r="AG31" s="77">
        <v>2.4710000000000001</v>
      </c>
      <c r="AH31" s="77">
        <v>2.5569999999999999</v>
      </c>
      <c r="AI31" s="77">
        <v>2.6509999999999998</v>
      </c>
      <c r="AJ31" s="77">
        <v>2.7530000000000001</v>
      </c>
      <c r="AK31" s="77">
        <v>2.8639999999999999</v>
      </c>
      <c r="AL31" s="77">
        <v>2.9849999999999999</v>
      </c>
      <c r="AM31" s="77">
        <v>3.1179999999999999</v>
      </c>
      <c r="AN31" s="77">
        <v>3.2629999999999999</v>
      </c>
      <c r="AO31" s="77">
        <v>3.4239999999999999</v>
      </c>
      <c r="AP31" s="77">
        <v>3.601</v>
      </c>
      <c r="AQ31" s="77">
        <v>3.798</v>
      </c>
      <c r="AR31" s="77">
        <v>4.016</v>
      </c>
      <c r="AS31" s="77">
        <v>4.258</v>
      </c>
      <c r="AT31" s="77">
        <v>4.5289999999999999</v>
      </c>
      <c r="AU31" s="77">
        <v>4.8319999999999999</v>
      </c>
      <c r="AV31" s="77">
        <v>5.1710000000000003</v>
      </c>
      <c r="AW31" s="77">
        <v>5.5529999999999999</v>
      </c>
      <c r="AX31" s="77">
        <v>5.9820000000000002</v>
      </c>
      <c r="AY31" s="77">
        <v>6.4669999999999996</v>
      </c>
      <c r="AZ31" s="77">
        <v>7.0140000000000002</v>
      </c>
      <c r="BA31" s="77">
        <v>7.633</v>
      </c>
      <c r="BB31" s="77">
        <v>8.3350000000000009</v>
      </c>
      <c r="BC31" s="77">
        <v>9.1300000000000008</v>
      </c>
      <c r="BD31" s="77">
        <v>10.032</v>
      </c>
      <c r="BE31" s="77">
        <v>11.055</v>
      </c>
      <c r="BF31" s="77">
        <v>12.215999999999999</v>
      </c>
      <c r="BG31" s="77">
        <v>13.534000000000001</v>
      </c>
      <c r="BH31" s="77">
        <v>15.028</v>
      </c>
      <c r="BI31" s="77">
        <v>16.721</v>
      </c>
      <c r="BJ31" s="77">
        <v>18.64</v>
      </c>
      <c r="BK31" s="77">
        <v>20.812999999999999</v>
      </c>
      <c r="BL31" s="77">
        <v>23.273</v>
      </c>
      <c r="BM31" s="77">
        <v>26.056000000000001</v>
      </c>
      <c r="BN31" s="77">
        <v>29.204000000000001</v>
      </c>
      <c r="BO31" s="77">
        <v>32.765000000000001</v>
      </c>
      <c r="BP31" s="77">
        <v>36.795000000000002</v>
      </c>
      <c r="BQ31" s="77">
        <v>41.356999999999999</v>
      </c>
      <c r="BR31" s="77">
        <v>46.527000000000001</v>
      </c>
      <c r="BS31" s="77">
        <v>52.396999999999998</v>
      </c>
      <c r="BT31" s="77">
        <v>59.076000000000001</v>
      </c>
      <c r="BU31" s="77">
        <v>66.680000000000007</v>
      </c>
      <c r="BV31" s="77">
        <v>75.358000000000004</v>
      </c>
      <c r="BW31" s="77">
        <v>85.3</v>
      </c>
      <c r="BX31" s="77">
        <v>96.738</v>
      </c>
      <c r="BY31" s="77">
        <v>109.94799999999999</v>
      </c>
      <c r="BZ31" s="77">
        <v>125.264</v>
      </c>
      <c r="CA31" s="77">
        <v>143.09</v>
      </c>
      <c r="CB31" s="77">
        <v>163.916</v>
      </c>
      <c r="CC31" s="77">
        <v>188.316</v>
      </c>
      <c r="CD31" s="77">
        <v>216.97200000000001</v>
      </c>
      <c r="CE31" s="77">
        <v>250.714</v>
      </c>
      <c r="CF31" s="77">
        <v>290.55099999999999</v>
      </c>
      <c r="CG31" s="77">
        <v>337.68299999999999</v>
      </c>
      <c r="CH31" s="77">
        <v>393.577</v>
      </c>
      <c r="CI31" s="77">
        <v>459.97800000000001</v>
      </c>
    </row>
    <row r="32" spans="1:87" x14ac:dyDescent="0.25">
      <c r="A32" s="108">
        <v>55</v>
      </c>
      <c r="B32" s="77">
        <v>1.2849999999999999</v>
      </c>
      <c r="C32" s="77">
        <v>1.2989999999999999</v>
      </c>
      <c r="D32" s="77">
        <v>1.3140000000000001</v>
      </c>
      <c r="E32" s="77">
        <v>1.329</v>
      </c>
      <c r="F32" s="77">
        <v>1.345</v>
      </c>
      <c r="G32" s="77">
        <v>1.361</v>
      </c>
      <c r="H32" s="77">
        <v>1.379</v>
      </c>
      <c r="I32" s="77">
        <v>1.397</v>
      </c>
      <c r="J32" s="77">
        <v>1.415</v>
      </c>
      <c r="K32" s="77">
        <v>1.4350000000000001</v>
      </c>
      <c r="L32" s="77">
        <v>1.456</v>
      </c>
      <c r="M32" s="77">
        <v>1.478</v>
      </c>
      <c r="N32" s="77">
        <v>1.5009999999999999</v>
      </c>
      <c r="O32" s="77">
        <v>1.5249999999999999</v>
      </c>
      <c r="P32" s="77">
        <v>1.55</v>
      </c>
      <c r="Q32" s="77">
        <v>1.5780000000000001</v>
      </c>
      <c r="R32" s="77">
        <v>1.607</v>
      </c>
      <c r="S32" s="77">
        <v>1.637</v>
      </c>
      <c r="T32" s="77">
        <v>1.6679999999999999</v>
      </c>
      <c r="U32" s="77">
        <v>1.7010000000000001</v>
      </c>
      <c r="V32" s="77">
        <v>1.736</v>
      </c>
      <c r="W32" s="77">
        <v>1.7729999999999999</v>
      </c>
      <c r="X32" s="77">
        <v>1.8120000000000001</v>
      </c>
      <c r="Y32" s="77">
        <v>1.853</v>
      </c>
      <c r="Z32" s="77">
        <v>1.897</v>
      </c>
      <c r="AA32" s="77">
        <v>1.944</v>
      </c>
      <c r="AB32" s="77">
        <v>1.9950000000000001</v>
      </c>
      <c r="AC32" s="77">
        <v>2.048</v>
      </c>
      <c r="AD32" s="77">
        <v>2.1059999999999999</v>
      </c>
      <c r="AE32" s="77">
        <v>2.1669999999999998</v>
      </c>
      <c r="AF32" s="77">
        <v>2.234</v>
      </c>
      <c r="AG32" s="77">
        <v>2.3050000000000002</v>
      </c>
      <c r="AH32" s="77">
        <v>2.3820000000000001</v>
      </c>
      <c r="AI32" s="77">
        <v>2.4660000000000002</v>
      </c>
      <c r="AJ32" s="77">
        <v>2.556</v>
      </c>
      <c r="AK32" s="77">
        <v>2.6539999999999999</v>
      </c>
      <c r="AL32" s="77">
        <v>2.7610000000000001</v>
      </c>
      <c r="AM32" s="77">
        <v>2.879</v>
      </c>
      <c r="AN32" s="77">
        <v>3.0070000000000001</v>
      </c>
      <c r="AO32" s="77">
        <v>3.1480000000000001</v>
      </c>
      <c r="AP32" s="77">
        <v>3.3029999999999999</v>
      </c>
      <c r="AQ32" s="77">
        <v>3.4750000000000001</v>
      </c>
      <c r="AR32" s="77">
        <v>3.665</v>
      </c>
      <c r="AS32" s="77">
        <v>3.8759999999999999</v>
      </c>
      <c r="AT32" s="77">
        <v>4.1109999999999998</v>
      </c>
      <c r="AU32" s="77">
        <v>4.3730000000000002</v>
      </c>
      <c r="AV32" s="77">
        <v>4.6669999999999998</v>
      </c>
      <c r="AW32" s="77">
        <v>4.9960000000000004</v>
      </c>
      <c r="AX32" s="77">
        <v>5.367</v>
      </c>
      <c r="AY32" s="77">
        <v>5.7839999999999998</v>
      </c>
      <c r="AZ32" s="77">
        <v>6.2539999999999996</v>
      </c>
      <c r="BA32" s="77">
        <v>6.7869999999999999</v>
      </c>
      <c r="BB32" s="77">
        <v>7.3890000000000002</v>
      </c>
      <c r="BC32" s="77">
        <v>8.0730000000000004</v>
      </c>
      <c r="BD32" s="77">
        <v>8.8480000000000008</v>
      </c>
      <c r="BE32" s="77">
        <v>9.7279999999999998</v>
      </c>
      <c r="BF32" s="77">
        <v>10.728</v>
      </c>
      <c r="BG32" s="77">
        <v>11.864000000000001</v>
      </c>
      <c r="BH32" s="77">
        <v>13.154999999999999</v>
      </c>
      <c r="BI32" s="77">
        <v>14.622</v>
      </c>
      <c r="BJ32" s="77">
        <v>16.286999999999999</v>
      </c>
      <c r="BK32" s="77">
        <v>18.178000000000001</v>
      </c>
      <c r="BL32" s="77">
        <v>20.324000000000002</v>
      </c>
      <c r="BM32" s="77">
        <v>22.76</v>
      </c>
      <c r="BN32" s="77">
        <v>25.523</v>
      </c>
      <c r="BO32" s="77">
        <v>28.657</v>
      </c>
      <c r="BP32" s="77">
        <v>32.213000000000001</v>
      </c>
      <c r="BQ32" s="77">
        <v>36.249000000000002</v>
      </c>
      <c r="BR32" s="77">
        <v>40.832000000000001</v>
      </c>
      <c r="BS32" s="77">
        <v>46.043999999999997</v>
      </c>
      <c r="BT32" s="77">
        <v>51.982999999999997</v>
      </c>
      <c r="BU32" s="77">
        <v>58.753</v>
      </c>
      <c r="BV32" s="77">
        <v>66.483000000000004</v>
      </c>
      <c r="BW32" s="77">
        <v>75.346000000000004</v>
      </c>
      <c r="BX32" s="77">
        <v>85.542000000000002</v>
      </c>
      <c r="BY32" s="77">
        <v>97.316999999999993</v>
      </c>
      <c r="BZ32" s="77">
        <v>110.96599999999999</v>
      </c>
      <c r="CA32" s="77">
        <v>126.84399999999999</v>
      </c>
      <c r="CB32" s="77">
        <v>145.38300000000001</v>
      </c>
      <c r="CC32" s="77">
        <v>167.089</v>
      </c>
      <c r="CD32" s="77">
        <v>192.56399999999999</v>
      </c>
      <c r="CE32" s="77">
        <v>222.53899999999999</v>
      </c>
      <c r="CF32" s="77">
        <v>257.90100000000001</v>
      </c>
      <c r="CG32" s="77">
        <v>299.71199999999999</v>
      </c>
      <c r="CH32" s="77">
        <v>349.26100000000002</v>
      </c>
      <c r="CI32" s="77">
        <v>408.09100000000001</v>
      </c>
    </row>
    <row r="33" spans="1:87" x14ac:dyDescent="0.25">
      <c r="A33" s="108">
        <v>56</v>
      </c>
      <c r="B33" s="77">
        <v>1.224</v>
      </c>
      <c r="C33" s="77">
        <v>1.2370000000000001</v>
      </c>
      <c r="D33" s="77">
        <v>1.25</v>
      </c>
      <c r="E33" s="77">
        <v>1.264</v>
      </c>
      <c r="F33" s="77">
        <v>1.2789999999999999</v>
      </c>
      <c r="G33" s="77">
        <v>1.294</v>
      </c>
      <c r="H33" s="77">
        <v>1.31</v>
      </c>
      <c r="I33" s="77">
        <v>1.327</v>
      </c>
      <c r="J33" s="77">
        <v>1.3440000000000001</v>
      </c>
      <c r="K33" s="77">
        <v>1.3620000000000001</v>
      </c>
      <c r="L33" s="77">
        <v>1.381</v>
      </c>
      <c r="M33" s="77">
        <v>1.401</v>
      </c>
      <c r="N33" s="77">
        <v>1.4219999999999999</v>
      </c>
      <c r="O33" s="77">
        <v>1.444</v>
      </c>
      <c r="P33" s="77">
        <v>1.4670000000000001</v>
      </c>
      <c r="Q33" s="77">
        <v>1.4930000000000001</v>
      </c>
      <c r="R33" s="77">
        <v>1.52</v>
      </c>
      <c r="S33" s="77">
        <v>1.5469999999999999</v>
      </c>
      <c r="T33" s="77">
        <v>1.5760000000000001</v>
      </c>
      <c r="U33" s="77">
        <v>1.6060000000000001</v>
      </c>
      <c r="V33" s="77">
        <v>1.6379999999999999</v>
      </c>
      <c r="W33" s="77">
        <v>1.671</v>
      </c>
      <c r="X33" s="77">
        <v>1.7070000000000001</v>
      </c>
      <c r="Y33" s="77">
        <v>1.744</v>
      </c>
      <c r="Z33" s="77">
        <v>1.7849999999999999</v>
      </c>
      <c r="AA33" s="77">
        <v>1.827</v>
      </c>
      <c r="AB33" s="77">
        <v>1.873</v>
      </c>
      <c r="AC33" s="77">
        <v>1.921</v>
      </c>
      <c r="AD33" s="77">
        <v>1.9730000000000001</v>
      </c>
      <c r="AE33" s="77">
        <v>2.028</v>
      </c>
      <c r="AF33" s="77">
        <v>2.0880000000000001</v>
      </c>
      <c r="AG33" s="77">
        <v>2.1520000000000001</v>
      </c>
      <c r="AH33" s="77">
        <v>2.2210000000000001</v>
      </c>
      <c r="AI33" s="77">
        <v>2.2949999999999999</v>
      </c>
      <c r="AJ33" s="77">
        <v>2.3759999999999999</v>
      </c>
      <c r="AK33" s="77">
        <v>2.4630000000000001</v>
      </c>
      <c r="AL33" s="77">
        <v>2.5579999999999998</v>
      </c>
      <c r="AM33" s="77">
        <v>2.6619999999999999</v>
      </c>
      <c r="AN33" s="77">
        <v>2.7749999999999999</v>
      </c>
      <c r="AO33" s="77">
        <v>2.899</v>
      </c>
      <c r="AP33" s="77">
        <v>3.0350000000000001</v>
      </c>
      <c r="AQ33" s="77">
        <v>3.1850000000000001</v>
      </c>
      <c r="AR33" s="77">
        <v>3.351</v>
      </c>
      <c r="AS33" s="77">
        <v>3.5350000000000001</v>
      </c>
      <c r="AT33" s="77">
        <v>3.74</v>
      </c>
      <c r="AU33" s="77">
        <v>3.9670000000000001</v>
      </c>
      <c r="AV33" s="77">
        <v>4.2220000000000004</v>
      </c>
      <c r="AW33" s="77">
        <v>4.5060000000000002</v>
      </c>
      <c r="AX33" s="77">
        <v>4.8259999999999996</v>
      </c>
      <c r="AY33" s="77">
        <v>5.1849999999999996</v>
      </c>
      <c r="AZ33" s="77">
        <v>5.59</v>
      </c>
      <c r="BA33" s="77">
        <v>6.0469999999999997</v>
      </c>
      <c r="BB33" s="77">
        <v>6.5650000000000004</v>
      </c>
      <c r="BC33" s="77">
        <v>7.1520000000000001</v>
      </c>
      <c r="BD33" s="77">
        <v>7.8170000000000002</v>
      </c>
      <c r="BE33" s="77">
        <v>8.5730000000000004</v>
      </c>
      <c r="BF33" s="77">
        <v>9.4329999999999998</v>
      </c>
      <c r="BG33" s="77">
        <v>10.41</v>
      </c>
      <c r="BH33" s="77">
        <v>11.523</v>
      </c>
      <c r="BI33" s="77">
        <v>12.788</v>
      </c>
      <c r="BJ33" s="77">
        <v>14.228</v>
      </c>
      <c r="BK33" s="77">
        <v>15.868</v>
      </c>
      <c r="BL33" s="77">
        <v>17.734000000000002</v>
      </c>
      <c r="BM33" s="77">
        <v>19.856999999999999</v>
      </c>
      <c r="BN33" s="77">
        <v>22.271999999999998</v>
      </c>
      <c r="BO33" s="77">
        <v>25.018999999999998</v>
      </c>
      <c r="BP33" s="77">
        <v>28.145</v>
      </c>
      <c r="BQ33" s="77">
        <v>31.701000000000001</v>
      </c>
      <c r="BR33" s="77">
        <v>35.75</v>
      </c>
      <c r="BS33" s="77">
        <v>40.363999999999997</v>
      </c>
      <c r="BT33" s="77">
        <v>45.631</v>
      </c>
      <c r="BU33" s="77">
        <v>51.643999999999998</v>
      </c>
      <c r="BV33" s="77">
        <v>58.518999999999998</v>
      </c>
      <c r="BW33" s="77">
        <v>66.406000000000006</v>
      </c>
      <c r="BX33" s="77">
        <v>75.484999999999999</v>
      </c>
      <c r="BY33" s="77">
        <v>85.972999999999999</v>
      </c>
      <c r="BZ33" s="77">
        <v>98.128</v>
      </c>
      <c r="CA33" s="77">
        <v>112.26600000000001</v>
      </c>
      <c r="CB33" s="77">
        <v>128.76599999999999</v>
      </c>
      <c r="CC33" s="77">
        <v>148.07400000000001</v>
      </c>
      <c r="CD33" s="77">
        <v>170.71899999999999</v>
      </c>
      <c r="CE33" s="77">
        <v>197.346</v>
      </c>
      <c r="CF33" s="77">
        <v>228.73400000000001</v>
      </c>
      <c r="CG33" s="77">
        <v>265.81700000000001</v>
      </c>
      <c r="CH33" s="77">
        <v>309.73</v>
      </c>
      <c r="CI33" s="77">
        <v>361.82799999999997</v>
      </c>
    </row>
    <row r="34" spans="1:87" x14ac:dyDescent="0.25">
      <c r="A34" s="108">
        <v>57</v>
      </c>
      <c r="B34" s="77">
        <v>1.165</v>
      </c>
      <c r="C34" s="77">
        <v>1.177</v>
      </c>
      <c r="D34" s="77">
        <v>1.1890000000000001</v>
      </c>
      <c r="E34" s="77">
        <v>1.202</v>
      </c>
      <c r="F34" s="77">
        <v>1.216</v>
      </c>
      <c r="G34" s="77">
        <v>1.23</v>
      </c>
      <c r="H34" s="77">
        <v>1.244</v>
      </c>
      <c r="I34" s="77">
        <v>1.26</v>
      </c>
      <c r="J34" s="77">
        <v>1.276</v>
      </c>
      <c r="K34" s="77">
        <v>1.2929999999999999</v>
      </c>
      <c r="L34" s="77">
        <v>1.31</v>
      </c>
      <c r="M34" s="77">
        <v>1.3280000000000001</v>
      </c>
      <c r="N34" s="77">
        <v>1.3480000000000001</v>
      </c>
      <c r="O34" s="77">
        <v>1.3680000000000001</v>
      </c>
      <c r="P34" s="77">
        <v>1.389</v>
      </c>
      <c r="Q34" s="77">
        <v>1.413</v>
      </c>
      <c r="R34" s="77">
        <v>1.4379999999999999</v>
      </c>
      <c r="S34" s="77">
        <v>1.4630000000000001</v>
      </c>
      <c r="T34" s="77">
        <v>1.4890000000000001</v>
      </c>
      <c r="U34" s="77">
        <v>1.516</v>
      </c>
      <c r="V34" s="77">
        <v>1.5449999999999999</v>
      </c>
      <c r="W34" s="77">
        <v>1.5760000000000001</v>
      </c>
      <c r="X34" s="77">
        <v>1.6080000000000001</v>
      </c>
      <c r="Y34" s="77">
        <v>1.6419999999999999</v>
      </c>
      <c r="Z34" s="77">
        <v>1.679</v>
      </c>
      <c r="AA34" s="77">
        <v>1.7170000000000001</v>
      </c>
      <c r="AB34" s="77">
        <v>1.758</v>
      </c>
      <c r="AC34" s="77">
        <v>1.802</v>
      </c>
      <c r="AD34" s="77">
        <v>1.849</v>
      </c>
      <c r="AE34" s="77">
        <v>1.899</v>
      </c>
      <c r="AF34" s="77">
        <v>1.952</v>
      </c>
      <c r="AG34" s="77">
        <v>2.0099999999999998</v>
      </c>
      <c r="AH34" s="77">
        <v>2.0720000000000001</v>
      </c>
      <c r="AI34" s="77">
        <v>2.1379999999999999</v>
      </c>
      <c r="AJ34" s="77">
        <v>2.21</v>
      </c>
      <c r="AK34" s="77">
        <v>2.2879999999999998</v>
      </c>
      <c r="AL34" s="77">
        <v>2.3719999999999999</v>
      </c>
      <c r="AM34" s="77">
        <v>2.464</v>
      </c>
      <c r="AN34" s="77">
        <v>2.5640000000000001</v>
      </c>
      <c r="AO34" s="77">
        <v>2.673</v>
      </c>
      <c r="AP34" s="77">
        <v>2.7930000000000001</v>
      </c>
      <c r="AQ34" s="77">
        <v>2.9249999999999998</v>
      </c>
      <c r="AR34" s="77">
        <v>3.07</v>
      </c>
      <c r="AS34" s="77">
        <v>3.2309999999999999</v>
      </c>
      <c r="AT34" s="77">
        <v>3.4089999999999998</v>
      </c>
      <c r="AU34" s="77">
        <v>3.6070000000000002</v>
      </c>
      <c r="AV34" s="77">
        <v>3.827</v>
      </c>
      <c r="AW34" s="77">
        <v>4.0730000000000004</v>
      </c>
      <c r="AX34" s="77">
        <v>4.3490000000000002</v>
      </c>
      <c r="AY34" s="77">
        <v>4.6589999999999998</v>
      </c>
      <c r="AZ34" s="77">
        <v>5.008</v>
      </c>
      <c r="BA34" s="77">
        <v>5.4009999999999998</v>
      </c>
      <c r="BB34" s="77">
        <v>5.8460000000000001</v>
      </c>
      <c r="BC34" s="77">
        <v>6.3490000000000002</v>
      </c>
      <c r="BD34" s="77">
        <v>6.92</v>
      </c>
      <c r="BE34" s="77">
        <v>7.569</v>
      </c>
      <c r="BF34" s="77">
        <v>8.3059999999999992</v>
      </c>
      <c r="BG34" s="77">
        <v>9.1460000000000008</v>
      </c>
      <c r="BH34" s="77">
        <v>10.102</v>
      </c>
      <c r="BI34" s="77">
        <v>11.191000000000001</v>
      </c>
      <c r="BJ34" s="77">
        <v>12.433</v>
      </c>
      <c r="BK34" s="77">
        <v>13.85</v>
      </c>
      <c r="BL34" s="77">
        <v>15.465999999999999</v>
      </c>
      <c r="BM34" s="77">
        <v>17.309000000000001</v>
      </c>
      <c r="BN34" s="77">
        <v>19.411999999999999</v>
      </c>
      <c r="BO34" s="77">
        <v>21.811</v>
      </c>
      <c r="BP34" s="77">
        <v>24.547000000000001</v>
      </c>
      <c r="BQ34" s="77">
        <v>27.67</v>
      </c>
      <c r="BR34" s="77">
        <v>31.234000000000002</v>
      </c>
      <c r="BS34" s="77">
        <v>35.305999999999997</v>
      </c>
      <c r="BT34" s="77">
        <v>39.965000000000003</v>
      </c>
      <c r="BU34" s="77">
        <v>45.292999999999999</v>
      </c>
      <c r="BV34" s="77">
        <v>51.393999999999998</v>
      </c>
      <c r="BW34" s="77">
        <v>58.402000000000001</v>
      </c>
      <c r="BX34" s="77">
        <v>66.477999999999994</v>
      </c>
      <c r="BY34" s="77">
        <v>75.811000000000007</v>
      </c>
      <c r="BZ34" s="77">
        <v>86.632000000000005</v>
      </c>
      <c r="CA34" s="77">
        <v>99.22</v>
      </c>
      <c r="CB34" s="77">
        <v>113.90900000000001</v>
      </c>
      <c r="CC34" s="77">
        <v>131.09200000000001</v>
      </c>
      <c r="CD34" s="77">
        <v>151.23500000000001</v>
      </c>
      <c r="CE34" s="77">
        <v>174.90700000000001</v>
      </c>
      <c r="CF34" s="77">
        <v>202.792</v>
      </c>
      <c r="CG34" s="77">
        <v>235.71299999999999</v>
      </c>
      <c r="CH34" s="77">
        <v>274.66800000000001</v>
      </c>
      <c r="CI34" s="77">
        <v>320.84800000000001</v>
      </c>
    </row>
    <row r="35" spans="1:87" x14ac:dyDescent="0.25">
      <c r="A35" s="108">
        <v>58</v>
      </c>
      <c r="B35" s="77">
        <v>1.1080000000000001</v>
      </c>
      <c r="C35" s="77">
        <v>1.119</v>
      </c>
      <c r="D35" s="77">
        <v>1.131</v>
      </c>
      <c r="E35" s="77">
        <v>1.143</v>
      </c>
      <c r="F35" s="77">
        <v>1.155</v>
      </c>
      <c r="G35" s="77">
        <v>1.1679999999999999</v>
      </c>
      <c r="H35" s="77">
        <v>1.1819999999999999</v>
      </c>
      <c r="I35" s="77">
        <v>1.196</v>
      </c>
      <c r="J35" s="77">
        <v>1.2110000000000001</v>
      </c>
      <c r="K35" s="77">
        <v>1.226</v>
      </c>
      <c r="L35" s="77">
        <v>1.242</v>
      </c>
      <c r="M35" s="77">
        <v>1.2589999999999999</v>
      </c>
      <c r="N35" s="77">
        <v>1.2769999999999999</v>
      </c>
      <c r="O35" s="77">
        <v>1.2949999999999999</v>
      </c>
      <c r="P35" s="77">
        <v>1.3149999999999999</v>
      </c>
      <c r="Q35" s="77">
        <v>1.337</v>
      </c>
      <c r="R35" s="77">
        <v>1.359</v>
      </c>
      <c r="S35" s="77">
        <v>1.3819999999999999</v>
      </c>
      <c r="T35" s="77">
        <v>1.4059999999999999</v>
      </c>
      <c r="U35" s="77">
        <v>1.431</v>
      </c>
      <c r="V35" s="77">
        <v>1.458</v>
      </c>
      <c r="W35" s="77">
        <v>1.486</v>
      </c>
      <c r="X35" s="77">
        <v>1.5149999999999999</v>
      </c>
      <c r="Y35" s="77">
        <v>1.546</v>
      </c>
      <c r="Z35" s="77">
        <v>1.579</v>
      </c>
      <c r="AA35" s="77">
        <v>1.6140000000000001</v>
      </c>
      <c r="AB35" s="77">
        <v>1.6519999999999999</v>
      </c>
      <c r="AC35" s="77">
        <v>1.6910000000000001</v>
      </c>
      <c r="AD35" s="77">
        <v>1.7330000000000001</v>
      </c>
      <c r="AE35" s="77">
        <v>1.7789999999999999</v>
      </c>
      <c r="AF35" s="77">
        <v>1.827</v>
      </c>
      <c r="AG35" s="77">
        <v>1.8779999999999999</v>
      </c>
      <c r="AH35" s="77">
        <v>1.9339999999999999</v>
      </c>
      <c r="AI35" s="77">
        <v>1.9930000000000001</v>
      </c>
      <c r="AJ35" s="77">
        <v>2.0569999999999999</v>
      </c>
      <c r="AK35" s="77">
        <v>2.1269999999999998</v>
      </c>
      <c r="AL35" s="77">
        <v>2.202</v>
      </c>
      <c r="AM35" s="77">
        <v>2.2829999999999999</v>
      </c>
      <c r="AN35" s="77">
        <v>2.3719999999999999</v>
      </c>
      <c r="AO35" s="77">
        <v>2.468</v>
      </c>
      <c r="AP35" s="77">
        <v>2.5739999999999998</v>
      </c>
      <c r="AQ35" s="77">
        <v>2.69</v>
      </c>
      <c r="AR35" s="77">
        <v>2.8180000000000001</v>
      </c>
      <c r="AS35" s="77">
        <v>2.9580000000000002</v>
      </c>
      <c r="AT35" s="77">
        <v>3.113</v>
      </c>
      <c r="AU35" s="77">
        <v>3.286</v>
      </c>
      <c r="AV35" s="77">
        <v>3.4769999999999999</v>
      </c>
      <c r="AW35" s="77">
        <v>3.69</v>
      </c>
      <c r="AX35" s="77">
        <v>3.9289999999999998</v>
      </c>
      <c r="AY35" s="77">
        <v>4.1959999999999997</v>
      </c>
      <c r="AZ35" s="77">
        <v>4.4969999999999999</v>
      </c>
      <c r="BA35" s="77">
        <v>4.835</v>
      </c>
      <c r="BB35" s="77">
        <v>5.2169999999999996</v>
      </c>
      <c r="BC35" s="77">
        <v>5.649</v>
      </c>
      <c r="BD35" s="77">
        <v>6.1390000000000002</v>
      </c>
      <c r="BE35" s="77">
        <v>6.6950000000000003</v>
      </c>
      <c r="BF35" s="77">
        <v>7.327</v>
      </c>
      <c r="BG35" s="77">
        <v>8.0470000000000006</v>
      </c>
      <c r="BH35" s="77">
        <v>8.8670000000000009</v>
      </c>
      <c r="BI35" s="77">
        <v>9.8030000000000008</v>
      </c>
      <c r="BJ35" s="77">
        <v>10.871</v>
      </c>
      <c r="BK35" s="77">
        <v>12.090999999999999</v>
      </c>
      <c r="BL35" s="77">
        <v>13.486000000000001</v>
      </c>
      <c r="BM35" s="77">
        <v>15.081</v>
      </c>
      <c r="BN35" s="77">
        <v>16.905000000000001</v>
      </c>
      <c r="BO35" s="77">
        <v>18.991</v>
      </c>
      <c r="BP35" s="77">
        <v>21.376999999999999</v>
      </c>
      <c r="BQ35" s="77">
        <v>24.108000000000001</v>
      </c>
      <c r="BR35" s="77">
        <v>27.234000000000002</v>
      </c>
      <c r="BS35" s="77">
        <v>30.815000000000001</v>
      </c>
      <c r="BT35" s="77">
        <v>34.921999999999997</v>
      </c>
      <c r="BU35" s="77">
        <v>39.628999999999998</v>
      </c>
      <c r="BV35" s="77">
        <v>45.030999999999999</v>
      </c>
      <c r="BW35" s="77">
        <v>51.246000000000002</v>
      </c>
      <c r="BX35" s="77">
        <v>58.415999999999997</v>
      </c>
      <c r="BY35" s="77">
        <v>66.712999999999994</v>
      </c>
      <c r="BZ35" s="77">
        <v>76.34</v>
      </c>
      <c r="CA35" s="77">
        <v>87.543000000000006</v>
      </c>
      <c r="CB35" s="77">
        <v>100.619</v>
      </c>
      <c r="CC35" s="77">
        <v>115.916</v>
      </c>
      <c r="CD35" s="77">
        <v>133.845</v>
      </c>
      <c r="CE35" s="77">
        <v>154.90700000000001</v>
      </c>
      <c r="CF35" s="77">
        <v>179.70699999999999</v>
      </c>
      <c r="CG35" s="77">
        <v>208.96799999999999</v>
      </c>
      <c r="CH35" s="77">
        <v>243.571</v>
      </c>
      <c r="CI35" s="77">
        <v>284.56099999999998</v>
      </c>
    </row>
    <row r="36" spans="1:87" x14ac:dyDescent="0.25">
      <c r="A36" s="108">
        <v>59</v>
      </c>
      <c r="B36" s="77">
        <v>1.054</v>
      </c>
      <c r="C36" s="77">
        <v>1.0640000000000001</v>
      </c>
      <c r="D36" s="77">
        <v>1.075</v>
      </c>
      <c r="E36" s="77">
        <v>1.0860000000000001</v>
      </c>
      <c r="F36" s="77">
        <v>1.097</v>
      </c>
      <c r="G36" s="77">
        <v>1.109</v>
      </c>
      <c r="H36" s="77">
        <v>1.1220000000000001</v>
      </c>
      <c r="I36" s="77">
        <v>1.135</v>
      </c>
      <c r="J36" s="77">
        <v>1.149</v>
      </c>
      <c r="K36" s="77">
        <v>1.163</v>
      </c>
      <c r="L36" s="77">
        <v>1.1779999999999999</v>
      </c>
      <c r="M36" s="77">
        <v>1.1930000000000001</v>
      </c>
      <c r="N36" s="77">
        <v>1.2090000000000001</v>
      </c>
      <c r="O36" s="77">
        <v>1.226</v>
      </c>
      <c r="P36" s="77">
        <v>1.244</v>
      </c>
      <c r="Q36" s="77">
        <v>1.264</v>
      </c>
      <c r="R36" s="77">
        <v>1.2849999999999999</v>
      </c>
      <c r="S36" s="77">
        <v>1.306</v>
      </c>
      <c r="T36" s="77">
        <v>1.3280000000000001</v>
      </c>
      <c r="U36" s="77">
        <v>1.351</v>
      </c>
      <c r="V36" s="77">
        <v>1.375</v>
      </c>
      <c r="W36" s="77">
        <v>1.401</v>
      </c>
      <c r="X36" s="77">
        <v>1.427</v>
      </c>
      <c r="Y36" s="77">
        <v>1.456</v>
      </c>
      <c r="Z36" s="77">
        <v>1.486</v>
      </c>
      <c r="AA36" s="77">
        <v>1.518</v>
      </c>
      <c r="AB36" s="77">
        <v>1.552</v>
      </c>
      <c r="AC36" s="77">
        <v>1.587</v>
      </c>
      <c r="AD36" s="77">
        <v>1.6259999999999999</v>
      </c>
      <c r="AE36" s="77">
        <v>1.6659999999999999</v>
      </c>
      <c r="AF36" s="77">
        <v>1.71</v>
      </c>
      <c r="AG36" s="77">
        <v>1.756</v>
      </c>
      <c r="AH36" s="77">
        <v>1.806</v>
      </c>
      <c r="AI36" s="77">
        <v>1.859</v>
      </c>
      <c r="AJ36" s="77">
        <v>1.917</v>
      </c>
      <c r="AK36" s="77">
        <v>1.9790000000000001</v>
      </c>
      <c r="AL36" s="77">
        <v>2.0459999999999998</v>
      </c>
      <c r="AM36" s="77">
        <v>2.1179999999999999</v>
      </c>
      <c r="AN36" s="77">
        <v>2.1970000000000001</v>
      </c>
      <c r="AO36" s="77">
        <v>2.282</v>
      </c>
      <c r="AP36" s="77">
        <v>2.375</v>
      </c>
      <c r="AQ36" s="77">
        <v>2.4780000000000002</v>
      </c>
      <c r="AR36" s="77">
        <v>2.59</v>
      </c>
      <c r="AS36" s="77">
        <v>2.7130000000000001</v>
      </c>
      <c r="AT36" s="77">
        <v>2.8490000000000002</v>
      </c>
      <c r="AU36" s="77">
        <v>2.9990000000000001</v>
      </c>
      <c r="AV36" s="77">
        <v>3.165</v>
      </c>
      <c r="AW36" s="77">
        <v>3.351</v>
      </c>
      <c r="AX36" s="77">
        <v>3.5569999999999999</v>
      </c>
      <c r="AY36" s="77">
        <v>3.7879999999999998</v>
      </c>
      <c r="AZ36" s="77">
        <v>4.048</v>
      </c>
      <c r="BA36" s="77">
        <v>4.3390000000000004</v>
      </c>
      <c r="BB36" s="77">
        <v>4.6669999999999998</v>
      </c>
      <c r="BC36" s="77">
        <v>5.0380000000000003</v>
      </c>
      <c r="BD36" s="77">
        <v>5.4589999999999996</v>
      </c>
      <c r="BE36" s="77">
        <v>5.9349999999999996</v>
      </c>
      <c r="BF36" s="77">
        <v>6.4770000000000003</v>
      </c>
      <c r="BG36" s="77">
        <v>7.0940000000000003</v>
      </c>
      <c r="BH36" s="77">
        <v>7.7960000000000003</v>
      </c>
      <c r="BI36" s="77">
        <v>8.5990000000000002</v>
      </c>
      <c r="BJ36" s="77">
        <v>9.5150000000000006</v>
      </c>
      <c r="BK36" s="77">
        <v>10.564</v>
      </c>
      <c r="BL36" s="77">
        <v>11.763999999999999</v>
      </c>
      <c r="BM36" s="77">
        <v>13.14</v>
      </c>
      <c r="BN36" s="77">
        <v>14.715999999999999</v>
      </c>
      <c r="BO36" s="77">
        <v>16.524000000000001</v>
      </c>
      <c r="BP36" s="77">
        <v>18.597999999999999</v>
      </c>
      <c r="BQ36" s="77">
        <v>20.978000000000002</v>
      </c>
      <c r="BR36" s="77">
        <v>23.71</v>
      </c>
      <c r="BS36" s="77">
        <v>26.849</v>
      </c>
      <c r="BT36" s="77">
        <v>30.457999999999998</v>
      </c>
      <c r="BU36" s="77">
        <v>34.606999999999999</v>
      </c>
      <c r="BV36" s="77">
        <v>39.378</v>
      </c>
      <c r="BW36" s="77">
        <v>44.88</v>
      </c>
      <c r="BX36" s="77">
        <v>51.238999999999997</v>
      </c>
      <c r="BY36" s="77">
        <v>58.609000000000002</v>
      </c>
      <c r="BZ36" s="77">
        <v>67.171000000000006</v>
      </c>
      <c r="CA36" s="77">
        <v>77.144999999999996</v>
      </c>
      <c r="CB36" s="77">
        <v>88.796000000000006</v>
      </c>
      <c r="CC36" s="77">
        <v>102.432</v>
      </c>
      <c r="CD36" s="77">
        <v>118.42</v>
      </c>
      <c r="CE36" s="77">
        <v>137.203</v>
      </c>
      <c r="CF36" s="77">
        <v>159.31899999999999</v>
      </c>
      <c r="CG36" s="77">
        <v>185.41</v>
      </c>
      <c r="CH36" s="77">
        <v>216.25399999999999</v>
      </c>
      <c r="CI36" s="77">
        <v>252.78</v>
      </c>
    </row>
    <row r="37" spans="1:87" x14ac:dyDescent="0.25">
      <c r="A37" s="108">
        <v>60</v>
      </c>
      <c r="B37" s="77">
        <v>1.002</v>
      </c>
      <c r="C37" s="77">
        <v>1.0109999999999999</v>
      </c>
      <c r="D37" s="77">
        <v>1.0209999999999999</v>
      </c>
      <c r="E37" s="77">
        <v>1.0309999999999999</v>
      </c>
      <c r="F37" s="77">
        <v>1.042</v>
      </c>
      <c r="G37" s="77">
        <v>1.0529999999999999</v>
      </c>
      <c r="H37" s="77">
        <v>1.0649999999999999</v>
      </c>
      <c r="I37" s="77">
        <v>1.077</v>
      </c>
      <c r="J37" s="77">
        <v>1.089</v>
      </c>
      <c r="K37" s="77">
        <v>1.1020000000000001</v>
      </c>
      <c r="L37" s="77">
        <v>1.1160000000000001</v>
      </c>
      <c r="M37" s="77">
        <v>1.1299999999999999</v>
      </c>
      <c r="N37" s="77">
        <v>1.145</v>
      </c>
      <c r="O37" s="77">
        <v>1.161</v>
      </c>
      <c r="P37" s="77">
        <v>1.177</v>
      </c>
      <c r="Q37" s="77">
        <v>1.1950000000000001</v>
      </c>
      <c r="R37" s="77">
        <v>1.2150000000000001</v>
      </c>
      <c r="S37" s="77">
        <v>1.234</v>
      </c>
      <c r="T37" s="77">
        <v>1.254</v>
      </c>
      <c r="U37" s="77">
        <v>1.2749999999999999</v>
      </c>
      <c r="V37" s="77">
        <v>1.2969999999999999</v>
      </c>
      <c r="W37" s="77">
        <v>1.32</v>
      </c>
      <c r="X37" s="77">
        <v>1.345</v>
      </c>
      <c r="Y37" s="77">
        <v>1.371</v>
      </c>
      <c r="Z37" s="77">
        <v>1.3979999999999999</v>
      </c>
      <c r="AA37" s="77">
        <v>1.427</v>
      </c>
      <c r="AB37" s="77">
        <v>1.458</v>
      </c>
      <c r="AC37" s="77">
        <v>1.49</v>
      </c>
      <c r="AD37" s="77">
        <v>1.5249999999999999</v>
      </c>
      <c r="AE37" s="77">
        <v>1.5620000000000001</v>
      </c>
      <c r="AF37" s="77">
        <v>1.601</v>
      </c>
      <c r="AG37" s="77">
        <v>1.643</v>
      </c>
      <c r="AH37" s="77">
        <v>1.6870000000000001</v>
      </c>
      <c r="AI37" s="77">
        <v>1.7350000000000001</v>
      </c>
      <c r="AJ37" s="77">
        <v>1.7869999999999999</v>
      </c>
      <c r="AK37" s="77">
        <v>1.8420000000000001</v>
      </c>
      <c r="AL37" s="77">
        <v>1.9019999999999999</v>
      </c>
      <c r="AM37" s="77">
        <v>1.966</v>
      </c>
      <c r="AN37" s="77">
        <v>2.036</v>
      </c>
      <c r="AO37" s="77">
        <v>2.1120000000000001</v>
      </c>
      <c r="AP37" s="77">
        <v>2.1949999999999998</v>
      </c>
      <c r="AQ37" s="77">
        <v>2.2850000000000001</v>
      </c>
      <c r="AR37" s="77">
        <v>2.383</v>
      </c>
      <c r="AS37" s="77">
        <v>2.4910000000000001</v>
      </c>
      <c r="AT37" s="77">
        <v>2.61</v>
      </c>
      <c r="AU37" s="77">
        <v>2.742</v>
      </c>
      <c r="AV37" s="77">
        <v>2.887</v>
      </c>
      <c r="AW37" s="77">
        <v>3.048</v>
      </c>
      <c r="AX37" s="77">
        <v>3.2269999999999999</v>
      </c>
      <c r="AY37" s="77">
        <v>3.427</v>
      </c>
      <c r="AZ37" s="77">
        <v>3.6509999999999998</v>
      </c>
      <c r="BA37" s="77">
        <v>3.903</v>
      </c>
      <c r="BB37" s="77">
        <v>4.1849999999999996</v>
      </c>
      <c r="BC37" s="77">
        <v>4.5039999999999996</v>
      </c>
      <c r="BD37" s="77">
        <v>4.8650000000000002</v>
      </c>
      <c r="BE37" s="77">
        <v>5.2729999999999997</v>
      </c>
      <c r="BF37" s="77">
        <v>5.7370000000000001</v>
      </c>
      <c r="BG37" s="77">
        <v>6.2649999999999997</v>
      </c>
      <c r="BH37" s="77">
        <v>6.867</v>
      </c>
      <c r="BI37" s="77">
        <v>7.5529999999999999</v>
      </c>
      <c r="BJ37" s="77">
        <v>8.3379999999999992</v>
      </c>
      <c r="BK37" s="77">
        <v>9.2370000000000001</v>
      </c>
      <c r="BL37" s="77">
        <v>10.268000000000001</v>
      </c>
      <c r="BM37" s="77">
        <v>11.451000000000001</v>
      </c>
      <c r="BN37" s="77">
        <v>12.808999999999999</v>
      </c>
      <c r="BO37" s="77">
        <v>14.37</v>
      </c>
      <c r="BP37" s="77">
        <v>16.166</v>
      </c>
      <c r="BQ37" s="77">
        <v>18.231000000000002</v>
      </c>
      <c r="BR37" s="77">
        <v>20.61</v>
      </c>
      <c r="BS37" s="77">
        <v>23.35</v>
      </c>
      <c r="BT37" s="77">
        <v>26.51</v>
      </c>
      <c r="BU37" s="77">
        <v>30.152999999999999</v>
      </c>
      <c r="BV37" s="77">
        <v>34.353000000000002</v>
      </c>
      <c r="BW37" s="77">
        <v>39.209000000000003</v>
      </c>
      <c r="BX37" s="77">
        <v>44.835000000000001</v>
      </c>
      <c r="BY37" s="77">
        <v>51.369</v>
      </c>
      <c r="BZ37" s="77">
        <v>58.972000000000001</v>
      </c>
      <c r="CA37" s="77">
        <v>67.843999999999994</v>
      </c>
      <c r="CB37" s="77">
        <v>78.218999999999994</v>
      </c>
      <c r="CC37" s="77">
        <v>90.375</v>
      </c>
      <c r="CD37" s="77">
        <v>104.639</v>
      </c>
      <c r="CE37" s="77">
        <v>121.408</v>
      </c>
      <c r="CF37" s="77">
        <v>141.161</v>
      </c>
      <c r="CG37" s="77">
        <v>164.47</v>
      </c>
      <c r="CH37" s="77">
        <v>192.03</v>
      </c>
      <c r="CI37" s="77">
        <v>224.66900000000001</v>
      </c>
    </row>
    <row r="38" spans="1:87" x14ac:dyDescent="0.25">
      <c r="A38" s="108">
        <v>61</v>
      </c>
      <c r="B38" s="77">
        <v>0.95199999999999996</v>
      </c>
      <c r="C38" s="77">
        <v>0.96099999999999997</v>
      </c>
      <c r="D38" s="77">
        <v>0.97</v>
      </c>
      <c r="E38" s="77">
        <v>0.97899999999999998</v>
      </c>
      <c r="F38" s="77">
        <v>0.98899999999999999</v>
      </c>
      <c r="G38" s="77">
        <v>0.999</v>
      </c>
      <c r="H38" s="77">
        <v>1.01</v>
      </c>
      <c r="I38" s="77">
        <v>1.0209999999999999</v>
      </c>
      <c r="J38" s="77">
        <v>1.032</v>
      </c>
      <c r="K38" s="77">
        <v>1.044</v>
      </c>
      <c r="L38" s="77">
        <v>1.0569999999999999</v>
      </c>
      <c r="M38" s="77">
        <v>1.07</v>
      </c>
      <c r="N38" s="77">
        <v>1.0840000000000001</v>
      </c>
      <c r="O38" s="77">
        <v>1.0980000000000001</v>
      </c>
      <c r="P38" s="77">
        <v>1.113</v>
      </c>
      <c r="Q38" s="77">
        <v>1.1299999999999999</v>
      </c>
      <c r="R38" s="77">
        <v>1.1479999999999999</v>
      </c>
      <c r="S38" s="77">
        <v>1.165</v>
      </c>
      <c r="T38" s="77">
        <v>1.1839999999999999</v>
      </c>
      <c r="U38" s="77">
        <v>1.2030000000000001</v>
      </c>
      <c r="V38" s="77">
        <v>1.2230000000000001</v>
      </c>
      <c r="W38" s="77">
        <v>1.244</v>
      </c>
      <c r="X38" s="77">
        <v>1.2669999999999999</v>
      </c>
      <c r="Y38" s="77">
        <v>1.29</v>
      </c>
      <c r="Z38" s="77">
        <v>1.3149999999999999</v>
      </c>
      <c r="AA38" s="77">
        <v>1.3420000000000001</v>
      </c>
      <c r="AB38" s="77">
        <v>1.369</v>
      </c>
      <c r="AC38" s="77">
        <v>1.399</v>
      </c>
      <c r="AD38" s="77">
        <v>1.43</v>
      </c>
      <c r="AE38" s="77">
        <v>1.464</v>
      </c>
      <c r="AF38" s="77">
        <v>1.4990000000000001</v>
      </c>
      <c r="AG38" s="77">
        <v>1.5369999999999999</v>
      </c>
      <c r="AH38" s="77">
        <v>1.577</v>
      </c>
      <c r="AI38" s="77">
        <v>1.62</v>
      </c>
      <c r="AJ38" s="77">
        <v>1.6659999999999999</v>
      </c>
      <c r="AK38" s="77">
        <v>1.716</v>
      </c>
      <c r="AL38" s="77">
        <v>1.7689999999999999</v>
      </c>
      <c r="AM38" s="77">
        <v>1.827</v>
      </c>
      <c r="AN38" s="77">
        <v>1.889</v>
      </c>
      <c r="AO38" s="77">
        <v>1.956</v>
      </c>
      <c r="AP38" s="77">
        <v>2.0289999999999999</v>
      </c>
      <c r="AQ38" s="77">
        <v>2.109</v>
      </c>
      <c r="AR38" s="77">
        <v>2.1960000000000002</v>
      </c>
      <c r="AS38" s="77">
        <v>2.2909999999999999</v>
      </c>
      <c r="AT38" s="77">
        <v>2.3959999999999999</v>
      </c>
      <c r="AU38" s="77">
        <v>2.5099999999999998</v>
      </c>
      <c r="AV38" s="77">
        <v>2.637</v>
      </c>
      <c r="AW38" s="77">
        <v>2.778</v>
      </c>
      <c r="AX38" s="77">
        <v>2.9329999999999998</v>
      </c>
      <c r="AY38" s="77">
        <v>3.1070000000000002</v>
      </c>
      <c r="AZ38" s="77">
        <v>3.3010000000000002</v>
      </c>
      <c r="BA38" s="77">
        <v>3.5169999999999999</v>
      </c>
      <c r="BB38" s="77">
        <v>3.7610000000000001</v>
      </c>
      <c r="BC38" s="77">
        <v>4.0350000000000001</v>
      </c>
      <c r="BD38" s="77">
        <v>4.3449999999999998</v>
      </c>
      <c r="BE38" s="77">
        <v>4.6950000000000003</v>
      </c>
      <c r="BF38" s="77">
        <v>5.0919999999999996</v>
      </c>
      <c r="BG38" s="77">
        <v>5.5439999999999996</v>
      </c>
      <c r="BH38" s="77">
        <v>6.0579999999999998</v>
      </c>
      <c r="BI38" s="77">
        <v>6.6449999999999996</v>
      </c>
      <c r="BJ38" s="77">
        <v>7.3159999999999998</v>
      </c>
      <c r="BK38" s="77">
        <v>8.0850000000000009</v>
      </c>
      <c r="BL38" s="77">
        <v>8.968</v>
      </c>
      <c r="BM38" s="77">
        <v>9.9819999999999993</v>
      </c>
      <c r="BN38" s="77">
        <v>11.148</v>
      </c>
      <c r="BO38" s="77">
        <v>12.49</v>
      </c>
      <c r="BP38" s="77">
        <v>14.038</v>
      </c>
      <c r="BQ38" s="77">
        <v>15.823</v>
      </c>
      <c r="BR38" s="77">
        <v>17.882999999999999</v>
      </c>
      <c r="BS38" s="77">
        <v>20.263999999999999</v>
      </c>
      <c r="BT38" s="77">
        <v>23.016999999999999</v>
      </c>
      <c r="BU38" s="77">
        <v>26.2</v>
      </c>
      <c r="BV38" s="77">
        <v>29.881</v>
      </c>
      <c r="BW38" s="77">
        <v>34.148000000000003</v>
      </c>
      <c r="BX38" s="77">
        <v>39.103999999999999</v>
      </c>
      <c r="BY38" s="77">
        <v>44.872999999999998</v>
      </c>
      <c r="BZ38" s="77">
        <v>51.601999999999997</v>
      </c>
      <c r="CA38" s="77">
        <v>59.466999999999999</v>
      </c>
      <c r="CB38" s="77">
        <v>68.682000000000002</v>
      </c>
      <c r="CC38" s="77">
        <v>79.494</v>
      </c>
      <c r="CD38" s="77">
        <v>92.197000000000003</v>
      </c>
      <c r="CE38" s="77">
        <v>107.145</v>
      </c>
      <c r="CF38" s="77">
        <v>124.768</v>
      </c>
      <c r="CG38" s="77">
        <v>145.577</v>
      </c>
      <c r="CH38" s="77">
        <v>170.196</v>
      </c>
      <c r="CI38" s="77">
        <v>199.363</v>
      </c>
    </row>
    <row r="39" spans="1:87" x14ac:dyDescent="0.25">
      <c r="A39" s="108">
        <v>62</v>
      </c>
      <c r="B39" s="77">
        <v>0.90400000000000003</v>
      </c>
      <c r="C39" s="77">
        <v>0.91200000000000003</v>
      </c>
      <c r="D39" s="77">
        <v>0.92</v>
      </c>
      <c r="E39" s="77">
        <v>0.92900000000000005</v>
      </c>
      <c r="F39" s="77">
        <v>0.93799999999999994</v>
      </c>
      <c r="G39" s="77">
        <v>0.94699999999999995</v>
      </c>
      <c r="H39" s="77">
        <v>0.95699999999999996</v>
      </c>
      <c r="I39" s="77">
        <v>0.96699999999999997</v>
      </c>
      <c r="J39" s="77">
        <v>0.97799999999999998</v>
      </c>
      <c r="K39" s="77">
        <v>0.98899999999999999</v>
      </c>
      <c r="L39" s="77">
        <v>1</v>
      </c>
      <c r="M39" s="77">
        <v>1.012</v>
      </c>
      <c r="N39" s="77">
        <v>1.0249999999999999</v>
      </c>
      <c r="O39" s="77">
        <v>1.038</v>
      </c>
      <c r="P39" s="77">
        <v>1.052</v>
      </c>
      <c r="Q39" s="77">
        <v>1.0680000000000001</v>
      </c>
      <c r="R39" s="77">
        <v>1.0840000000000001</v>
      </c>
      <c r="S39" s="77">
        <v>1.1000000000000001</v>
      </c>
      <c r="T39" s="77">
        <v>1.117</v>
      </c>
      <c r="U39" s="77">
        <v>1.1339999999999999</v>
      </c>
      <c r="V39" s="77">
        <v>1.153</v>
      </c>
      <c r="W39" s="77">
        <v>1.1719999999999999</v>
      </c>
      <c r="X39" s="77">
        <v>1.1930000000000001</v>
      </c>
      <c r="Y39" s="77">
        <v>1.214</v>
      </c>
      <c r="Z39" s="77">
        <v>1.2370000000000001</v>
      </c>
      <c r="AA39" s="77">
        <v>1.2609999999999999</v>
      </c>
      <c r="AB39" s="77">
        <v>1.286</v>
      </c>
      <c r="AC39" s="77">
        <v>1.3129999999999999</v>
      </c>
      <c r="AD39" s="77">
        <v>1.341</v>
      </c>
      <c r="AE39" s="77">
        <v>1.3720000000000001</v>
      </c>
      <c r="AF39" s="77">
        <v>1.4039999999999999</v>
      </c>
      <c r="AG39" s="77">
        <v>1.4379999999999999</v>
      </c>
      <c r="AH39" s="77">
        <v>1.474</v>
      </c>
      <c r="AI39" s="77">
        <v>1.5129999999999999</v>
      </c>
      <c r="AJ39" s="77">
        <v>1.554</v>
      </c>
      <c r="AK39" s="77">
        <v>1.599</v>
      </c>
      <c r="AL39" s="77">
        <v>1.6459999999999999</v>
      </c>
      <c r="AM39" s="77">
        <v>1.698</v>
      </c>
      <c r="AN39" s="77">
        <v>1.7529999999999999</v>
      </c>
      <c r="AO39" s="77">
        <v>1.8129999999999999</v>
      </c>
      <c r="AP39" s="77">
        <v>1.8779999999999999</v>
      </c>
      <c r="AQ39" s="77">
        <v>1.948</v>
      </c>
      <c r="AR39" s="77">
        <v>2.0249999999999999</v>
      </c>
      <c r="AS39" s="77">
        <v>2.109</v>
      </c>
      <c r="AT39" s="77">
        <v>2.2010000000000001</v>
      </c>
      <c r="AU39" s="77">
        <v>2.302</v>
      </c>
      <c r="AV39" s="77">
        <v>2.4119999999999999</v>
      </c>
      <c r="AW39" s="77">
        <v>2.5350000000000001</v>
      </c>
      <c r="AX39" s="77">
        <v>2.67</v>
      </c>
      <c r="AY39" s="77">
        <v>2.8210000000000002</v>
      </c>
      <c r="AZ39" s="77">
        <v>2.9889999999999999</v>
      </c>
      <c r="BA39" s="77">
        <v>3.1760000000000002</v>
      </c>
      <c r="BB39" s="77">
        <v>3.3860000000000001</v>
      </c>
      <c r="BC39" s="77">
        <v>3.6219999999999999</v>
      </c>
      <c r="BD39" s="77">
        <v>3.8879999999999999</v>
      </c>
      <c r="BE39" s="77">
        <v>4.1879999999999997</v>
      </c>
      <c r="BF39" s="77">
        <v>4.5279999999999996</v>
      </c>
      <c r="BG39" s="77">
        <v>4.9139999999999997</v>
      </c>
      <c r="BH39" s="77">
        <v>5.3540000000000001</v>
      </c>
      <c r="BI39" s="77">
        <v>5.8550000000000004</v>
      </c>
      <c r="BJ39" s="77">
        <v>6.4279999999999999</v>
      </c>
      <c r="BK39" s="77">
        <v>7.0839999999999996</v>
      </c>
      <c r="BL39" s="77">
        <v>7.8369999999999997</v>
      </c>
      <c r="BM39" s="77">
        <v>8.7029999999999994</v>
      </c>
      <c r="BN39" s="77">
        <v>9.7010000000000005</v>
      </c>
      <c r="BO39" s="77">
        <v>10.85</v>
      </c>
      <c r="BP39" s="77">
        <v>12.178000000000001</v>
      </c>
      <c r="BQ39" s="77">
        <v>13.712999999999999</v>
      </c>
      <c r="BR39" s="77">
        <v>15.488</v>
      </c>
      <c r="BS39" s="77">
        <v>17.545000000000002</v>
      </c>
      <c r="BT39" s="77">
        <v>19.93</v>
      </c>
      <c r="BU39" s="77">
        <v>22.695</v>
      </c>
      <c r="BV39" s="77">
        <v>25.901</v>
      </c>
      <c r="BW39" s="77">
        <v>29.628</v>
      </c>
      <c r="BX39" s="77">
        <v>33.968000000000004</v>
      </c>
      <c r="BY39" s="77">
        <v>39.033000000000001</v>
      </c>
      <c r="BZ39" s="77">
        <v>44.954999999999998</v>
      </c>
      <c r="CA39" s="77">
        <v>51.892000000000003</v>
      </c>
      <c r="CB39" s="77">
        <v>60.034999999999997</v>
      </c>
      <c r="CC39" s="77">
        <v>69.605000000000004</v>
      </c>
      <c r="CD39" s="77">
        <v>80.866</v>
      </c>
      <c r="CE39" s="77">
        <v>94.135999999999996</v>
      </c>
      <c r="CF39" s="77">
        <v>109.797</v>
      </c>
      <c r="CG39" s="77">
        <v>128.30699999999999</v>
      </c>
      <c r="CH39" s="77">
        <v>150.22200000000001</v>
      </c>
      <c r="CI39" s="77">
        <v>176.202</v>
      </c>
    </row>
    <row r="40" spans="1:87" x14ac:dyDescent="0.25">
      <c r="A40" s="108">
        <v>63</v>
      </c>
      <c r="B40" s="77">
        <v>0.85799999999999998</v>
      </c>
      <c r="C40" s="77">
        <v>0.86499999999999999</v>
      </c>
      <c r="D40" s="77">
        <v>0.873</v>
      </c>
      <c r="E40" s="77">
        <v>0.88100000000000001</v>
      </c>
      <c r="F40" s="77">
        <v>0.88900000000000001</v>
      </c>
      <c r="G40" s="77">
        <v>0.89700000000000002</v>
      </c>
      <c r="H40" s="77">
        <v>0.90600000000000003</v>
      </c>
      <c r="I40" s="77">
        <v>0.91600000000000004</v>
      </c>
      <c r="J40" s="77">
        <v>0.92600000000000005</v>
      </c>
      <c r="K40" s="77">
        <v>0.93600000000000005</v>
      </c>
      <c r="L40" s="77">
        <v>0.94599999999999995</v>
      </c>
      <c r="M40" s="77">
        <v>0.95699999999999996</v>
      </c>
      <c r="N40" s="77">
        <v>0.96899999999999997</v>
      </c>
      <c r="O40" s="77">
        <v>0.98099999999999998</v>
      </c>
      <c r="P40" s="77">
        <v>0.99399999999999999</v>
      </c>
      <c r="Q40" s="77">
        <v>1.008</v>
      </c>
      <c r="R40" s="77">
        <v>1.0229999999999999</v>
      </c>
      <c r="S40" s="77">
        <v>1.038</v>
      </c>
      <c r="T40" s="77">
        <v>1.0529999999999999</v>
      </c>
      <c r="U40" s="77">
        <v>1.069</v>
      </c>
      <c r="V40" s="77">
        <v>1.0860000000000001</v>
      </c>
      <c r="W40" s="77">
        <v>1.1040000000000001</v>
      </c>
      <c r="X40" s="77">
        <v>1.123</v>
      </c>
      <c r="Y40" s="77">
        <v>1.1419999999999999</v>
      </c>
      <c r="Z40" s="77">
        <v>1.163</v>
      </c>
      <c r="AA40" s="77">
        <v>1.1850000000000001</v>
      </c>
      <c r="AB40" s="77">
        <v>1.208</v>
      </c>
      <c r="AC40" s="77">
        <v>1.232</v>
      </c>
      <c r="AD40" s="77">
        <v>1.258</v>
      </c>
      <c r="AE40" s="77">
        <v>1.2849999999999999</v>
      </c>
      <c r="AF40" s="77">
        <v>1.3140000000000001</v>
      </c>
      <c r="AG40" s="77">
        <v>1.345</v>
      </c>
      <c r="AH40" s="77">
        <v>1.377</v>
      </c>
      <c r="AI40" s="77">
        <v>1.4119999999999999</v>
      </c>
      <c r="AJ40" s="77">
        <v>1.45</v>
      </c>
      <c r="AK40" s="77">
        <v>1.4890000000000001</v>
      </c>
      <c r="AL40" s="77">
        <v>1.532</v>
      </c>
      <c r="AM40" s="77">
        <v>1.5780000000000001</v>
      </c>
      <c r="AN40" s="77">
        <v>1.6279999999999999</v>
      </c>
      <c r="AO40" s="77">
        <v>1.681</v>
      </c>
      <c r="AP40" s="77">
        <v>1.7390000000000001</v>
      </c>
      <c r="AQ40" s="77">
        <v>1.8009999999999999</v>
      </c>
      <c r="AR40" s="77">
        <v>1.869</v>
      </c>
      <c r="AS40" s="77">
        <v>1.9430000000000001</v>
      </c>
      <c r="AT40" s="77">
        <v>2.024</v>
      </c>
      <c r="AU40" s="77">
        <v>2.1120000000000001</v>
      </c>
      <c r="AV40" s="77">
        <v>2.2090000000000001</v>
      </c>
      <c r="AW40" s="77">
        <v>2.3159999999999998</v>
      </c>
      <c r="AX40" s="77">
        <v>2.4340000000000002</v>
      </c>
      <c r="AY40" s="77">
        <v>2.5649999999999999</v>
      </c>
      <c r="AZ40" s="77">
        <v>2.7109999999999999</v>
      </c>
      <c r="BA40" s="77">
        <v>2.8730000000000002</v>
      </c>
      <c r="BB40" s="77">
        <v>3.0539999999999998</v>
      </c>
      <c r="BC40" s="77">
        <v>3.2570000000000001</v>
      </c>
      <c r="BD40" s="77">
        <v>3.4849999999999999</v>
      </c>
      <c r="BE40" s="77">
        <v>3.7429999999999999</v>
      </c>
      <c r="BF40" s="77">
        <v>4.0339999999999998</v>
      </c>
      <c r="BG40" s="77">
        <v>4.3639999999999999</v>
      </c>
      <c r="BH40" s="77">
        <v>4.7389999999999999</v>
      </c>
      <c r="BI40" s="77">
        <v>5.1669999999999998</v>
      </c>
      <c r="BJ40" s="77">
        <v>5.6550000000000002</v>
      </c>
      <c r="BK40" s="77">
        <v>6.2140000000000004</v>
      </c>
      <c r="BL40" s="77">
        <v>6.8550000000000004</v>
      </c>
      <c r="BM40" s="77">
        <v>7.593</v>
      </c>
      <c r="BN40" s="77">
        <v>8.4429999999999996</v>
      </c>
      <c r="BO40" s="77">
        <v>9.4250000000000007</v>
      </c>
      <c r="BP40" s="77">
        <v>10.558999999999999</v>
      </c>
      <c r="BQ40" s="77">
        <v>11.872</v>
      </c>
      <c r="BR40" s="77">
        <v>13.394</v>
      </c>
      <c r="BS40" s="77">
        <v>15.161</v>
      </c>
      <c r="BT40" s="77">
        <v>17.215</v>
      </c>
      <c r="BU40" s="77">
        <v>19.602</v>
      </c>
      <c r="BV40" s="77">
        <v>22.376999999999999</v>
      </c>
      <c r="BW40" s="77">
        <v>25.611999999999998</v>
      </c>
      <c r="BX40" s="77">
        <v>29.388999999999999</v>
      </c>
      <c r="BY40" s="77">
        <v>33.808999999999997</v>
      </c>
      <c r="BZ40" s="77">
        <v>38.988</v>
      </c>
      <c r="CA40" s="77">
        <v>45.069000000000003</v>
      </c>
      <c r="CB40" s="77">
        <v>52.222999999999999</v>
      </c>
      <c r="CC40" s="77">
        <v>60.648000000000003</v>
      </c>
      <c r="CD40" s="77">
        <v>70.578000000000003</v>
      </c>
      <c r="CE40" s="77">
        <v>82.296000000000006</v>
      </c>
      <c r="CF40" s="77">
        <v>96.146000000000001</v>
      </c>
      <c r="CG40" s="77">
        <v>112.535</v>
      </c>
      <c r="CH40" s="77">
        <v>131.95699999999999</v>
      </c>
      <c r="CI40" s="77">
        <v>155</v>
      </c>
    </row>
    <row r="41" spans="1:87" x14ac:dyDescent="0.25">
      <c r="A41" s="108">
        <v>64</v>
      </c>
      <c r="B41" s="77">
        <v>0.81299999999999994</v>
      </c>
      <c r="C41" s="77">
        <v>0.82</v>
      </c>
      <c r="D41" s="77">
        <v>0.82699999999999996</v>
      </c>
      <c r="E41" s="77">
        <v>0.83399999999999996</v>
      </c>
      <c r="F41" s="77">
        <v>0.84199999999999997</v>
      </c>
      <c r="G41" s="77">
        <v>0.85</v>
      </c>
      <c r="H41" s="77">
        <v>0.85799999999999998</v>
      </c>
      <c r="I41" s="77">
        <v>0.86599999999999999</v>
      </c>
      <c r="J41" s="77">
        <v>0.875</v>
      </c>
      <c r="K41" s="77">
        <v>0.88500000000000001</v>
      </c>
      <c r="L41" s="77">
        <v>0.89500000000000002</v>
      </c>
      <c r="M41" s="77">
        <v>0.90500000000000003</v>
      </c>
      <c r="N41" s="77">
        <v>0.91500000000000004</v>
      </c>
      <c r="O41" s="77">
        <v>0.92600000000000005</v>
      </c>
      <c r="P41" s="77">
        <v>0.93799999999999994</v>
      </c>
      <c r="Q41" s="77">
        <v>0.95099999999999996</v>
      </c>
      <c r="R41" s="77">
        <v>0.96499999999999997</v>
      </c>
      <c r="S41" s="77">
        <v>0.97899999999999998</v>
      </c>
      <c r="T41" s="77">
        <v>0.99299999999999999</v>
      </c>
      <c r="U41" s="77">
        <v>1.0069999999999999</v>
      </c>
      <c r="V41" s="77">
        <v>1.0229999999999999</v>
      </c>
      <c r="W41" s="77">
        <v>1.0389999999999999</v>
      </c>
      <c r="X41" s="77">
        <v>1.056</v>
      </c>
      <c r="Y41" s="77">
        <v>1.0740000000000001</v>
      </c>
      <c r="Z41" s="77">
        <v>1.093</v>
      </c>
      <c r="AA41" s="77">
        <v>1.113</v>
      </c>
      <c r="AB41" s="77">
        <v>1.133</v>
      </c>
      <c r="AC41" s="77">
        <v>1.1559999999999999</v>
      </c>
      <c r="AD41" s="77">
        <v>1.179</v>
      </c>
      <c r="AE41" s="77">
        <v>1.204</v>
      </c>
      <c r="AF41" s="77">
        <v>1.23</v>
      </c>
      <c r="AG41" s="77">
        <v>1.258</v>
      </c>
      <c r="AH41" s="77">
        <v>1.2869999999999999</v>
      </c>
      <c r="AI41" s="77">
        <v>1.319</v>
      </c>
      <c r="AJ41" s="77">
        <v>1.3520000000000001</v>
      </c>
      <c r="AK41" s="77">
        <v>1.3879999999999999</v>
      </c>
      <c r="AL41" s="77">
        <v>1.4259999999999999</v>
      </c>
      <c r="AM41" s="77">
        <v>1.4670000000000001</v>
      </c>
      <c r="AN41" s="77">
        <v>1.5109999999999999</v>
      </c>
      <c r="AO41" s="77">
        <v>1.5589999999999999</v>
      </c>
      <c r="AP41" s="77">
        <v>1.61</v>
      </c>
      <c r="AQ41" s="77">
        <v>1.6659999999999999</v>
      </c>
      <c r="AR41" s="77">
        <v>1.726</v>
      </c>
      <c r="AS41" s="77">
        <v>1.7909999999999999</v>
      </c>
      <c r="AT41" s="77">
        <v>1.8620000000000001</v>
      </c>
      <c r="AU41" s="77">
        <v>1.94</v>
      </c>
      <c r="AV41" s="77">
        <v>2.0249999999999999</v>
      </c>
      <c r="AW41" s="77">
        <v>2.1190000000000002</v>
      </c>
      <c r="AX41" s="77">
        <v>2.222</v>
      </c>
      <c r="AY41" s="77">
        <v>2.3359999999999999</v>
      </c>
      <c r="AZ41" s="77">
        <v>2.4620000000000002</v>
      </c>
      <c r="BA41" s="77">
        <v>2.6030000000000002</v>
      </c>
      <c r="BB41" s="77">
        <v>2.7589999999999999</v>
      </c>
      <c r="BC41" s="77">
        <v>2.9340000000000002</v>
      </c>
      <c r="BD41" s="77">
        <v>3.1309999999999998</v>
      </c>
      <c r="BE41" s="77">
        <v>3.3519999999999999</v>
      </c>
      <c r="BF41" s="77">
        <v>3.601</v>
      </c>
      <c r="BG41" s="77">
        <v>3.883</v>
      </c>
      <c r="BH41" s="77">
        <v>4.2030000000000003</v>
      </c>
      <c r="BI41" s="77">
        <v>4.5679999999999996</v>
      </c>
      <c r="BJ41" s="77">
        <v>4.9829999999999997</v>
      </c>
      <c r="BK41" s="77">
        <v>5.4589999999999996</v>
      </c>
      <c r="BL41" s="77">
        <v>6.0039999999999996</v>
      </c>
      <c r="BM41" s="77">
        <v>6.6310000000000002</v>
      </c>
      <c r="BN41" s="77">
        <v>7.3540000000000001</v>
      </c>
      <c r="BO41" s="77">
        <v>8.1890000000000001</v>
      </c>
      <c r="BP41" s="77">
        <v>9.1539999999999999</v>
      </c>
      <c r="BQ41" s="77">
        <v>10.273</v>
      </c>
      <c r="BR41" s="77">
        <v>11.571999999999999</v>
      </c>
      <c r="BS41" s="77">
        <v>13.083</v>
      </c>
      <c r="BT41" s="77">
        <v>14.843</v>
      </c>
      <c r="BU41" s="77">
        <v>16.891999999999999</v>
      </c>
      <c r="BV41" s="77">
        <v>19.28</v>
      </c>
      <c r="BW41" s="77">
        <v>22.071000000000002</v>
      </c>
      <c r="BX41" s="77">
        <v>25.338000000000001</v>
      </c>
      <c r="BY41" s="77">
        <v>29.17</v>
      </c>
      <c r="BZ41" s="77">
        <v>33.673000000000002</v>
      </c>
      <c r="CA41" s="77">
        <v>38.972999999999999</v>
      </c>
      <c r="CB41" s="77">
        <v>45.220999999999997</v>
      </c>
      <c r="CC41" s="77">
        <v>52.594999999999999</v>
      </c>
      <c r="CD41" s="77">
        <v>61.304000000000002</v>
      </c>
      <c r="CE41" s="77">
        <v>71.599999999999994</v>
      </c>
      <c r="CF41" s="77">
        <v>83.787999999999997</v>
      </c>
      <c r="CG41" s="77">
        <v>98.231999999999999</v>
      </c>
      <c r="CH41" s="77">
        <v>115.37</v>
      </c>
      <c r="CI41" s="77">
        <v>135.727</v>
      </c>
    </row>
    <row r="42" spans="1:87" x14ac:dyDescent="0.25">
      <c r="A42" s="108">
        <v>65</v>
      </c>
      <c r="B42" s="77">
        <v>0.77100000000000002</v>
      </c>
      <c r="C42" s="77">
        <v>0.77700000000000002</v>
      </c>
      <c r="D42" s="77">
        <v>0.78300000000000003</v>
      </c>
      <c r="E42" s="77">
        <v>0.79</v>
      </c>
      <c r="F42" s="77">
        <v>0.79600000000000004</v>
      </c>
      <c r="G42" s="77">
        <v>0.80400000000000005</v>
      </c>
      <c r="H42" s="77">
        <v>0.81100000000000005</v>
      </c>
      <c r="I42" s="77">
        <v>0.81899999999999995</v>
      </c>
      <c r="J42" s="77">
        <v>0.82699999999999996</v>
      </c>
      <c r="K42" s="77">
        <v>0.83599999999999997</v>
      </c>
      <c r="L42" s="77">
        <v>0.84499999999999997</v>
      </c>
      <c r="M42" s="77">
        <v>0.85399999999999998</v>
      </c>
      <c r="N42" s="77">
        <v>0.86399999999999999</v>
      </c>
      <c r="O42" s="77">
        <v>0.874</v>
      </c>
      <c r="P42" s="77">
        <v>0.88500000000000001</v>
      </c>
      <c r="Q42" s="77">
        <v>0.89700000000000002</v>
      </c>
      <c r="R42" s="77">
        <v>0.91</v>
      </c>
      <c r="S42" s="77">
        <v>0.92200000000000004</v>
      </c>
      <c r="T42" s="77">
        <v>0.93500000000000005</v>
      </c>
      <c r="U42" s="77">
        <v>0.94799999999999995</v>
      </c>
      <c r="V42" s="77">
        <v>0.96299999999999997</v>
      </c>
      <c r="W42" s="77">
        <v>0.97699999999999998</v>
      </c>
      <c r="X42" s="77">
        <v>0.99299999999999999</v>
      </c>
      <c r="Y42" s="77">
        <v>1.0089999999999999</v>
      </c>
      <c r="Z42" s="77">
        <v>1.026</v>
      </c>
      <c r="AA42" s="77">
        <v>1.044</v>
      </c>
      <c r="AB42" s="77">
        <v>1.0629999999999999</v>
      </c>
      <c r="AC42" s="77">
        <v>1.083</v>
      </c>
      <c r="AD42" s="77">
        <v>1.105</v>
      </c>
      <c r="AE42" s="77">
        <v>1.127</v>
      </c>
      <c r="AF42" s="77">
        <v>1.151</v>
      </c>
      <c r="AG42" s="77">
        <v>1.1759999999999999</v>
      </c>
      <c r="AH42" s="77">
        <v>1.202</v>
      </c>
      <c r="AI42" s="77">
        <v>1.2310000000000001</v>
      </c>
      <c r="AJ42" s="77">
        <v>1.2609999999999999</v>
      </c>
      <c r="AK42" s="77">
        <v>1.2929999999999999</v>
      </c>
      <c r="AL42" s="77">
        <v>1.327</v>
      </c>
      <c r="AM42" s="77">
        <v>1.3640000000000001</v>
      </c>
      <c r="AN42" s="77">
        <v>1.4039999999999999</v>
      </c>
      <c r="AO42" s="77">
        <v>1.446</v>
      </c>
      <c r="AP42" s="77">
        <v>1.492</v>
      </c>
      <c r="AQ42" s="77">
        <v>1.5409999999999999</v>
      </c>
      <c r="AR42" s="77">
        <v>1.5940000000000001</v>
      </c>
      <c r="AS42" s="77">
        <v>1.6519999999999999</v>
      </c>
      <c r="AT42" s="77">
        <v>1.7150000000000001</v>
      </c>
      <c r="AU42" s="77">
        <v>1.784</v>
      </c>
      <c r="AV42" s="77">
        <v>1.8580000000000001</v>
      </c>
      <c r="AW42" s="77">
        <v>1.94</v>
      </c>
      <c r="AX42" s="77">
        <v>2.0299999999999998</v>
      </c>
      <c r="AY42" s="77">
        <v>2.13</v>
      </c>
      <c r="AZ42" s="77">
        <v>2.2400000000000002</v>
      </c>
      <c r="BA42" s="77">
        <v>2.3610000000000002</v>
      </c>
      <c r="BB42" s="77">
        <v>2.4969999999999999</v>
      </c>
      <c r="BC42" s="77">
        <v>2.6480000000000001</v>
      </c>
      <c r="BD42" s="77">
        <v>2.8170000000000002</v>
      </c>
      <c r="BE42" s="77">
        <v>3.0070000000000001</v>
      </c>
      <c r="BF42" s="77">
        <v>3.22</v>
      </c>
      <c r="BG42" s="77">
        <v>3.4620000000000002</v>
      </c>
      <c r="BH42" s="77">
        <v>3.7349999999999999</v>
      </c>
      <c r="BI42" s="77">
        <v>4.0449999999999999</v>
      </c>
      <c r="BJ42" s="77">
        <v>4.399</v>
      </c>
      <c r="BK42" s="77">
        <v>4.8029999999999999</v>
      </c>
      <c r="BL42" s="77">
        <v>5.2670000000000003</v>
      </c>
      <c r="BM42" s="77">
        <v>5.7990000000000004</v>
      </c>
      <c r="BN42" s="77">
        <v>6.4119999999999999</v>
      </c>
      <c r="BO42" s="77">
        <v>7.12</v>
      </c>
      <c r="BP42" s="77">
        <v>7.94</v>
      </c>
      <c r="BQ42" s="77">
        <v>8.89</v>
      </c>
      <c r="BR42" s="77">
        <v>9.9949999999999992</v>
      </c>
      <c r="BS42" s="77">
        <v>11.281000000000001</v>
      </c>
      <c r="BT42" s="77">
        <v>12.781000000000001</v>
      </c>
      <c r="BU42" s="77">
        <v>14.531000000000001</v>
      </c>
      <c r="BV42" s="77">
        <v>16.576000000000001</v>
      </c>
      <c r="BW42" s="77">
        <v>18.97</v>
      </c>
      <c r="BX42" s="77">
        <v>21.78</v>
      </c>
      <c r="BY42" s="77">
        <v>25.084</v>
      </c>
      <c r="BZ42" s="77">
        <v>28.975000000000001</v>
      </c>
      <c r="CA42" s="77">
        <v>33.567</v>
      </c>
      <c r="CB42" s="77">
        <v>38.994</v>
      </c>
      <c r="CC42" s="77">
        <v>45.412999999999997</v>
      </c>
      <c r="CD42" s="77">
        <v>53.011000000000003</v>
      </c>
      <c r="CE42" s="77">
        <v>62.012</v>
      </c>
      <c r="CF42" s="77">
        <v>72.686999999999998</v>
      </c>
      <c r="CG42" s="77">
        <v>85.36</v>
      </c>
      <c r="CH42" s="77">
        <v>100.423</v>
      </c>
      <c r="CI42" s="77">
        <v>118.34</v>
      </c>
    </row>
    <row r="43" spans="1:87" x14ac:dyDescent="0.25">
      <c r="A43" s="108">
        <v>66</v>
      </c>
      <c r="B43" s="77">
        <v>0.73</v>
      </c>
      <c r="C43" s="77">
        <v>0.73499999999999999</v>
      </c>
      <c r="D43" s="77">
        <v>0.74099999999999999</v>
      </c>
      <c r="E43" s="77">
        <v>0.747</v>
      </c>
      <c r="F43" s="77">
        <v>0.753</v>
      </c>
      <c r="G43" s="77">
        <v>0.75900000000000001</v>
      </c>
      <c r="H43" s="77">
        <v>0.76600000000000001</v>
      </c>
      <c r="I43" s="77">
        <v>0.77400000000000002</v>
      </c>
      <c r="J43" s="77">
        <v>0.78100000000000003</v>
      </c>
      <c r="K43" s="77">
        <v>0.78900000000000003</v>
      </c>
      <c r="L43" s="77">
        <v>0.79700000000000004</v>
      </c>
      <c r="M43" s="77">
        <v>0.80600000000000005</v>
      </c>
      <c r="N43" s="77">
        <v>0.81499999999999995</v>
      </c>
      <c r="O43" s="77">
        <v>0.82399999999999995</v>
      </c>
      <c r="P43" s="77">
        <v>0.83399999999999996</v>
      </c>
      <c r="Q43" s="77">
        <v>0.84499999999999997</v>
      </c>
      <c r="R43" s="77">
        <v>0.85699999999999998</v>
      </c>
      <c r="S43" s="77">
        <v>0.86799999999999999</v>
      </c>
      <c r="T43" s="77">
        <v>0.88</v>
      </c>
      <c r="U43" s="77">
        <v>0.89200000000000002</v>
      </c>
      <c r="V43" s="77">
        <v>0.90500000000000003</v>
      </c>
      <c r="W43" s="77">
        <v>0.91900000000000004</v>
      </c>
      <c r="X43" s="77">
        <v>0.93300000000000005</v>
      </c>
      <c r="Y43" s="77">
        <v>0.94799999999999995</v>
      </c>
      <c r="Z43" s="77">
        <v>0.96299999999999997</v>
      </c>
      <c r="AA43" s="77">
        <v>0.98</v>
      </c>
      <c r="AB43" s="77">
        <v>0.997</v>
      </c>
      <c r="AC43" s="77">
        <v>1.0149999999999999</v>
      </c>
      <c r="AD43" s="77">
        <v>1.034</v>
      </c>
      <c r="AE43" s="77">
        <v>1.0549999999999999</v>
      </c>
      <c r="AF43" s="77">
        <v>1.0760000000000001</v>
      </c>
      <c r="AG43" s="77">
        <v>1.099</v>
      </c>
      <c r="AH43" s="77">
        <v>1.123</v>
      </c>
      <c r="AI43" s="77">
        <v>1.1479999999999999</v>
      </c>
      <c r="AJ43" s="77">
        <v>1.1759999999999999</v>
      </c>
      <c r="AK43" s="77">
        <v>1.204</v>
      </c>
      <c r="AL43" s="77">
        <v>1.2350000000000001</v>
      </c>
      <c r="AM43" s="77">
        <v>1.268</v>
      </c>
      <c r="AN43" s="77">
        <v>1.304</v>
      </c>
      <c r="AO43" s="77">
        <v>1.341</v>
      </c>
      <c r="AP43" s="77">
        <v>1.3819999999999999</v>
      </c>
      <c r="AQ43" s="77">
        <v>1.4259999999999999</v>
      </c>
      <c r="AR43" s="77">
        <v>1.4730000000000001</v>
      </c>
      <c r="AS43" s="77">
        <v>1.5249999999999999</v>
      </c>
      <c r="AT43" s="77">
        <v>1.58</v>
      </c>
      <c r="AU43" s="77">
        <v>1.64</v>
      </c>
      <c r="AV43" s="77">
        <v>1.706</v>
      </c>
      <c r="AW43" s="77">
        <v>1.778</v>
      </c>
      <c r="AX43" s="77">
        <v>1.857</v>
      </c>
      <c r="AY43" s="77">
        <v>1.944</v>
      </c>
      <c r="AZ43" s="77">
        <v>2.0390000000000001</v>
      </c>
      <c r="BA43" s="77">
        <v>2.145</v>
      </c>
      <c r="BB43" s="77">
        <v>2.262</v>
      </c>
      <c r="BC43" s="77">
        <v>2.3929999999999998</v>
      </c>
      <c r="BD43" s="77">
        <v>2.5390000000000001</v>
      </c>
      <c r="BE43" s="77">
        <v>2.702</v>
      </c>
      <c r="BF43" s="77">
        <v>2.8849999999999998</v>
      </c>
      <c r="BG43" s="77">
        <v>3.0920000000000001</v>
      </c>
      <c r="BH43" s="77">
        <v>3.3250000000000002</v>
      </c>
      <c r="BI43" s="77">
        <v>3.59</v>
      </c>
      <c r="BJ43" s="77">
        <v>3.89</v>
      </c>
      <c r="BK43" s="77">
        <v>4.234</v>
      </c>
      <c r="BL43" s="77">
        <v>4.6269999999999998</v>
      </c>
      <c r="BM43" s="77">
        <v>5.0780000000000003</v>
      </c>
      <c r="BN43" s="77">
        <v>5.5970000000000004</v>
      </c>
      <c r="BO43" s="77">
        <v>6.1970000000000001</v>
      </c>
      <c r="BP43" s="77">
        <v>6.89</v>
      </c>
      <c r="BQ43" s="77">
        <v>7.6950000000000003</v>
      </c>
      <c r="BR43" s="77">
        <v>8.6300000000000008</v>
      </c>
      <c r="BS43" s="77">
        <v>9.7210000000000001</v>
      </c>
      <c r="BT43" s="77">
        <v>10.994</v>
      </c>
      <c r="BU43" s="77">
        <v>12.481999999999999</v>
      </c>
      <c r="BV43" s="77">
        <v>14.222</v>
      </c>
      <c r="BW43" s="77">
        <v>16.263999999999999</v>
      </c>
      <c r="BX43" s="77">
        <v>18.664999999999999</v>
      </c>
      <c r="BY43" s="77">
        <v>21.495000000000001</v>
      </c>
      <c r="BZ43" s="77">
        <v>24.835999999999999</v>
      </c>
      <c r="CA43" s="77">
        <v>28.788</v>
      </c>
      <c r="CB43" s="77">
        <v>33.469000000000001</v>
      </c>
      <c r="CC43" s="77">
        <v>39.018999999999998</v>
      </c>
      <c r="CD43" s="77">
        <v>45.603000000000002</v>
      </c>
      <c r="CE43" s="77">
        <v>53.42</v>
      </c>
      <c r="CF43" s="77">
        <v>62.71</v>
      </c>
      <c r="CG43" s="77">
        <v>73.759</v>
      </c>
      <c r="CH43" s="77">
        <v>86.915999999999997</v>
      </c>
      <c r="CI43" s="77">
        <v>102.59399999999999</v>
      </c>
    </row>
    <row r="44" spans="1:87" x14ac:dyDescent="0.25">
      <c r="A44" s="108">
        <v>67</v>
      </c>
      <c r="B44" s="77">
        <v>0.69</v>
      </c>
      <c r="C44" s="77">
        <v>0.69499999999999995</v>
      </c>
      <c r="D44" s="77">
        <v>0.7</v>
      </c>
      <c r="E44" s="77">
        <v>0.70499999999999996</v>
      </c>
      <c r="F44" s="77">
        <v>0.71099999999999997</v>
      </c>
      <c r="G44" s="77">
        <v>0.71699999999999997</v>
      </c>
      <c r="H44" s="77">
        <v>0.72299999999999998</v>
      </c>
      <c r="I44" s="77">
        <v>0.73</v>
      </c>
      <c r="J44" s="77">
        <v>0.73699999999999999</v>
      </c>
      <c r="K44" s="77">
        <v>0.74399999999999999</v>
      </c>
      <c r="L44" s="77">
        <v>0.752</v>
      </c>
      <c r="M44" s="77">
        <v>0.75900000000000001</v>
      </c>
      <c r="N44" s="77">
        <v>0.76800000000000002</v>
      </c>
      <c r="O44" s="77">
        <v>0.77600000000000002</v>
      </c>
      <c r="P44" s="77">
        <v>0.78500000000000003</v>
      </c>
      <c r="Q44" s="77">
        <v>0.79500000000000004</v>
      </c>
      <c r="R44" s="77">
        <v>0.80600000000000005</v>
      </c>
      <c r="S44" s="77">
        <v>0.81599999999999995</v>
      </c>
      <c r="T44" s="77">
        <v>0.82699999999999996</v>
      </c>
      <c r="U44" s="77">
        <v>0.83899999999999997</v>
      </c>
      <c r="V44" s="77">
        <v>0.85</v>
      </c>
      <c r="W44" s="77">
        <v>0.86299999999999999</v>
      </c>
      <c r="X44" s="77">
        <v>0.876</v>
      </c>
      <c r="Y44" s="77">
        <v>0.88900000000000001</v>
      </c>
      <c r="Z44" s="77">
        <v>0.90300000000000002</v>
      </c>
      <c r="AA44" s="77">
        <v>0.91800000000000004</v>
      </c>
      <c r="AB44" s="77">
        <v>0.93400000000000005</v>
      </c>
      <c r="AC44" s="77">
        <v>0.95099999999999996</v>
      </c>
      <c r="AD44" s="77">
        <v>0.96799999999999997</v>
      </c>
      <c r="AE44" s="77">
        <v>0.98599999999999999</v>
      </c>
      <c r="AF44" s="77">
        <v>1.006</v>
      </c>
      <c r="AG44" s="77">
        <v>1.026</v>
      </c>
      <c r="AH44" s="77">
        <v>1.048</v>
      </c>
      <c r="AI44" s="77">
        <v>1.071</v>
      </c>
      <c r="AJ44" s="77">
        <v>1.0960000000000001</v>
      </c>
      <c r="AK44" s="77">
        <v>1.1220000000000001</v>
      </c>
      <c r="AL44" s="77">
        <v>1.149</v>
      </c>
      <c r="AM44" s="77">
        <v>1.179</v>
      </c>
      <c r="AN44" s="77">
        <v>1.21</v>
      </c>
      <c r="AO44" s="77">
        <v>1.244</v>
      </c>
      <c r="AP44" s="77">
        <v>1.28</v>
      </c>
      <c r="AQ44" s="77">
        <v>1.32</v>
      </c>
      <c r="AR44" s="77">
        <v>1.3620000000000001</v>
      </c>
      <c r="AS44" s="77">
        <v>1.407</v>
      </c>
      <c r="AT44" s="77">
        <v>1.456</v>
      </c>
      <c r="AU44" s="77">
        <v>1.5089999999999999</v>
      </c>
      <c r="AV44" s="77">
        <v>1.5669999999999999</v>
      </c>
      <c r="AW44" s="77">
        <v>1.631</v>
      </c>
      <c r="AX44" s="77">
        <v>1.7</v>
      </c>
      <c r="AY44" s="77">
        <v>1.7749999999999999</v>
      </c>
      <c r="AZ44" s="77">
        <v>1.859</v>
      </c>
      <c r="BA44" s="77">
        <v>1.9510000000000001</v>
      </c>
      <c r="BB44" s="77">
        <v>2.052</v>
      </c>
      <c r="BC44" s="77">
        <v>2.165</v>
      </c>
      <c r="BD44" s="77">
        <v>2.2909999999999999</v>
      </c>
      <c r="BE44" s="77">
        <v>2.431</v>
      </c>
      <c r="BF44" s="77">
        <v>2.589</v>
      </c>
      <c r="BG44" s="77">
        <v>2.766</v>
      </c>
      <c r="BH44" s="77">
        <v>2.9649999999999999</v>
      </c>
      <c r="BI44" s="77">
        <v>3.19</v>
      </c>
      <c r="BJ44" s="77">
        <v>3.4460000000000002</v>
      </c>
      <c r="BK44" s="77">
        <v>3.738</v>
      </c>
      <c r="BL44" s="77">
        <v>4.0709999999999997</v>
      </c>
      <c r="BM44" s="77">
        <v>4.4530000000000003</v>
      </c>
      <c r="BN44" s="77">
        <v>4.8920000000000003</v>
      </c>
      <c r="BO44" s="77">
        <v>5.399</v>
      </c>
      <c r="BP44" s="77">
        <v>5.984</v>
      </c>
      <c r="BQ44" s="77">
        <v>6.6639999999999997</v>
      </c>
      <c r="BR44" s="77">
        <v>7.4530000000000003</v>
      </c>
      <c r="BS44" s="77">
        <v>8.3740000000000006</v>
      </c>
      <c r="BT44" s="77">
        <v>9.4499999999999993</v>
      </c>
      <c r="BU44" s="77">
        <v>10.708</v>
      </c>
      <c r="BV44" s="77">
        <v>12.182</v>
      </c>
      <c r="BW44" s="77">
        <v>13.913</v>
      </c>
      <c r="BX44" s="77">
        <v>15.952999999999999</v>
      </c>
      <c r="BY44" s="77">
        <v>18.361000000000001</v>
      </c>
      <c r="BZ44" s="77">
        <v>21.21</v>
      </c>
      <c r="CA44" s="77">
        <v>24.587</v>
      </c>
      <c r="CB44" s="77">
        <v>28.594999999999999</v>
      </c>
      <c r="CC44" s="77">
        <v>33.357999999999997</v>
      </c>
      <c r="CD44" s="77">
        <v>39.020000000000003</v>
      </c>
      <c r="CE44" s="77">
        <v>45.756</v>
      </c>
      <c r="CF44" s="77">
        <v>53.777999999999999</v>
      </c>
      <c r="CG44" s="77">
        <v>63.338000000000001</v>
      </c>
      <c r="CH44" s="77">
        <v>74.742000000000004</v>
      </c>
      <c r="CI44" s="77">
        <v>88.355999999999995</v>
      </c>
    </row>
    <row r="45" spans="1:87" x14ac:dyDescent="0.25">
      <c r="A45" s="108">
        <v>68</v>
      </c>
      <c r="B45" s="77">
        <v>0.65200000000000002</v>
      </c>
      <c r="C45" s="77">
        <v>0.65700000000000003</v>
      </c>
      <c r="D45" s="77">
        <v>0.66100000000000003</v>
      </c>
      <c r="E45" s="77">
        <v>0.66600000000000004</v>
      </c>
      <c r="F45" s="77">
        <v>0.67100000000000004</v>
      </c>
      <c r="G45" s="77">
        <v>0.67600000000000005</v>
      </c>
      <c r="H45" s="77">
        <v>0.68200000000000005</v>
      </c>
      <c r="I45" s="77">
        <v>0.68799999999999994</v>
      </c>
      <c r="J45" s="77">
        <v>0.69399999999999995</v>
      </c>
      <c r="K45" s="77">
        <v>0.70099999999999996</v>
      </c>
      <c r="L45" s="77">
        <v>0.70799999999999996</v>
      </c>
      <c r="M45" s="77">
        <v>0.71499999999999997</v>
      </c>
      <c r="N45" s="77">
        <v>0.72199999999999998</v>
      </c>
      <c r="O45" s="77">
        <v>0.73</v>
      </c>
      <c r="P45" s="77">
        <v>0.73799999999999999</v>
      </c>
      <c r="Q45" s="77">
        <v>0.748</v>
      </c>
      <c r="R45" s="77">
        <v>0.75800000000000001</v>
      </c>
      <c r="S45" s="77">
        <v>0.76700000000000002</v>
      </c>
      <c r="T45" s="77">
        <v>0.77700000000000002</v>
      </c>
      <c r="U45" s="77">
        <v>0.78700000000000003</v>
      </c>
      <c r="V45" s="77">
        <v>0.79800000000000004</v>
      </c>
      <c r="W45" s="77">
        <v>0.80900000000000005</v>
      </c>
      <c r="X45" s="77">
        <v>0.82099999999999995</v>
      </c>
      <c r="Y45" s="77">
        <v>0.83399999999999996</v>
      </c>
      <c r="Z45" s="77">
        <v>0.84699999999999998</v>
      </c>
      <c r="AA45" s="77">
        <v>0.86</v>
      </c>
      <c r="AB45" s="77">
        <v>0.874</v>
      </c>
      <c r="AC45" s="77">
        <v>0.88900000000000001</v>
      </c>
      <c r="AD45" s="77">
        <v>0.90500000000000003</v>
      </c>
      <c r="AE45" s="77">
        <v>0.92200000000000004</v>
      </c>
      <c r="AF45" s="77">
        <v>0.93899999999999995</v>
      </c>
      <c r="AG45" s="77">
        <v>0.95799999999999996</v>
      </c>
      <c r="AH45" s="77">
        <v>0.97799999999999998</v>
      </c>
      <c r="AI45" s="77">
        <v>0.998</v>
      </c>
      <c r="AJ45" s="77">
        <v>1.02</v>
      </c>
      <c r="AK45" s="77">
        <v>1.044</v>
      </c>
      <c r="AL45" s="77">
        <v>1.069</v>
      </c>
      <c r="AM45" s="77">
        <v>1.095</v>
      </c>
      <c r="AN45" s="77">
        <v>1.1240000000000001</v>
      </c>
      <c r="AO45" s="77">
        <v>1.1539999999999999</v>
      </c>
      <c r="AP45" s="77">
        <v>1.1859999999999999</v>
      </c>
      <c r="AQ45" s="77">
        <v>1.2210000000000001</v>
      </c>
      <c r="AR45" s="77">
        <v>1.258</v>
      </c>
      <c r="AS45" s="77">
        <v>1.2989999999999999</v>
      </c>
      <c r="AT45" s="77">
        <v>1.3420000000000001</v>
      </c>
      <c r="AU45" s="77">
        <v>1.389</v>
      </c>
      <c r="AV45" s="77">
        <v>1.44</v>
      </c>
      <c r="AW45" s="77">
        <v>1.496</v>
      </c>
      <c r="AX45" s="77">
        <v>1.556</v>
      </c>
      <c r="AY45" s="77">
        <v>1.623</v>
      </c>
      <c r="AZ45" s="77">
        <v>1.696</v>
      </c>
      <c r="BA45" s="77">
        <v>1.776</v>
      </c>
      <c r="BB45" s="77">
        <v>1.8640000000000001</v>
      </c>
      <c r="BC45" s="77">
        <v>1.962</v>
      </c>
      <c r="BD45" s="77">
        <v>2.0699999999999998</v>
      </c>
      <c r="BE45" s="77">
        <v>2.1909999999999998</v>
      </c>
      <c r="BF45" s="77">
        <v>2.3260000000000001</v>
      </c>
      <c r="BG45" s="77">
        <v>2.4780000000000002</v>
      </c>
      <c r="BH45" s="77">
        <v>2.6480000000000001</v>
      </c>
      <c r="BI45" s="77">
        <v>2.8410000000000002</v>
      </c>
      <c r="BJ45" s="77">
        <v>3.0590000000000002</v>
      </c>
      <c r="BK45" s="77">
        <v>3.306</v>
      </c>
      <c r="BL45" s="77">
        <v>3.589</v>
      </c>
      <c r="BM45" s="77">
        <v>3.9119999999999999</v>
      </c>
      <c r="BN45" s="77">
        <v>4.2830000000000004</v>
      </c>
      <c r="BO45" s="77">
        <v>4.71</v>
      </c>
      <c r="BP45" s="77">
        <v>5.2039999999999997</v>
      </c>
      <c r="BQ45" s="77">
        <v>5.7770000000000001</v>
      </c>
      <c r="BR45" s="77">
        <v>6.4420000000000002</v>
      </c>
      <c r="BS45" s="77">
        <v>7.2169999999999996</v>
      </c>
      <c r="BT45" s="77">
        <v>8.1229999999999993</v>
      </c>
      <c r="BU45" s="77">
        <v>9.1829999999999998</v>
      </c>
      <c r="BV45" s="77">
        <v>10.425000000000001</v>
      </c>
      <c r="BW45" s="77">
        <v>11.887</v>
      </c>
      <c r="BX45" s="77">
        <v>13.61</v>
      </c>
      <c r="BY45" s="77">
        <v>15.648</v>
      </c>
      <c r="BZ45" s="77">
        <v>18.062999999999999</v>
      </c>
      <c r="CA45" s="77">
        <v>20.93</v>
      </c>
      <c r="CB45" s="77">
        <v>24.34</v>
      </c>
      <c r="CC45" s="77">
        <v>28.399000000000001</v>
      </c>
      <c r="CD45" s="77">
        <v>33.234999999999999</v>
      </c>
      <c r="CE45" s="77">
        <v>39</v>
      </c>
      <c r="CF45" s="77">
        <v>45.878</v>
      </c>
      <c r="CG45" s="77">
        <v>54.091000000000001</v>
      </c>
      <c r="CH45" s="77">
        <v>63.906999999999996</v>
      </c>
      <c r="CI45" s="77">
        <v>75.646000000000001</v>
      </c>
    </row>
    <row r="46" spans="1:87" x14ac:dyDescent="0.25">
      <c r="A46" s="108">
        <v>69</v>
      </c>
      <c r="B46" s="77">
        <v>0.61599999999999999</v>
      </c>
      <c r="C46" s="77">
        <v>0.62</v>
      </c>
      <c r="D46" s="77">
        <v>0.624</v>
      </c>
      <c r="E46" s="77">
        <v>0.628</v>
      </c>
      <c r="F46" s="77">
        <v>0.63300000000000001</v>
      </c>
      <c r="G46" s="77">
        <v>0.63700000000000001</v>
      </c>
      <c r="H46" s="77">
        <v>0.64300000000000002</v>
      </c>
      <c r="I46" s="77">
        <v>0.64800000000000002</v>
      </c>
      <c r="J46" s="77">
        <v>0.65400000000000003</v>
      </c>
      <c r="K46" s="77">
        <v>0.66</v>
      </c>
      <c r="L46" s="77">
        <v>0.66600000000000004</v>
      </c>
      <c r="M46" s="77">
        <v>0.67200000000000004</v>
      </c>
      <c r="N46" s="77">
        <v>0.67900000000000005</v>
      </c>
      <c r="O46" s="77">
        <v>0.68600000000000005</v>
      </c>
      <c r="P46" s="77">
        <v>0.69399999999999995</v>
      </c>
      <c r="Q46" s="77">
        <v>0.70199999999999996</v>
      </c>
      <c r="R46" s="77">
        <v>0.71199999999999997</v>
      </c>
      <c r="S46" s="77">
        <v>0.72</v>
      </c>
      <c r="T46" s="77">
        <v>0.72899999999999998</v>
      </c>
      <c r="U46" s="77">
        <v>0.73899999999999999</v>
      </c>
      <c r="V46" s="77">
        <v>0.749</v>
      </c>
      <c r="W46" s="77">
        <v>0.75900000000000001</v>
      </c>
      <c r="X46" s="77">
        <v>0.77</v>
      </c>
      <c r="Y46" s="77">
        <v>0.78100000000000003</v>
      </c>
      <c r="Z46" s="77">
        <v>0.79300000000000004</v>
      </c>
      <c r="AA46" s="77">
        <v>0.80500000000000005</v>
      </c>
      <c r="AB46" s="77">
        <v>0.81799999999999995</v>
      </c>
      <c r="AC46" s="77">
        <v>0.83199999999999996</v>
      </c>
      <c r="AD46" s="77">
        <v>0.84599999999999997</v>
      </c>
      <c r="AE46" s="77">
        <v>0.86099999999999999</v>
      </c>
      <c r="AF46" s="77">
        <v>0.877</v>
      </c>
      <c r="AG46" s="77">
        <v>0.89400000000000002</v>
      </c>
      <c r="AH46" s="77">
        <v>0.91100000000000003</v>
      </c>
      <c r="AI46" s="77">
        <v>0.93</v>
      </c>
      <c r="AJ46" s="77">
        <v>0.95</v>
      </c>
      <c r="AK46" s="77">
        <v>0.97099999999999997</v>
      </c>
      <c r="AL46" s="77">
        <v>0.99299999999999999</v>
      </c>
      <c r="AM46" s="77">
        <v>1.0169999999999999</v>
      </c>
      <c r="AN46" s="77">
        <v>1.042</v>
      </c>
      <c r="AO46" s="77">
        <v>1.069</v>
      </c>
      <c r="AP46" s="77">
        <v>1.0980000000000001</v>
      </c>
      <c r="AQ46" s="77">
        <v>1.129</v>
      </c>
      <c r="AR46" s="77">
        <v>1.163</v>
      </c>
      <c r="AS46" s="77">
        <v>1.198</v>
      </c>
      <c r="AT46" s="77">
        <v>1.2370000000000001</v>
      </c>
      <c r="AU46" s="77">
        <v>1.2789999999999999</v>
      </c>
      <c r="AV46" s="77">
        <v>1.3240000000000001</v>
      </c>
      <c r="AW46" s="77">
        <v>1.373</v>
      </c>
      <c r="AX46" s="77">
        <v>1.4259999999999999</v>
      </c>
      <c r="AY46" s="77">
        <v>1.484</v>
      </c>
      <c r="AZ46" s="77">
        <v>1.548</v>
      </c>
      <c r="BA46" s="77">
        <v>1.617</v>
      </c>
      <c r="BB46" s="77">
        <v>1.694</v>
      </c>
      <c r="BC46" s="77">
        <v>1.7789999999999999</v>
      </c>
      <c r="BD46" s="77">
        <v>1.873</v>
      </c>
      <c r="BE46" s="77">
        <v>1.9770000000000001</v>
      </c>
      <c r="BF46" s="77">
        <v>2.0939999999999999</v>
      </c>
      <c r="BG46" s="77">
        <v>2.2240000000000002</v>
      </c>
      <c r="BH46" s="77">
        <v>2.3690000000000002</v>
      </c>
      <c r="BI46" s="77">
        <v>2.5339999999999998</v>
      </c>
      <c r="BJ46" s="77">
        <v>2.7189999999999999</v>
      </c>
      <c r="BK46" s="77">
        <v>2.9289999999999998</v>
      </c>
      <c r="BL46" s="77">
        <v>3.169</v>
      </c>
      <c r="BM46" s="77">
        <v>3.4420000000000002</v>
      </c>
      <c r="BN46" s="77">
        <v>3.7559999999999998</v>
      </c>
      <c r="BO46" s="77">
        <v>4.1159999999999997</v>
      </c>
      <c r="BP46" s="77">
        <v>4.532</v>
      </c>
      <c r="BQ46" s="77">
        <v>5.0129999999999999</v>
      </c>
      <c r="BR46" s="77">
        <v>5.5720000000000001</v>
      </c>
      <c r="BS46" s="77">
        <v>6.2229999999999999</v>
      </c>
      <c r="BT46" s="77">
        <v>6.984</v>
      </c>
      <c r="BU46" s="77">
        <v>7.8739999999999997</v>
      </c>
      <c r="BV46" s="77">
        <v>8.9169999999999998</v>
      </c>
      <c r="BW46" s="77">
        <v>10.145</v>
      </c>
      <c r="BX46" s="77">
        <v>11.593999999999999</v>
      </c>
      <c r="BY46" s="77">
        <v>13.308</v>
      </c>
      <c r="BZ46" s="77">
        <v>15.343</v>
      </c>
      <c r="CA46" s="77">
        <v>17.762</v>
      </c>
      <c r="CB46" s="77">
        <v>20.643000000000001</v>
      </c>
      <c r="CC46" s="77">
        <v>24.079000000000001</v>
      </c>
      <c r="CD46" s="77">
        <v>28.178999999999998</v>
      </c>
      <c r="CE46" s="77">
        <v>33.073999999999998</v>
      </c>
      <c r="CF46" s="77">
        <v>38.926000000000002</v>
      </c>
      <c r="CG46" s="77">
        <v>45.924999999999997</v>
      </c>
      <c r="CH46" s="77">
        <v>54.305</v>
      </c>
      <c r="CI46" s="77">
        <v>64.343000000000004</v>
      </c>
    </row>
    <row r="47" spans="1:87" x14ac:dyDescent="0.25">
      <c r="A47" s="108">
        <v>70</v>
      </c>
      <c r="B47" s="77">
        <v>0.58099999999999996</v>
      </c>
      <c r="C47" s="77">
        <v>0.58399999999999996</v>
      </c>
      <c r="D47" s="77">
        <v>0.58799999999999997</v>
      </c>
      <c r="E47" s="77">
        <v>0.59199999999999997</v>
      </c>
      <c r="F47" s="77">
        <v>0.59599999999999997</v>
      </c>
      <c r="G47" s="77">
        <v>0.6</v>
      </c>
      <c r="H47" s="77">
        <v>0.60499999999999998</v>
      </c>
      <c r="I47" s="77">
        <v>0.60899999999999999</v>
      </c>
      <c r="J47" s="77">
        <v>0.61499999999999999</v>
      </c>
      <c r="K47" s="77">
        <v>0.62</v>
      </c>
      <c r="L47" s="77">
        <v>0.626</v>
      </c>
      <c r="M47" s="77">
        <v>0.63200000000000001</v>
      </c>
      <c r="N47" s="77">
        <v>0.63800000000000001</v>
      </c>
      <c r="O47" s="77">
        <v>0.64400000000000002</v>
      </c>
      <c r="P47" s="77">
        <v>0.65100000000000002</v>
      </c>
      <c r="Q47" s="77">
        <v>0.65900000000000003</v>
      </c>
      <c r="R47" s="77">
        <v>0.66700000000000004</v>
      </c>
      <c r="S47" s="77">
        <v>0.67500000000000004</v>
      </c>
      <c r="T47" s="77">
        <v>0.68400000000000005</v>
      </c>
      <c r="U47" s="77">
        <v>0.69199999999999995</v>
      </c>
      <c r="V47" s="77">
        <v>0.70099999999999996</v>
      </c>
      <c r="W47" s="77">
        <v>0.71099999999999997</v>
      </c>
      <c r="X47" s="77">
        <v>0.72</v>
      </c>
      <c r="Y47" s="77">
        <v>0.73099999999999998</v>
      </c>
      <c r="Z47" s="77">
        <v>0.74099999999999999</v>
      </c>
      <c r="AA47" s="77">
        <v>0.753</v>
      </c>
      <c r="AB47" s="77">
        <v>0.76400000000000001</v>
      </c>
      <c r="AC47" s="77">
        <v>0.77700000000000002</v>
      </c>
      <c r="AD47" s="77">
        <v>0.79</v>
      </c>
      <c r="AE47" s="77">
        <v>0.80300000000000005</v>
      </c>
      <c r="AF47" s="77">
        <v>0.81799999999999995</v>
      </c>
      <c r="AG47" s="77">
        <v>0.83299999999999996</v>
      </c>
      <c r="AH47" s="77">
        <v>0.84899999999999998</v>
      </c>
      <c r="AI47" s="77">
        <v>0.86599999999999999</v>
      </c>
      <c r="AJ47" s="77">
        <v>0.88400000000000001</v>
      </c>
      <c r="AK47" s="77">
        <v>0.90300000000000002</v>
      </c>
      <c r="AL47" s="77">
        <v>0.92300000000000004</v>
      </c>
      <c r="AM47" s="77">
        <v>0.94399999999999995</v>
      </c>
      <c r="AN47" s="77">
        <v>0.96699999999999997</v>
      </c>
      <c r="AO47" s="77">
        <v>0.99099999999999999</v>
      </c>
      <c r="AP47" s="77">
        <v>1.0169999999999999</v>
      </c>
      <c r="AQ47" s="77">
        <v>1.044</v>
      </c>
      <c r="AR47" s="77">
        <v>1.0740000000000001</v>
      </c>
      <c r="AS47" s="77">
        <v>1.1060000000000001</v>
      </c>
      <c r="AT47" s="77">
        <v>1.1399999999999999</v>
      </c>
      <c r="AU47" s="77">
        <v>1.177</v>
      </c>
      <c r="AV47" s="77">
        <v>1.2170000000000001</v>
      </c>
      <c r="AW47" s="77">
        <v>1.26</v>
      </c>
      <c r="AX47" s="77">
        <v>1.3069999999999999</v>
      </c>
      <c r="AY47" s="77">
        <v>1.3580000000000001</v>
      </c>
      <c r="AZ47" s="77">
        <v>1.413</v>
      </c>
      <c r="BA47" s="77">
        <v>1.474</v>
      </c>
      <c r="BB47" s="77">
        <v>1.5409999999999999</v>
      </c>
      <c r="BC47" s="77">
        <v>1.615</v>
      </c>
      <c r="BD47" s="77">
        <v>1.696</v>
      </c>
      <c r="BE47" s="77">
        <v>1.786</v>
      </c>
      <c r="BF47" s="77">
        <v>1.8859999999999999</v>
      </c>
      <c r="BG47" s="77">
        <v>1.998</v>
      </c>
      <c r="BH47" s="77">
        <v>2.1230000000000002</v>
      </c>
      <c r="BI47" s="77">
        <v>2.2629999999999999</v>
      </c>
      <c r="BJ47" s="77">
        <v>2.4209999999999998</v>
      </c>
      <c r="BK47" s="77">
        <v>2.6</v>
      </c>
      <c r="BL47" s="77">
        <v>2.8029999999999999</v>
      </c>
      <c r="BM47" s="77">
        <v>3.0339999999999998</v>
      </c>
      <c r="BN47" s="77">
        <v>3.2989999999999999</v>
      </c>
      <c r="BO47" s="77">
        <v>3.6030000000000002</v>
      </c>
      <c r="BP47" s="77">
        <v>3.9529999999999998</v>
      </c>
      <c r="BQ47" s="77">
        <v>4.3570000000000002</v>
      </c>
      <c r="BR47" s="77">
        <v>4.8259999999999996</v>
      </c>
      <c r="BS47" s="77">
        <v>5.3710000000000004</v>
      </c>
      <c r="BT47" s="77">
        <v>6.008</v>
      </c>
      <c r="BU47" s="77">
        <v>6.7530000000000001</v>
      </c>
      <c r="BV47" s="77">
        <v>7.6260000000000003</v>
      </c>
      <c r="BW47" s="77">
        <v>8.6530000000000005</v>
      </c>
      <c r="BX47" s="77">
        <v>9.8659999999999997</v>
      </c>
      <c r="BY47" s="77">
        <v>11.302</v>
      </c>
      <c r="BZ47" s="77">
        <v>13.007</v>
      </c>
      <c r="CA47" s="77">
        <v>15.036</v>
      </c>
      <c r="CB47" s="77">
        <v>17.454999999999998</v>
      </c>
      <c r="CC47" s="77">
        <v>20.344000000000001</v>
      </c>
      <c r="CD47" s="77">
        <v>23.795000000000002</v>
      </c>
      <c r="CE47" s="77">
        <v>27.922999999999998</v>
      </c>
      <c r="CF47" s="77">
        <v>32.863</v>
      </c>
      <c r="CG47" s="77">
        <v>38.780999999999999</v>
      </c>
      <c r="CH47" s="77">
        <v>45.877000000000002</v>
      </c>
      <c r="CI47" s="77">
        <v>54.39</v>
      </c>
    </row>
    <row r="48" spans="1:87" x14ac:dyDescent="0.25">
      <c r="A48" s="108">
        <v>71</v>
      </c>
      <c r="B48" s="77">
        <v>0.54700000000000004</v>
      </c>
      <c r="C48" s="77">
        <v>0.55000000000000004</v>
      </c>
      <c r="D48" s="77">
        <v>0.55300000000000005</v>
      </c>
      <c r="E48" s="77">
        <v>0.55700000000000005</v>
      </c>
      <c r="F48" s="77">
        <v>0.56000000000000005</v>
      </c>
      <c r="G48" s="77">
        <v>0.56399999999999995</v>
      </c>
      <c r="H48" s="77">
        <v>0.56799999999999995</v>
      </c>
      <c r="I48" s="77">
        <v>0.57199999999999995</v>
      </c>
      <c r="J48" s="77">
        <v>0.57699999999999996</v>
      </c>
      <c r="K48" s="77">
        <v>0.58199999999999996</v>
      </c>
      <c r="L48" s="77">
        <v>0.58699999999999997</v>
      </c>
      <c r="M48" s="77">
        <v>0.59199999999999997</v>
      </c>
      <c r="N48" s="77">
        <v>0.59799999999999998</v>
      </c>
      <c r="O48" s="77">
        <v>0.60399999999999998</v>
      </c>
      <c r="P48" s="77">
        <v>0.61</v>
      </c>
      <c r="Q48" s="77">
        <v>0.61699999999999999</v>
      </c>
      <c r="R48" s="77">
        <v>0.625</v>
      </c>
      <c r="S48" s="77">
        <v>0.63200000000000001</v>
      </c>
      <c r="T48" s="77">
        <v>0.64</v>
      </c>
      <c r="U48" s="77">
        <v>0.64800000000000002</v>
      </c>
      <c r="V48" s="77">
        <v>0.65600000000000003</v>
      </c>
      <c r="W48" s="77">
        <v>0.66400000000000003</v>
      </c>
      <c r="X48" s="77">
        <v>0.67300000000000004</v>
      </c>
      <c r="Y48" s="77">
        <v>0.68300000000000005</v>
      </c>
      <c r="Z48" s="77">
        <v>0.69199999999999995</v>
      </c>
      <c r="AA48" s="77">
        <v>0.70299999999999996</v>
      </c>
      <c r="AB48" s="77">
        <v>0.71299999999999997</v>
      </c>
      <c r="AC48" s="77">
        <v>0.72499999999999998</v>
      </c>
      <c r="AD48" s="77">
        <v>0.73599999999999999</v>
      </c>
      <c r="AE48" s="77">
        <v>0.749</v>
      </c>
      <c r="AF48" s="77">
        <v>0.76200000000000001</v>
      </c>
      <c r="AG48" s="77">
        <v>0.77500000000000002</v>
      </c>
      <c r="AH48" s="77">
        <v>0.79</v>
      </c>
      <c r="AI48" s="77">
        <v>0.80500000000000005</v>
      </c>
      <c r="AJ48" s="77">
        <v>0.82099999999999995</v>
      </c>
      <c r="AK48" s="77">
        <v>0.83799999999999997</v>
      </c>
      <c r="AL48" s="77">
        <v>0.85599999999999998</v>
      </c>
      <c r="AM48" s="77">
        <v>0.875</v>
      </c>
      <c r="AN48" s="77">
        <v>0.89600000000000002</v>
      </c>
      <c r="AO48" s="77">
        <v>0.91700000000000004</v>
      </c>
      <c r="AP48" s="77">
        <v>0.94</v>
      </c>
      <c r="AQ48" s="77">
        <v>0.96499999999999997</v>
      </c>
      <c r="AR48" s="77">
        <v>0.99099999999999999</v>
      </c>
      <c r="AS48" s="77">
        <v>1.02</v>
      </c>
      <c r="AT48" s="77">
        <v>1.05</v>
      </c>
      <c r="AU48" s="77">
        <v>1.083</v>
      </c>
      <c r="AV48" s="77">
        <v>1.1180000000000001</v>
      </c>
      <c r="AW48" s="77">
        <v>1.1559999999999999</v>
      </c>
      <c r="AX48" s="77">
        <v>1.1970000000000001</v>
      </c>
      <c r="AY48" s="77">
        <v>1.242</v>
      </c>
      <c r="AZ48" s="77">
        <v>1.2909999999999999</v>
      </c>
      <c r="BA48" s="77">
        <v>1.3440000000000001</v>
      </c>
      <c r="BB48" s="77">
        <v>1.4019999999999999</v>
      </c>
      <c r="BC48" s="77">
        <v>1.466</v>
      </c>
      <c r="BD48" s="77">
        <v>1.536</v>
      </c>
      <c r="BE48" s="77">
        <v>1.6140000000000001</v>
      </c>
      <c r="BF48" s="77">
        <v>1.7010000000000001</v>
      </c>
      <c r="BG48" s="77">
        <v>1.7969999999999999</v>
      </c>
      <c r="BH48" s="77">
        <v>1.9039999999999999</v>
      </c>
      <c r="BI48" s="77">
        <v>2.024</v>
      </c>
      <c r="BJ48" s="77">
        <v>2.1579999999999999</v>
      </c>
      <c r="BK48" s="77">
        <v>2.31</v>
      </c>
      <c r="BL48" s="77">
        <v>2.4820000000000002</v>
      </c>
      <c r="BM48" s="77">
        <v>2.6779999999999999</v>
      </c>
      <c r="BN48" s="77">
        <v>2.9009999999999998</v>
      </c>
      <c r="BO48" s="77">
        <v>3.157</v>
      </c>
      <c r="BP48" s="77">
        <v>3.4510000000000001</v>
      </c>
      <c r="BQ48" s="77">
        <v>3.79</v>
      </c>
      <c r="BR48" s="77">
        <v>4.1829999999999998</v>
      </c>
      <c r="BS48" s="77">
        <v>4.6390000000000002</v>
      </c>
      <c r="BT48" s="77">
        <v>5.1710000000000003</v>
      </c>
      <c r="BU48" s="77">
        <v>5.7919999999999998</v>
      </c>
      <c r="BV48" s="77">
        <v>6.5190000000000001</v>
      </c>
      <c r="BW48" s="77">
        <v>7.3739999999999997</v>
      </c>
      <c r="BX48" s="77">
        <v>8.3829999999999991</v>
      </c>
      <c r="BY48" s="77">
        <v>9.5779999999999994</v>
      </c>
      <c r="BZ48" s="77">
        <v>10.997</v>
      </c>
      <c r="CA48" s="77">
        <v>12.686</v>
      </c>
      <c r="CB48" s="77">
        <v>14.7</v>
      </c>
      <c r="CC48" s="77">
        <v>17.106000000000002</v>
      </c>
      <c r="CD48" s="77">
        <v>19.983000000000001</v>
      </c>
      <c r="CE48" s="77">
        <v>23.425000000000001</v>
      </c>
      <c r="CF48" s="77">
        <v>27.548999999999999</v>
      </c>
      <c r="CG48" s="77">
        <v>32.491999999999997</v>
      </c>
      <c r="CH48" s="77">
        <v>38.423000000000002</v>
      </c>
      <c r="CI48" s="77">
        <v>45.542999999999999</v>
      </c>
    </row>
    <row r="49" spans="1:87" x14ac:dyDescent="0.25">
      <c r="A49" s="108">
        <v>72</v>
      </c>
      <c r="B49" s="77">
        <v>0.51500000000000001</v>
      </c>
      <c r="C49" s="77">
        <v>0.51800000000000002</v>
      </c>
      <c r="D49" s="77">
        <v>0.52</v>
      </c>
      <c r="E49" s="77">
        <v>0.52300000000000002</v>
      </c>
      <c r="F49" s="77">
        <v>0.52600000000000002</v>
      </c>
      <c r="G49" s="77">
        <v>0.53</v>
      </c>
      <c r="H49" s="77">
        <v>0.53300000000000003</v>
      </c>
      <c r="I49" s="77">
        <v>0.53700000000000003</v>
      </c>
      <c r="J49" s="77">
        <v>0.54100000000000004</v>
      </c>
      <c r="K49" s="77">
        <v>0.54600000000000004</v>
      </c>
      <c r="L49" s="77">
        <v>0.55000000000000004</v>
      </c>
      <c r="M49" s="77">
        <v>0.55500000000000005</v>
      </c>
      <c r="N49" s="77">
        <v>0.56000000000000005</v>
      </c>
      <c r="O49" s="77">
        <v>0.56599999999999995</v>
      </c>
      <c r="P49" s="77">
        <v>0.57099999999999995</v>
      </c>
      <c r="Q49" s="77">
        <v>0.57799999999999996</v>
      </c>
      <c r="R49" s="77">
        <v>0.58499999999999996</v>
      </c>
      <c r="S49" s="77">
        <v>0.59199999999999997</v>
      </c>
      <c r="T49" s="77">
        <v>0.59899999999999998</v>
      </c>
      <c r="U49" s="77">
        <v>0.60599999999999998</v>
      </c>
      <c r="V49" s="77">
        <v>0.61299999999999999</v>
      </c>
      <c r="W49" s="77">
        <v>0.621</v>
      </c>
      <c r="X49" s="77">
        <v>0.629</v>
      </c>
      <c r="Y49" s="77">
        <v>0.63800000000000001</v>
      </c>
      <c r="Z49" s="77">
        <v>0.64600000000000002</v>
      </c>
      <c r="AA49" s="77">
        <v>0.65600000000000003</v>
      </c>
      <c r="AB49" s="77">
        <v>0.66500000000000004</v>
      </c>
      <c r="AC49" s="77">
        <v>0.67500000000000004</v>
      </c>
      <c r="AD49" s="77">
        <v>0.68600000000000005</v>
      </c>
      <c r="AE49" s="77">
        <v>0.69699999999999995</v>
      </c>
      <c r="AF49" s="77">
        <v>0.70899999999999996</v>
      </c>
      <c r="AG49" s="77">
        <v>0.72099999999999997</v>
      </c>
      <c r="AH49" s="77">
        <v>0.73399999999999999</v>
      </c>
      <c r="AI49" s="77">
        <v>0.748</v>
      </c>
      <c r="AJ49" s="77">
        <v>0.76300000000000001</v>
      </c>
      <c r="AK49" s="77">
        <v>0.77800000000000002</v>
      </c>
      <c r="AL49" s="77">
        <v>0.79400000000000004</v>
      </c>
      <c r="AM49" s="77">
        <v>0.81100000000000005</v>
      </c>
      <c r="AN49" s="77">
        <v>0.83</v>
      </c>
      <c r="AO49" s="77">
        <v>0.84899999999999998</v>
      </c>
      <c r="AP49" s="77">
        <v>0.87</v>
      </c>
      <c r="AQ49" s="77">
        <v>0.89200000000000002</v>
      </c>
      <c r="AR49" s="77">
        <v>0.91500000000000004</v>
      </c>
      <c r="AS49" s="77">
        <v>0.94</v>
      </c>
      <c r="AT49" s="77">
        <v>0.96699999999999997</v>
      </c>
      <c r="AU49" s="77">
        <v>0.996</v>
      </c>
      <c r="AV49" s="77">
        <v>1.0269999999999999</v>
      </c>
      <c r="AW49" s="77">
        <v>1.0609999999999999</v>
      </c>
      <c r="AX49" s="77">
        <v>1.097</v>
      </c>
      <c r="AY49" s="77">
        <v>1.137</v>
      </c>
      <c r="AZ49" s="77">
        <v>1.179</v>
      </c>
      <c r="BA49" s="77">
        <v>1.226</v>
      </c>
      <c r="BB49" s="77">
        <v>1.2769999999999999</v>
      </c>
      <c r="BC49" s="77">
        <v>1.333</v>
      </c>
      <c r="BD49" s="77">
        <v>1.3939999999999999</v>
      </c>
      <c r="BE49" s="77">
        <v>1.4610000000000001</v>
      </c>
      <c r="BF49" s="77">
        <v>1.536</v>
      </c>
      <c r="BG49" s="77">
        <v>1.6180000000000001</v>
      </c>
      <c r="BH49" s="77">
        <v>1.71</v>
      </c>
      <c r="BI49" s="77">
        <v>1.8129999999999999</v>
      </c>
      <c r="BJ49" s="77">
        <v>1.9279999999999999</v>
      </c>
      <c r="BK49" s="77">
        <v>2.0579999999999998</v>
      </c>
      <c r="BL49" s="77">
        <v>2.2040000000000002</v>
      </c>
      <c r="BM49" s="77">
        <v>2.37</v>
      </c>
      <c r="BN49" s="77">
        <v>2.5590000000000002</v>
      </c>
      <c r="BO49" s="77">
        <v>2.774</v>
      </c>
      <c r="BP49" s="77">
        <v>3.0219999999999998</v>
      </c>
      <c r="BQ49" s="77">
        <v>3.306</v>
      </c>
      <c r="BR49" s="77">
        <v>3.6349999999999998</v>
      </c>
      <c r="BS49" s="77">
        <v>4.0170000000000003</v>
      </c>
      <c r="BT49" s="77">
        <v>4.4610000000000003</v>
      </c>
      <c r="BU49" s="77">
        <v>4.9800000000000004</v>
      </c>
      <c r="BV49" s="77">
        <v>5.5860000000000003</v>
      </c>
      <c r="BW49" s="77">
        <v>6.298</v>
      </c>
      <c r="BX49" s="77">
        <v>7.1379999999999999</v>
      </c>
      <c r="BY49" s="77">
        <v>8.1310000000000002</v>
      </c>
      <c r="BZ49" s="77">
        <v>9.3109999999999999</v>
      </c>
      <c r="CA49" s="77">
        <v>10.715</v>
      </c>
      <c r="CB49" s="77">
        <v>12.39</v>
      </c>
      <c r="CC49" s="77">
        <v>14.391999999999999</v>
      </c>
      <c r="CD49" s="77">
        <v>16.786999999999999</v>
      </c>
      <c r="CE49" s="77">
        <v>19.654</v>
      </c>
      <c r="CF49" s="77">
        <v>23.091000000000001</v>
      </c>
      <c r="CG49" s="77">
        <v>27.215</v>
      </c>
      <c r="CH49" s="77">
        <v>32.167000000000002</v>
      </c>
      <c r="CI49" s="77">
        <v>38.116999999999997</v>
      </c>
    </row>
    <row r="50" spans="1:87" x14ac:dyDescent="0.25">
      <c r="A50" s="108">
        <v>73</v>
      </c>
      <c r="B50" s="77">
        <v>0.48499999999999999</v>
      </c>
      <c r="C50" s="77">
        <v>0.48699999999999999</v>
      </c>
      <c r="D50" s="77">
        <v>0.48899999999999999</v>
      </c>
      <c r="E50" s="77">
        <v>0.49099999999999999</v>
      </c>
      <c r="F50" s="77">
        <v>0.49399999999999999</v>
      </c>
      <c r="G50" s="77">
        <v>0.497</v>
      </c>
      <c r="H50" s="77">
        <v>0.5</v>
      </c>
      <c r="I50" s="77">
        <v>0.504</v>
      </c>
      <c r="J50" s="77">
        <v>0.50700000000000001</v>
      </c>
      <c r="K50" s="77">
        <v>0.51100000000000001</v>
      </c>
      <c r="L50" s="77">
        <v>0.51500000000000001</v>
      </c>
      <c r="M50" s="77">
        <v>0.52</v>
      </c>
      <c r="N50" s="77">
        <v>0.52400000000000002</v>
      </c>
      <c r="O50" s="77">
        <v>0.52900000000000003</v>
      </c>
      <c r="P50" s="77">
        <v>0.53400000000000003</v>
      </c>
      <c r="Q50" s="77">
        <v>0.54</v>
      </c>
      <c r="R50" s="77">
        <v>0.54700000000000004</v>
      </c>
      <c r="S50" s="77">
        <v>0.55300000000000005</v>
      </c>
      <c r="T50" s="77">
        <v>0.55900000000000005</v>
      </c>
      <c r="U50" s="77">
        <v>0.56599999999999995</v>
      </c>
      <c r="V50" s="77">
        <v>0.57199999999999995</v>
      </c>
      <c r="W50" s="77">
        <v>0.57999999999999996</v>
      </c>
      <c r="X50" s="77">
        <v>0.58699999999999997</v>
      </c>
      <c r="Y50" s="77">
        <v>0.59499999999999997</v>
      </c>
      <c r="Z50" s="77">
        <v>0.60299999999999998</v>
      </c>
      <c r="AA50" s="77">
        <v>0.61099999999999999</v>
      </c>
      <c r="AB50" s="77">
        <v>0.62</v>
      </c>
      <c r="AC50" s="77">
        <v>0.629</v>
      </c>
      <c r="AD50" s="77">
        <v>0.63900000000000001</v>
      </c>
      <c r="AE50" s="77">
        <v>0.64900000000000002</v>
      </c>
      <c r="AF50" s="77">
        <v>0.65900000000000003</v>
      </c>
      <c r="AG50" s="77">
        <v>0.67100000000000004</v>
      </c>
      <c r="AH50" s="77">
        <v>0.68200000000000005</v>
      </c>
      <c r="AI50" s="77">
        <v>0.69499999999999995</v>
      </c>
      <c r="AJ50" s="77">
        <v>0.70799999999999996</v>
      </c>
      <c r="AK50" s="77">
        <v>0.72199999999999998</v>
      </c>
      <c r="AL50" s="77">
        <v>0.73599999999999999</v>
      </c>
      <c r="AM50" s="77">
        <v>0.752</v>
      </c>
      <c r="AN50" s="77">
        <v>0.76800000000000002</v>
      </c>
      <c r="AO50" s="77">
        <v>0.78500000000000003</v>
      </c>
      <c r="AP50" s="77">
        <v>0.80400000000000005</v>
      </c>
      <c r="AQ50" s="77">
        <v>0.82299999999999995</v>
      </c>
      <c r="AR50" s="77">
        <v>0.84399999999999997</v>
      </c>
      <c r="AS50" s="77">
        <v>0.86699999999999999</v>
      </c>
      <c r="AT50" s="77">
        <v>0.89100000000000001</v>
      </c>
      <c r="AU50" s="77">
        <v>0.91600000000000004</v>
      </c>
      <c r="AV50" s="77">
        <v>0.94399999999999995</v>
      </c>
      <c r="AW50" s="77">
        <v>0.97399999999999998</v>
      </c>
      <c r="AX50" s="77">
        <v>1.006</v>
      </c>
      <c r="AY50" s="77">
        <v>1.04</v>
      </c>
      <c r="AZ50" s="77">
        <v>1.0780000000000001</v>
      </c>
      <c r="BA50" s="77">
        <v>1.119</v>
      </c>
      <c r="BB50" s="77">
        <v>1.163</v>
      </c>
      <c r="BC50" s="77">
        <v>1.212</v>
      </c>
      <c r="BD50" s="77">
        <v>1.2649999999999999</v>
      </c>
      <c r="BE50" s="77">
        <v>1.323</v>
      </c>
      <c r="BF50" s="77">
        <v>1.3879999999999999</v>
      </c>
      <c r="BG50" s="77">
        <v>1.4590000000000001</v>
      </c>
      <c r="BH50" s="77">
        <v>1.538</v>
      </c>
      <c r="BI50" s="77">
        <v>1.627</v>
      </c>
      <c r="BJ50" s="77">
        <v>1.7250000000000001</v>
      </c>
      <c r="BK50" s="77">
        <v>1.835</v>
      </c>
      <c r="BL50" s="77">
        <v>1.96</v>
      </c>
      <c r="BM50" s="77">
        <v>2.101</v>
      </c>
      <c r="BN50" s="77">
        <v>2.2599999999999998</v>
      </c>
      <c r="BO50" s="77">
        <v>2.4420000000000002</v>
      </c>
      <c r="BP50" s="77">
        <v>2.6509999999999998</v>
      </c>
      <c r="BQ50" s="77">
        <v>2.89</v>
      </c>
      <c r="BR50" s="77">
        <v>3.1659999999999999</v>
      </c>
      <c r="BS50" s="77">
        <v>3.4849999999999999</v>
      </c>
      <c r="BT50" s="77">
        <v>3.8559999999999999</v>
      </c>
      <c r="BU50" s="77">
        <v>4.2880000000000003</v>
      </c>
      <c r="BV50" s="77">
        <v>4.7919999999999998</v>
      </c>
      <c r="BW50" s="77">
        <v>5.3840000000000003</v>
      </c>
      <c r="BX50" s="77">
        <v>6.0819999999999999</v>
      </c>
      <c r="BY50" s="77">
        <v>6.9059999999999997</v>
      </c>
      <c r="BZ50" s="77">
        <v>7.8840000000000003</v>
      </c>
      <c r="CA50" s="77">
        <v>9.048</v>
      </c>
      <c r="CB50" s="77">
        <v>10.436</v>
      </c>
      <c r="CC50" s="77">
        <v>12.093999999999999</v>
      </c>
      <c r="CD50" s="77">
        <v>14.077999999999999</v>
      </c>
      <c r="CE50" s="77">
        <v>16.454000000000001</v>
      </c>
      <c r="CF50" s="77">
        <v>19.303000000000001</v>
      </c>
      <c r="CG50" s="77">
        <v>22.722999999999999</v>
      </c>
      <c r="CH50" s="77">
        <v>26.832000000000001</v>
      </c>
      <c r="CI50" s="77">
        <v>31.771999999999998</v>
      </c>
    </row>
    <row r="51" spans="1:87" x14ac:dyDescent="0.25">
      <c r="A51" s="108">
        <v>74</v>
      </c>
      <c r="B51" s="77">
        <v>0.45500000000000002</v>
      </c>
      <c r="C51" s="77">
        <v>0.45700000000000002</v>
      </c>
      <c r="D51" s="77">
        <v>0.45900000000000002</v>
      </c>
      <c r="E51" s="77">
        <v>0.46100000000000002</v>
      </c>
      <c r="F51" s="77">
        <v>0.46300000000000002</v>
      </c>
      <c r="G51" s="77">
        <v>0.46600000000000003</v>
      </c>
      <c r="H51" s="77">
        <v>0.46899999999999997</v>
      </c>
      <c r="I51" s="77">
        <v>0.47199999999999998</v>
      </c>
      <c r="J51" s="77">
        <v>0.47499999999999998</v>
      </c>
      <c r="K51" s="77">
        <v>0.47799999999999998</v>
      </c>
      <c r="L51" s="77">
        <v>0.48199999999999998</v>
      </c>
      <c r="M51" s="77">
        <v>0.48599999999999999</v>
      </c>
      <c r="N51" s="77">
        <v>0.49</v>
      </c>
      <c r="O51" s="77">
        <v>0.49399999999999999</v>
      </c>
      <c r="P51" s="77">
        <v>0.499</v>
      </c>
      <c r="Q51" s="77">
        <v>0.505</v>
      </c>
      <c r="R51" s="77">
        <v>0.51100000000000001</v>
      </c>
      <c r="S51" s="77">
        <v>0.51600000000000001</v>
      </c>
      <c r="T51" s="77">
        <v>0.52200000000000002</v>
      </c>
      <c r="U51" s="77">
        <v>0.52800000000000002</v>
      </c>
      <c r="V51" s="77">
        <v>0.53400000000000003</v>
      </c>
      <c r="W51" s="77">
        <v>0.54</v>
      </c>
      <c r="X51" s="77">
        <v>0.54700000000000004</v>
      </c>
      <c r="Y51" s="77">
        <v>0.55400000000000005</v>
      </c>
      <c r="Z51" s="77">
        <v>0.56100000000000005</v>
      </c>
      <c r="AA51" s="77">
        <v>0.56899999999999995</v>
      </c>
      <c r="AB51" s="77">
        <v>0.57699999999999996</v>
      </c>
      <c r="AC51" s="77">
        <v>0.58499999999999996</v>
      </c>
      <c r="AD51" s="77">
        <v>0.59399999999999997</v>
      </c>
      <c r="AE51" s="77">
        <v>0.60299999999999998</v>
      </c>
      <c r="AF51" s="77">
        <v>0.61299999999999999</v>
      </c>
      <c r="AG51" s="77">
        <v>0.623</v>
      </c>
      <c r="AH51" s="77">
        <v>0.63300000000000001</v>
      </c>
      <c r="AI51" s="77">
        <v>0.64500000000000002</v>
      </c>
      <c r="AJ51" s="77">
        <v>0.65600000000000003</v>
      </c>
      <c r="AK51" s="77">
        <v>0.66900000000000004</v>
      </c>
      <c r="AL51" s="77">
        <v>0.68200000000000005</v>
      </c>
      <c r="AM51" s="77">
        <v>0.69599999999999995</v>
      </c>
      <c r="AN51" s="77">
        <v>0.71</v>
      </c>
      <c r="AO51" s="77">
        <v>0.72599999999999998</v>
      </c>
      <c r="AP51" s="77">
        <v>0.74199999999999999</v>
      </c>
      <c r="AQ51" s="77">
        <v>0.76</v>
      </c>
      <c r="AR51" s="77">
        <v>0.77900000000000003</v>
      </c>
      <c r="AS51" s="77">
        <v>0.79900000000000004</v>
      </c>
      <c r="AT51" s="77">
        <v>0.82</v>
      </c>
      <c r="AU51" s="77">
        <v>0.84299999999999997</v>
      </c>
      <c r="AV51" s="77">
        <v>0.86699999999999999</v>
      </c>
      <c r="AW51" s="77">
        <v>0.89300000000000002</v>
      </c>
      <c r="AX51" s="77">
        <v>0.92200000000000004</v>
      </c>
      <c r="AY51" s="77">
        <v>0.95199999999999996</v>
      </c>
      <c r="AZ51" s="77">
        <v>0.98499999999999999</v>
      </c>
      <c r="BA51" s="77">
        <v>1.0209999999999999</v>
      </c>
      <c r="BB51" s="77">
        <v>1.06</v>
      </c>
      <c r="BC51" s="77">
        <v>1.1020000000000001</v>
      </c>
      <c r="BD51" s="77">
        <v>1.149</v>
      </c>
      <c r="BE51" s="77">
        <v>1.1990000000000001</v>
      </c>
      <c r="BF51" s="77">
        <v>1.2549999999999999</v>
      </c>
      <c r="BG51" s="77">
        <v>1.3169999999999999</v>
      </c>
      <c r="BH51" s="77">
        <v>1.385</v>
      </c>
      <c r="BI51" s="77">
        <v>1.4610000000000001</v>
      </c>
      <c r="BJ51" s="77">
        <v>1.5449999999999999</v>
      </c>
      <c r="BK51" s="77">
        <v>1.64</v>
      </c>
      <c r="BL51" s="77">
        <v>1.746</v>
      </c>
      <c r="BM51" s="77">
        <v>1.865</v>
      </c>
      <c r="BN51" s="77">
        <v>2</v>
      </c>
      <c r="BO51" s="77">
        <v>2.1539999999999999</v>
      </c>
      <c r="BP51" s="77">
        <v>2.33</v>
      </c>
      <c r="BQ51" s="77">
        <v>2.5310000000000001</v>
      </c>
      <c r="BR51" s="77">
        <v>2.762</v>
      </c>
      <c r="BS51" s="77">
        <v>3.0289999999999999</v>
      </c>
      <c r="BT51" s="77">
        <v>3.339</v>
      </c>
      <c r="BU51" s="77">
        <v>3.6989999999999998</v>
      </c>
      <c r="BV51" s="77">
        <v>4.1189999999999998</v>
      </c>
      <c r="BW51" s="77">
        <v>4.6100000000000003</v>
      </c>
      <c r="BX51" s="77">
        <v>5.1890000000000001</v>
      </c>
      <c r="BY51" s="77">
        <v>5.8710000000000004</v>
      </c>
      <c r="BZ51" s="77">
        <v>6.68</v>
      </c>
      <c r="CA51" s="77">
        <v>7.6420000000000003</v>
      </c>
      <c r="CB51" s="77">
        <v>8.7889999999999997</v>
      </c>
      <c r="CC51" s="77">
        <v>10.157999999999999</v>
      </c>
      <c r="CD51" s="77">
        <v>11.795</v>
      </c>
      <c r="CE51" s="77">
        <v>13.756</v>
      </c>
      <c r="CF51" s="77">
        <v>16.106999999999999</v>
      </c>
      <c r="CG51" s="77">
        <v>18.928999999999998</v>
      </c>
      <c r="CH51" s="77">
        <v>22.321000000000002</v>
      </c>
      <c r="CI51" s="77">
        <v>26.4</v>
      </c>
    </row>
    <row r="52" spans="1:87" x14ac:dyDescent="0.25">
      <c r="A52" s="108">
        <v>75</v>
      </c>
      <c r="B52" s="77">
        <v>0.42699999999999999</v>
      </c>
      <c r="C52" s="77">
        <v>0.42899999999999999</v>
      </c>
      <c r="D52" s="77">
        <v>0.43</v>
      </c>
      <c r="E52" s="77">
        <v>0.432</v>
      </c>
      <c r="F52" s="77">
        <v>0.434</v>
      </c>
      <c r="G52" s="77">
        <v>0.436</v>
      </c>
      <c r="H52" s="77">
        <v>0.438</v>
      </c>
      <c r="I52" s="77">
        <v>0.441</v>
      </c>
      <c r="J52" s="77">
        <v>0.44400000000000001</v>
      </c>
      <c r="K52" s="77">
        <v>0.44700000000000001</v>
      </c>
      <c r="L52" s="77">
        <v>0.45</v>
      </c>
      <c r="M52" s="77">
        <v>0.45400000000000001</v>
      </c>
      <c r="N52" s="77">
        <v>0.45700000000000002</v>
      </c>
      <c r="O52" s="77">
        <v>0.46100000000000002</v>
      </c>
      <c r="P52" s="77">
        <v>0.46500000000000002</v>
      </c>
      <c r="Q52" s="77">
        <v>0.47</v>
      </c>
      <c r="R52" s="77">
        <v>0.47599999999999998</v>
      </c>
      <c r="S52" s="77">
        <v>0.48099999999999998</v>
      </c>
      <c r="T52" s="77">
        <v>0.48599999999999999</v>
      </c>
      <c r="U52" s="77">
        <v>0.49199999999999999</v>
      </c>
      <c r="V52" s="77">
        <v>0.497</v>
      </c>
      <c r="W52" s="77">
        <v>0.503</v>
      </c>
      <c r="X52" s="77">
        <v>0.50900000000000001</v>
      </c>
      <c r="Y52" s="77">
        <v>0.51500000000000001</v>
      </c>
      <c r="Z52" s="77">
        <v>0.52200000000000002</v>
      </c>
      <c r="AA52" s="77">
        <v>0.52900000000000003</v>
      </c>
      <c r="AB52" s="77">
        <v>0.53600000000000003</v>
      </c>
      <c r="AC52" s="77">
        <v>0.54400000000000004</v>
      </c>
      <c r="AD52" s="77">
        <v>0.55200000000000005</v>
      </c>
      <c r="AE52" s="77">
        <v>0.56000000000000005</v>
      </c>
      <c r="AF52" s="77">
        <v>0.56899999999999995</v>
      </c>
      <c r="AG52" s="77">
        <v>0.57799999999999996</v>
      </c>
      <c r="AH52" s="77">
        <v>0.58699999999999997</v>
      </c>
      <c r="AI52" s="77">
        <v>0.59699999999999998</v>
      </c>
      <c r="AJ52" s="77">
        <v>0.60799999999999998</v>
      </c>
      <c r="AK52" s="77">
        <v>0.61899999999999999</v>
      </c>
      <c r="AL52" s="77">
        <v>0.63100000000000001</v>
      </c>
      <c r="AM52" s="77">
        <v>0.64300000000000002</v>
      </c>
      <c r="AN52" s="77">
        <v>0.65600000000000003</v>
      </c>
      <c r="AO52" s="77">
        <v>0.67</v>
      </c>
      <c r="AP52" s="77">
        <v>0.68500000000000005</v>
      </c>
      <c r="AQ52" s="77">
        <v>0.70099999999999996</v>
      </c>
      <c r="AR52" s="77">
        <v>0.71699999999999997</v>
      </c>
      <c r="AS52" s="77">
        <v>0.73499999999999999</v>
      </c>
      <c r="AT52" s="77">
        <v>0.754</v>
      </c>
      <c r="AU52" s="77">
        <v>0.77400000000000002</v>
      </c>
      <c r="AV52" s="77">
        <v>0.79600000000000004</v>
      </c>
      <c r="AW52" s="77">
        <v>0.81899999999999995</v>
      </c>
      <c r="AX52" s="77">
        <v>0.84399999999999997</v>
      </c>
      <c r="AY52" s="77">
        <v>0.871</v>
      </c>
      <c r="AZ52" s="77">
        <v>0.9</v>
      </c>
      <c r="BA52" s="77">
        <v>0.93200000000000005</v>
      </c>
      <c r="BB52" s="77">
        <v>0.96599999999999997</v>
      </c>
      <c r="BC52" s="77">
        <v>1.0029999999999999</v>
      </c>
      <c r="BD52" s="77">
        <v>1.0429999999999999</v>
      </c>
      <c r="BE52" s="77">
        <v>1.087</v>
      </c>
      <c r="BF52" s="77">
        <v>1.1359999999999999</v>
      </c>
      <c r="BG52" s="77">
        <v>1.1890000000000001</v>
      </c>
      <c r="BH52" s="77">
        <v>1.248</v>
      </c>
      <c r="BI52" s="77">
        <v>1.3129999999999999</v>
      </c>
      <c r="BJ52" s="77">
        <v>1.3859999999999999</v>
      </c>
      <c r="BK52" s="77">
        <v>1.466</v>
      </c>
      <c r="BL52" s="77">
        <v>1.5569999999999999</v>
      </c>
      <c r="BM52" s="77">
        <v>1.6579999999999999</v>
      </c>
      <c r="BN52" s="77">
        <v>1.7729999999999999</v>
      </c>
      <c r="BO52" s="77">
        <v>1.903</v>
      </c>
      <c r="BP52" s="77">
        <v>2.052</v>
      </c>
      <c r="BQ52" s="77">
        <v>2.2210000000000001</v>
      </c>
      <c r="BR52" s="77">
        <v>2.415</v>
      </c>
      <c r="BS52" s="77">
        <v>2.6379999999999999</v>
      </c>
      <c r="BT52" s="77">
        <v>2.8969999999999998</v>
      </c>
      <c r="BU52" s="77">
        <v>3.1970000000000001</v>
      </c>
      <c r="BV52" s="77">
        <v>3.5459999999999998</v>
      </c>
      <c r="BW52" s="77">
        <v>3.9540000000000002</v>
      </c>
      <c r="BX52" s="77">
        <v>4.4329999999999998</v>
      </c>
      <c r="BY52" s="77">
        <v>4.9980000000000002</v>
      </c>
      <c r="BZ52" s="77">
        <v>5.6660000000000004</v>
      </c>
      <c r="CA52" s="77">
        <v>6.46</v>
      </c>
      <c r="CB52" s="77">
        <v>7.4039999999999999</v>
      </c>
      <c r="CC52" s="77">
        <v>8.532</v>
      </c>
      <c r="CD52" s="77">
        <v>9.8789999999999996</v>
      </c>
      <c r="CE52" s="77">
        <v>11.491</v>
      </c>
      <c r="CF52" s="77">
        <v>13.423</v>
      </c>
      <c r="CG52" s="77">
        <v>15.742000000000001</v>
      </c>
      <c r="CH52" s="77">
        <v>18.527999999999999</v>
      </c>
      <c r="CI52" s="77">
        <v>21.879000000000001</v>
      </c>
    </row>
  </sheetData>
  <sheetProtection algorithmName="SHA-512" hashValue="szV+weDWa8PBTbZ9PyN56NJcdB6Zq729/mX/HPsNfnJJTDzOMu7CDaeslh7R8+VHZZ5WZ7+B32QrKrwHOIKHtQ==" saltValue="15LpIap1yvWrh+YuK/9BZw==" spinCount="100000" sheet="1" objects="1" scenarios="1"/>
  <conditionalFormatting sqref="A26:A27 A30 A33 A36 A39 A42 A45 A48 A51">
    <cfRule type="expression" dxfId="35" priority="15" stopIfTrue="1">
      <formula>MOD(ROW(),2)=0</formula>
    </cfRule>
    <cfRule type="expression" dxfId="34" priority="16" stopIfTrue="1">
      <formula>MOD(ROW(),2)&lt;&gt;0</formula>
    </cfRule>
  </conditionalFormatting>
  <conditionalFormatting sqref="B26:CI27">
    <cfRule type="expression" dxfId="33" priority="17" stopIfTrue="1">
      <formula>MOD(ROW(),2)=0</formula>
    </cfRule>
    <cfRule type="expression" dxfId="32" priority="18" stopIfTrue="1">
      <formula>MOD(ROW(),2)&lt;&gt;0</formula>
    </cfRule>
  </conditionalFormatting>
  <conditionalFormatting sqref="A6:A16 A18:A20">
    <cfRule type="expression" dxfId="31" priority="19" stopIfTrue="1">
      <formula>MOD(ROW(),2)=0</formula>
    </cfRule>
    <cfRule type="expression" dxfId="30" priority="20" stopIfTrue="1">
      <formula>MOD(ROW(),2)&lt;&gt;0</formula>
    </cfRule>
  </conditionalFormatting>
  <conditionalFormatting sqref="B6:CI21">
    <cfRule type="expression" dxfId="29" priority="21" stopIfTrue="1">
      <formula>MOD(ROW(),2)=0</formula>
    </cfRule>
    <cfRule type="expression" dxfId="28" priority="22" stopIfTrue="1">
      <formula>MOD(ROW(),2)&lt;&gt;0</formula>
    </cfRule>
  </conditionalFormatting>
  <conditionalFormatting sqref="A28:A29 A31:A32 A34:A35 A37:A38 A40:A41 A43:A44 A46:A47 A49:A50 A52">
    <cfRule type="expression" dxfId="27" priority="11" stopIfTrue="1">
      <formula>MOD(ROW(),2)=0</formula>
    </cfRule>
    <cfRule type="expression" dxfId="26" priority="12" stopIfTrue="1">
      <formula>MOD(ROW(),2)&lt;&gt;0</formula>
    </cfRule>
  </conditionalFormatting>
  <conditionalFormatting sqref="B28:CI52">
    <cfRule type="expression" dxfId="25" priority="13" stopIfTrue="1">
      <formula>MOD(ROW(),2)=0</formula>
    </cfRule>
    <cfRule type="expression" dxfId="24" priority="14" stopIfTrue="1">
      <formula>MOD(ROW(),2)&lt;&gt;0</formula>
    </cfRule>
  </conditionalFormatting>
  <conditionalFormatting sqref="B18:B21">
    <cfRule type="expression" dxfId="23" priority="9" stopIfTrue="1">
      <formula>MOD(ROW(),2)=0</formula>
    </cfRule>
    <cfRule type="expression" dxfId="22" priority="10" stopIfTrue="1">
      <formula>MOD(ROW(),2)&lt;&gt;0</formula>
    </cfRule>
  </conditionalFormatting>
  <conditionalFormatting sqref="A17">
    <cfRule type="expression" dxfId="21" priority="7" stopIfTrue="1">
      <formula>MOD(ROW(),2)=0</formula>
    </cfRule>
    <cfRule type="expression" dxfId="20" priority="8" stopIfTrue="1">
      <formula>MOD(ROW(),2)&lt;&gt;0</formula>
    </cfRule>
  </conditionalFormatting>
  <conditionalFormatting sqref="B17">
    <cfRule type="expression" dxfId="19" priority="5" stopIfTrue="1">
      <formula>MOD(ROW(),2)=0</formula>
    </cfRule>
    <cfRule type="expression" dxfId="18" priority="6" stopIfTrue="1">
      <formula>MOD(ROW(),2)&lt;&gt;0</formula>
    </cfRule>
  </conditionalFormatting>
  <conditionalFormatting sqref="A21">
    <cfRule type="expression" dxfId="17" priority="1" stopIfTrue="1">
      <formula>MOD(ROW(),2)=0</formula>
    </cfRule>
    <cfRule type="expression" dxfId="16" priority="2" stopIfTrue="1">
      <formula>MOD(ROW(),2)&lt;&gt;0</formula>
    </cfRule>
  </conditionalFormatting>
  <conditionalFormatting sqref="C21">
    <cfRule type="expression" dxfId="15" priority="3" stopIfTrue="1">
      <formula>MOD(ROW(),2)=0</formula>
    </cfRule>
    <cfRule type="expression" dxfId="14" priority="4" stopIfTrue="1">
      <formula>MOD(ROW(),2)&lt;&gt;0</formula>
    </cfRule>
  </conditionalFormatting>
  <pageMargins left="0.7" right="0.7" top="0.75" bottom="0.75" header="0.3" footer="0.3"/>
  <pageSetup paperSize="9" orientation="portrait" r:id="rId1"/>
  <headerFooter>
    <oddHeader>&amp;L&amp;Z&amp;F  [&amp;A]</oddHeader>
    <oddFooter>&amp;LPage &amp;P of &amp;N&amp;R&amp;T &amp;D</oddFooter>
  </headerFooter>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60"/>
  <dimension ref="A1:I46"/>
  <sheetViews>
    <sheetView showGridLines="0" zoomScale="85" zoomScaleNormal="85" workbookViewId="0">
      <selection activeCell="A4" sqref="A4"/>
    </sheetView>
  </sheetViews>
  <sheetFormatPr defaultColWidth="10" defaultRowHeight="12.5" x14ac:dyDescent="0.25"/>
  <cols>
    <col min="1" max="1" width="31.54296875" style="27" customWidth="1"/>
    <col min="2" max="5" width="22.54296875" style="27" customWidth="1"/>
    <col min="6" max="16384" width="10" style="27"/>
  </cols>
  <sheetData>
    <row r="1" spans="1:9" ht="20" x14ac:dyDescent="0.4">
      <c r="A1" s="39" t="s">
        <v>0</v>
      </c>
      <c r="B1" s="40"/>
      <c r="C1" s="40"/>
      <c r="D1" s="40"/>
      <c r="E1" s="40"/>
      <c r="F1" s="40"/>
      <c r="G1" s="40"/>
      <c r="H1" s="40"/>
      <c r="I1" s="40"/>
    </row>
    <row r="2" spans="1:9" ht="15.5" x14ac:dyDescent="0.35">
      <c r="A2" s="41" t="str">
        <f>IF(title="&gt; Enter workbook title here","Enter workbook title in Cover sheet",title)</f>
        <v>JPS - Consolidated Factor Spreadsheet</v>
      </c>
      <c r="B2" s="42"/>
      <c r="C2" s="42"/>
      <c r="D2" s="42"/>
      <c r="E2" s="42"/>
      <c r="F2" s="42"/>
      <c r="G2" s="42"/>
      <c r="H2" s="42"/>
      <c r="I2" s="42"/>
    </row>
    <row r="3" spans="1:9" ht="15.5" x14ac:dyDescent="0.35">
      <c r="A3" s="43" t="str">
        <f>TABLE_FACTOR_TYPE_1&amp;" - x-"&amp;TABLE_SERIES_NUMBER_1</f>
        <v>Scheme Pays - x-801</v>
      </c>
      <c r="B3" s="42"/>
      <c r="C3" s="42"/>
      <c r="D3" s="42"/>
      <c r="E3" s="42"/>
      <c r="F3" s="42"/>
      <c r="G3" s="42"/>
      <c r="H3" s="42"/>
      <c r="I3" s="42"/>
    </row>
    <row r="4" spans="1:9" x14ac:dyDescent="0.25">
      <c r="A4" s="44"/>
    </row>
    <row r="6" spans="1:9" ht="13" x14ac:dyDescent="0.3">
      <c r="A6" s="73" t="s">
        <v>577</v>
      </c>
      <c r="B6" s="112" t="s">
        <v>578</v>
      </c>
      <c r="C6" s="112"/>
      <c r="D6" s="112"/>
      <c r="E6" s="112"/>
    </row>
    <row r="7" spans="1:9" x14ac:dyDescent="0.25">
      <c r="A7" s="74" t="s">
        <v>278</v>
      </c>
      <c r="B7" s="112" t="s">
        <v>77</v>
      </c>
      <c r="C7" s="112"/>
      <c r="D7" s="112"/>
      <c r="E7" s="112"/>
    </row>
    <row r="8" spans="1:9" x14ac:dyDescent="0.25">
      <c r="A8" s="74" t="s">
        <v>279</v>
      </c>
      <c r="B8" s="112" t="s">
        <v>76</v>
      </c>
      <c r="C8" s="112"/>
      <c r="D8" s="112"/>
      <c r="E8" s="112"/>
    </row>
    <row r="9" spans="1:9" x14ac:dyDescent="0.25">
      <c r="A9" s="74" t="s">
        <v>280</v>
      </c>
      <c r="B9" s="112" t="s">
        <v>572</v>
      </c>
      <c r="C9" s="112"/>
      <c r="D9" s="112"/>
      <c r="E9" s="112"/>
    </row>
    <row r="10" spans="1:9" x14ac:dyDescent="0.25">
      <c r="A10" s="74" t="s">
        <v>6</v>
      </c>
      <c r="B10" s="112" t="s">
        <v>573</v>
      </c>
      <c r="C10" s="112"/>
      <c r="D10" s="112"/>
      <c r="E10" s="112"/>
    </row>
    <row r="11" spans="1:9" x14ac:dyDescent="0.25">
      <c r="A11" s="74" t="s">
        <v>281</v>
      </c>
      <c r="B11" s="112" t="s">
        <v>295</v>
      </c>
      <c r="C11" s="112"/>
      <c r="D11" s="112"/>
      <c r="E11" s="112"/>
    </row>
    <row r="12" spans="1:9" x14ac:dyDescent="0.25">
      <c r="A12" s="74" t="s">
        <v>282</v>
      </c>
      <c r="B12" s="112" t="s">
        <v>487</v>
      </c>
      <c r="C12" s="112"/>
      <c r="D12" s="112"/>
      <c r="E12" s="112"/>
    </row>
    <row r="13" spans="1:9" x14ac:dyDescent="0.25">
      <c r="A13" s="74" t="s">
        <v>585</v>
      </c>
      <c r="B13" s="112">
        <v>0</v>
      </c>
      <c r="C13" s="112"/>
      <c r="D13" s="112"/>
      <c r="E13" s="112"/>
    </row>
    <row r="14" spans="1:9" x14ac:dyDescent="0.25">
      <c r="A14" s="74" t="s">
        <v>284</v>
      </c>
      <c r="B14" s="112">
        <v>801</v>
      </c>
      <c r="C14" s="112"/>
      <c r="D14" s="112"/>
      <c r="E14" s="112"/>
    </row>
    <row r="15" spans="1:9" x14ac:dyDescent="0.25">
      <c r="A15" s="74" t="s">
        <v>588</v>
      </c>
      <c r="B15" s="112" t="s">
        <v>574</v>
      </c>
      <c r="C15" s="112"/>
      <c r="D15" s="112"/>
      <c r="E15" s="112"/>
    </row>
    <row r="16" spans="1:9" x14ac:dyDescent="0.25">
      <c r="A16" s="74" t="s">
        <v>286</v>
      </c>
      <c r="B16" s="112" t="s">
        <v>575</v>
      </c>
      <c r="C16" s="112"/>
      <c r="D16" s="112"/>
      <c r="E16" s="112"/>
    </row>
    <row r="17" spans="1:5" x14ac:dyDescent="0.25">
      <c r="A17" s="74" t="s">
        <v>687</v>
      </c>
      <c r="B17" s="112"/>
      <c r="C17" s="112"/>
      <c r="D17" s="112"/>
      <c r="E17" s="112"/>
    </row>
    <row r="18" spans="1:5" x14ac:dyDescent="0.25">
      <c r="A18" s="74" t="s">
        <v>288</v>
      </c>
      <c r="B18" s="140" t="s">
        <v>576</v>
      </c>
      <c r="C18" s="112"/>
      <c r="D18" s="112"/>
      <c r="E18" s="112"/>
    </row>
    <row r="19" spans="1:5" x14ac:dyDescent="0.25">
      <c r="A19" s="74" t="s">
        <v>289</v>
      </c>
      <c r="B19" s="140">
        <v>45231</v>
      </c>
      <c r="C19" s="112"/>
      <c r="D19" s="112"/>
      <c r="E19" s="112"/>
    </row>
    <row r="20" spans="1:5" x14ac:dyDescent="0.25">
      <c r="A20" s="74" t="s">
        <v>290</v>
      </c>
      <c r="B20" s="112" t="s">
        <v>299</v>
      </c>
      <c r="C20" s="112"/>
      <c r="D20" s="112"/>
      <c r="E20" s="112"/>
    </row>
    <row r="21" spans="1:5" x14ac:dyDescent="0.25">
      <c r="A21" s="74" t="s">
        <v>291</v>
      </c>
      <c r="B21" s="112" t="s">
        <v>300</v>
      </c>
      <c r="C21" s="112"/>
      <c r="D21" s="112"/>
      <c r="E21" s="112"/>
    </row>
    <row r="23" spans="1:5" x14ac:dyDescent="0.25">
      <c r="B23" s="83" t="str">
        <f>HYPERLINK("#'Factor List'!A1","Back to Factor List")</f>
        <v>Back to Factor List</v>
      </c>
    </row>
    <row r="24" spans="1:5" x14ac:dyDescent="0.25">
      <c r="B24" s="83" t="str">
        <f>HYPERLINK("#'Assumptions'!A1","Assumptions")</f>
        <v>Assumptions</v>
      </c>
    </row>
    <row r="26" spans="1:5" ht="13" x14ac:dyDescent="0.25">
      <c r="A26" s="95" t="s">
        <v>314</v>
      </c>
      <c r="B26" s="95" t="s">
        <v>679</v>
      </c>
      <c r="C26" s="95" t="s">
        <v>680</v>
      </c>
      <c r="D26" s="95" t="s">
        <v>681</v>
      </c>
      <c r="E26" s="95" t="s">
        <v>682</v>
      </c>
    </row>
    <row r="27" spans="1:5" x14ac:dyDescent="0.25">
      <c r="A27" s="96">
        <v>65</v>
      </c>
      <c r="B27" s="97">
        <v>0</v>
      </c>
      <c r="C27" s="97" t="s">
        <v>686</v>
      </c>
      <c r="D27" s="97" t="s">
        <v>686</v>
      </c>
      <c r="E27" s="97" t="s">
        <v>686</v>
      </c>
    </row>
    <row r="28" spans="1:5" x14ac:dyDescent="0.25">
      <c r="A28" s="96">
        <v>66</v>
      </c>
      <c r="B28" s="97">
        <v>5.323E-2</v>
      </c>
      <c r="C28" s="97">
        <v>0</v>
      </c>
      <c r="D28" s="97" t="s">
        <v>686</v>
      </c>
      <c r="E28" s="97" t="s">
        <v>686</v>
      </c>
    </row>
    <row r="29" spans="1:5" x14ac:dyDescent="0.25">
      <c r="A29" s="96">
        <v>67</v>
      </c>
      <c r="B29" s="97">
        <v>0.11115</v>
      </c>
      <c r="C29" s="97">
        <v>5.5109999999999999E-2</v>
      </c>
      <c r="D29" s="97">
        <v>0</v>
      </c>
      <c r="E29" s="97" t="s">
        <v>686</v>
      </c>
    </row>
    <row r="30" spans="1:5" x14ac:dyDescent="0.25">
      <c r="A30" s="96">
        <v>68</v>
      </c>
      <c r="B30" s="97">
        <v>0.17433999999999999</v>
      </c>
      <c r="C30" s="97">
        <v>0.11524</v>
      </c>
      <c r="D30" s="97">
        <v>5.7140000000000003E-2</v>
      </c>
      <c r="E30" s="97">
        <v>0</v>
      </c>
    </row>
    <row r="31" spans="1:5" x14ac:dyDescent="0.25">
      <c r="A31" s="96">
        <v>69</v>
      </c>
      <c r="B31" s="97">
        <v>0.24343999999999999</v>
      </c>
      <c r="C31" s="97">
        <v>0.18103</v>
      </c>
      <c r="D31" s="97">
        <v>0.11967</v>
      </c>
      <c r="E31" s="97">
        <v>5.9330000000000001E-2</v>
      </c>
    </row>
    <row r="32" spans="1:5" x14ac:dyDescent="0.25">
      <c r="A32" s="96">
        <v>70</v>
      </c>
      <c r="B32" s="97">
        <v>0.31920999999999999</v>
      </c>
      <c r="C32" s="97">
        <v>0.25319999999999998</v>
      </c>
      <c r="D32" s="97">
        <v>0.18829000000000001</v>
      </c>
      <c r="E32" s="97">
        <v>0.12447</v>
      </c>
    </row>
    <row r="33" spans="1:5" x14ac:dyDescent="0.25">
      <c r="A33" s="96">
        <v>71</v>
      </c>
      <c r="B33" s="97">
        <v>0.40350999999999998</v>
      </c>
      <c r="C33" s="97">
        <v>0.33339000000000002</v>
      </c>
      <c r="D33" s="97">
        <v>0.26445000000000002</v>
      </c>
      <c r="E33" s="97">
        <v>0.19664999999999999</v>
      </c>
    </row>
    <row r="34" spans="1:5" x14ac:dyDescent="0.25">
      <c r="A34" s="96">
        <v>72</v>
      </c>
      <c r="B34" s="97">
        <v>0.49680000000000002</v>
      </c>
      <c r="C34" s="97">
        <v>0.42219000000000001</v>
      </c>
      <c r="D34" s="97">
        <v>0.34882000000000002</v>
      </c>
      <c r="E34" s="97">
        <v>0.27668999999999999</v>
      </c>
    </row>
    <row r="35" spans="1:5" x14ac:dyDescent="0.25">
      <c r="A35" s="96">
        <v>73</v>
      </c>
      <c r="B35" s="97">
        <v>0.60028999999999999</v>
      </c>
      <c r="C35" s="97">
        <v>0.52075000000000005</v>
      </c>
      <c r="D35" s="97">
        <v>0.44253999999999999</v>
      </c>
      <c r="E35" s="97">
        <v>0.36564000000000002</v>
      </c>
    </row>
    <row r="36" spans="1:5" x14ac:dyDescent="0.25">
      <c r="A36" s="96">
        <v>74</v>
      </c>
      <c r="B36" s="97">
        <v>0.71531999999999996</v>
      </c>
      <c r="C36" s="97">
        <v>0.63038000000000005</v>
      </c>
      <c r="D36" s="97">
        <v>0.54684999999999995</v>
      </c>
      <c r="E36" s="97">
        <v>0.46472000000000002</v>
      </c>
    </row>
    <row r="37" spans="1:5" x14ac:dyDescent="0.25">
      <c r="A37" s="96">
        <v>75</v>
      </c>
      <c r="B37" s="97">
        <v>0.84331</v>
      </c>
      <c r="C37" s="97">
        <v>0.75244</v>
      </c>
      <c r="D37" s="97">
        <v>0.66308999999999996</v>
      </c>
      <c r="E37" s="97">
        <v>0.57523000000000002</v>
      </c>
    </row>
    <row r="44" spans="1:5" ht="39.65" customHeight="1" x14ac:dyDescent="0.25"/>
    <row r="46" spans="1:5" ht="27.65" customHeight="1" x14ac:dyDescent="0.25"/>
  </sheetData>
  <sheetProtection algorithmName="SHA-512" hashValue="qKAt/w+MSfu7CNn4apLoDJVLYR5QjVrzX1vONpMFb+8ZhwKGgCVdnWQbtJVHYEFST6rRdB1JtI5sXu7MNxAqQg==" saltValue="gac3E2KTkYT3d5OTVcSj/w==" spinCount="100000" sheet="1" objects="1" scenarios="1"/>
  <conditionalFormatting sqref="A6:A20">
    <cfRule type="expression" dxfId="13" priority="11" stopIfTrue="1">
      <formula>MOD(ROW(),2)=0</formula>
    </cfRule>
    <cfRule type="expression" dxfId="12" priority="12" stopIfTrue="1">
      <formula>MOD(ROW(),2)&lt;&gt;0</formula>
    </cfRule>
  </conditionalFormatting>
  <conditionalFormatting sqref="B6:E21">
    <cfRule type="expression" dxfId="11" priority="13" stopIfTrue="1">
      <formula>MOD(ROW(),2)=0</formula>
    </cfRule>
    <cfRule type="expression" dxfId="10" priority="14" stopIfTrue="1">
      <formula>MOD(ROW(),2)&lt;&gt;0</formula>
    </cfRule>
  </conditionalFormatting>
  <conditionalFormatting sqref="A26:A37">
    <cfRule type="expression" dxfId="9" priority="7" stopIfTrue="1">
      <formula>MOD(ROW(),2)=0</formula>
    </cfRule>
    <cfRule type="expression" dxfId="8" priority="8" stopIfTrue="1">
      <formula>MOD(ROW(),2)&lt;&gt;0</formula>
    </cfRule>
  </conditionalFormatting>
  <conditionalFormatting sqref="B26:E32">
    <cfRule type="expression" dxfId="7" priority="9" stopIfTrue="1">
      <formula>MOD(ROW(),2)=0</formula>
    </cfRule>
    <cfRule type="expression" dxfId="6" priority="10" stopIfTrue="1">
      <formula>MOD(ROW(),2)&lt;&gt;0</formula>
    </cfRule>
  </conditionalFormatting>
  <conditionalFormatting sqref="B33:E37">
    <cfRule type="expression" dxfId="5" priority="5" stopIfTrue="1">
      <formula>MOD(ROW(),2)=0</formula>
    </cfRule>
    <cfRule type="expression" dxfId="4" priority="6" stopIfTrue="1">
      <formula>MOD(ROW(),2)&lt;&gt;0</formula>
    </cfRule>
  </conditionalFormatting>
  <conditionalFormatting sqref="A21">
    <cfRule type="expression" dxfId="3" priority="1" stopIfTrue="1">
      <formula>MOD(ROW(),2)=0</formula>
    </cfRule>
    <cfRule type="expression" dxfId="2" priority="2" stopIfTrue="1">
      <formula>MOD(ROW(),2)&lt;&gt;0</formula>
    </cfRule>
  </conditionalFormatting>
  <conditionalFormatting sqref="B21:C21">
    <cfRule type="expression" dxfId="1" priority="3" stopIfTrue="1">
      <formula>MOD(ROW(),2)=0</formula>
    </cfRule>
    <cfRule type="expression" dxfId="0" priority="4" stopIfTrue="1">
      <formula>MOD(ROW(),2)&lt;&gt;0</formula>
    </cfRule>
  </conditionalFormatting>
  <pageMargins left="0.74803149606299213" right="0.74803149606299213" top="0.98425196850393704" bottom="0.98425196850393704"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dlc_EmailBCC xmlns="http://schemas.microsoft.com/sharepoint/v3" xsi:nil="true"/>
    <Project_x0020_Sub_x002d_Type xmlns="62c7038d-3aec-4dd4-8afa-8b92667eb25d" xsi:nil="true"/>
    <TaxCatchAll xmlns="f69fd3ce-e1df-49de-b78d-1d800e75d0a3">
      <Value>96</Value>
    </TaxCatchAll>
    <Client xmlns="62c7038d-3aec-4dd4-8afa-8b92667eb25d" xsi:nil="true"/>
    <HMT_DocumentTypeHTField0 xmlns="f69fd3ce-e1df-49de-b78d-1d800e75d0a3">
      <Terms xmlns="http://schemas.microsoft.com/office/infopath/2007/PartnerControls">
        <TermInfo xmlns="http://schemas.microsoft.com/office/infopath/2007/PartnerControls">
          <TermName xmlns="http://schemas.microsoft.com/office/infopath/2007/PartnerControls">Guidance</TermName>
          <TermId xmlns="http://schemas.microsoft.com/office/infopath/2007/PartnerControls">ed606928-c24d-4a79-a80c-d6eb5d189fb4</TermId>
        </TermInfo>
      </Terms>
    </HMT_DocumentTypeHTField0>
    <dlc_EmailReceivedUTC xmlns="http://schemas.microsoft.com/sharepoint/v3" xsi:nil="true"/>
    <Sign_x002d_Off_x0020_Date xmlns="62c7038d-3aec-4dd4-8afa-8b92667eb25d" xsi:nil="true"/>
    <dlc_EmailSentUTC xmlns="http://schemas.microsoft.com/sharepoint/v3" xsi:nil="true"/>
    <Signatory xmlns="62c7038d-3aec-4dd4-8afa-8b92667eb25d">
      <UserInfo>
        <DisplayName/>
        <AccountId xsi:nil="true"/>
        <AccountType/>
      </UserInfo>
    </Signatory>
    <Peer_x0020_Reviewer xmlns="62c7038d-3aec-4dd4-8afa-8b92667eb25d">
      <UserInfo>
        <DisplayName/>
        <AccountId xsi:nil="true"/>
        <AccountType/>
      </UserInfo>
    </Peer_x0020_Reviewer>
    <dlc_EmailSubject xmlns="http://schemas.microsoft.com/sharepoint/v3" xsi:nil="true"/>
    <dlc_EmailTo xmlns="http://schemas.microsoft.com/sharepoint/v3" xsi:nil="true"/>
    <dlc_EmailFrom xmlns="http://schemas.microsoft.com/sharepoint/v3" xsi:nil="true"/>
    <dlc_EmailCC xmlns="http://schemas.microsoft.com/sharepoint/v3" xsi:nil="true"/>
    <lcf76f155ced4ddcb4097134ff3c332f xmlns="62c7038d-3aec-4dd4-8afa-8b92667eb25d">
      <Terms xmlns="http://schemas.microsoft.com/office/infopath/2007/PartnerControls"/>
    </lcf76f155ced4ddcb4097134ff3c332f>
    <dlc_EmailMailbox xmlns="http://schemas.microsoft.com/sharepoint/v3">
      <UserInfo>
        <DisplayName/>
        <AccountId xsi:nil="true"/>
        <AccountType/>
      </UserInfo>
    </dlc_EmailMailbox>
    <HMT_ClosedbyOrig xmlns="f69fd3ce-e1df-49de-b78d-1d800e75d0a3">
      <UserInfo>
        <DisplayName/>
        <AccountId xsi:nil="true"/>
        <AccountType/>
      </UserInfo>
    </HMT_ClosedbyOrig>
    <Optional_x0020_Information xmlns="62c7038d-3aec-4dd4-8afa-8b92667eb25d" xsi:nil="true"/>
    <_dlc_DocId xmlns="f69fd3ce-e1df-49de-b78d-1d800e75d0a3">GADWRKGRPACTUA-1580777631-136374</_dlc_DocId>
    <HMT_LegacySensitive xmlns="f69fd3ce-e1df-49de-b78d-1d800e75d0a3">false</HMT_LegacySensitive>
    <_dlc_DocIdUrl xmlns="f69fd3ce-e1df-49de-b78d-1d800e75d0a3">
      <Url>https://tris42.sharepoint.com/sites/gad_wrkgrp_actuarial/_layouts/15/DocIdRedir.aspx?ID=GADWRKGRPACTUA-1580777631-136374</Url>
      <Description>GADWRKGRPACTUA-1580777631-136374</Description>
    </_dlc_DocIdUrl>
    <HMT_ClosedArchive xmlns="f69fd3ce-e1df-49de-b78d-1d800e75d0a3">false</HMT_ClosedArchive>
    <HMT_LegacyRecord xmlns="f69fd3ce-e1df-49de-b78d-1d800e75d0a3">false</HMT_LegacyRecord>
    <HMT_SubTeamHTField0 xmlns="f69fd3ce-e1df-49de-b78d-1d800e75d0a3">
      <Terms xmlns="http://schemas.microsoft.com/office/infopath/2007/PartnerControls"/>
    </HMT_SubTeamHTField0>
    <HMT_TeamHTField0 xmlns="f69fd3ce-e1df-49de-b78d-1d800e75d0a3">
      <Terms xmlns="http://schemas.microsoft.com/office/infopath/2007/PartnerControls"/>
    </HMT_TeamHTField0>
    <HMT_CategoryHTField0 xmlns="f69fd3ce-e1df-49de-b78d-1d800e75d0a3">
      <Terms xmlns="http://schemas.microsoft.com/office/infopath/2007/PartnerControls"/>
    </HMT_CategoryHTField0>
    <b9c42a306c8b47fcbaf8a41a71352f3a xmlns="f69fd3ce-e1df-49de-b78d-1d800e75d0a3">
      <Terms xmlns="http://schemas.microsoft.com/office/infopath/2007/PartnerControls"/>
    </b9c42a306c8b47fcbaf8a41a71352f3a>
    <HMT_GroupHTField0 xmlns="f69fd3ce-e1df-49de-b78d-1d800e75d0a3">
      <Terms xmlns="http://schemas.microsoft.com/office/infopath/2007/PartnerControls"/>
    </HMT_GroupHTField0>
    <PrimeCorrectedByUser xmlns="f69fd3ce-e1df-49de-b78d-1d800e75d0a3" xsi:nil="true"/>
    <PrimeClassificationStatus xmlns="f69fd3ce-e1df-49de-b78d-1d800e75d0a3" xsi:nil="true"/>
    <PrimeClassificationStatusDetails xmlns="f69fd3ce-e1df-49de-b78d-1d800e75d0a3" xsi:nil="true"/>
    <PrimeLastClassified xmlns="f69fd3ce-e1df-49de-b78d-1d800e75d0a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GAD Document" ma:contentTypeID="0x010100F3DA492754083E45834DB37B66A75980002A3B63146CD44B419A2F18985232D5ED" ma:contentTypeVersion="42" ma:contentTypeDescription="Create a GAD Document" ma:contentTypeScope="" ma:versionID="b5d48989e559b760262ea2bf7d5f03ab">
  <xsd:schema xmlns:xsd="http://www.w3.org/2001/XMLSchema" xmlns:xs="http://www.w3.org/2001/XMLSchema" xmlns:p="http://schemas.microsoft.com/office/2006/metadata/properties" xmlns:ns1="http://schemas.microsoft.com/sharepoint/v3" xmlns:ns2="f69fd3ce-e1df-49de-b78d-1d800e75d0a3" xmlns:ns3="62c7038d-3aec-4dd4-8afa-8b92667eb25d" targetNamespace="http://schemas.microsoft.com/office/2006/metadata/properties" ma:root="true" ma:fieldsID="3d49a0053a9cee834e1e7742f2fa30ca" ns1:_="" ns2:_="" ns3:_="">
    <xsd:import namespace="http://schemas.microsoft.com/sharepoint/v3"/>
    <xsd:import namespace="f69fd3ce-e1df-49de-b78d-1d800e75d0a3"/>
    <xsd:import namespace="62c7038d-3aec-4dd4-8afa-8b92667eb25d"/>
    <xsd:element name="properties">
      <xsd:complexType>
        <xsd:sequence>
          <xsd:element name="documentManagement">
            <xsd:complexType>
              <xsd:all>
                <xsd:element ref="ns1:dlc_EmailSubject" minOccurs="0"/>
                <xsd:element ref="ns1:dlc_EmailMailbox" minOccurs="0"/>
                <xsd:element ref="ns1:dlc_EmailTo" minOccurs="0"/>
                <xsd:element ref="ns1:dlc_EmailFrom" minOccurs="0"/>
                <xsd:element ref="ns1:dlc_EmailCC" minOccurs="0"/>
                <xsd:element ref="ns1:dlc_EmailBCC" minOccurs="0"/>
                <xsd:element ref="ns1:dlc_EmailSentUTC" minOccurs="0"/>
                <xsd:element ref="ns1:dlc_EmailReceivedUTC" minOccurs="0"/>
                <xsd:element ref="ns2:HMT_DocumentTypeHTField0" minOccurs="0"/>
                <xsd:element ref="ns2:HMT_Record" minOccurs="0"/>
                <xsd:element ref="ns2:HMT_GroupHTField0" minOccurs="0"/>
                <xsd:element ref="ns2:HMT_TeamHTField0" minOccurs="0"/>
                <xsd:element ref="ns2:HMT_SubTeamHTField0" minOccurs="0"/>
                <xsd:element ref="ns2:HMT_Theme" minOccurs="0"/>
                <xsd:element ref="ns2:HMT_Topic" minOccurs="0"/>
                <xsd:element ref="ns2:HMT_SubTopic" minOccurs="0"/>
                <xsd:element ref="ns2:HMT_CategoryHTField0" minOccurs="0"/>
                <xsd:element ref="ns2:HMT_ClosedOn" minOccurs="0"/>
                <xsd:element ref="ns2:HMT_DeletedOn" minOccurs="0"/>
                <xsd:element ref="ns2:HMT_ArchivedOn" minOccurs="0"/>
                <xsd:element ref="ns2:HMT_LegacyItemID" minOccurs="0"/>
                <xsd:element ref="ns2:HMT_LegacyCreatedBy" minOccurs="0"/>
                <xsd:element ref="ns2:HMT_LegacyModifiedBy" minOccurs="0"/>
                <xsd:element ref="ns2:HMT_LegacyOrigSource" minOccurs="0"/>
                <xsd:element ref="ns2:HMT_LegacyExtRef" minOccurs="0"/>
                <xsd:element ref="ns2:HMT_LegacySensitive" minOccurs="0"/>
                <xsd:element ref="ns2:HMT_LegacyRecord" minOccurs="0"/>
                <xsd:element ref="ns2:HMT_Audit" minOccurs="0"/>
                <xsd:element ref="ns2:HMT_ClosedBy" minOccurs="0"/>
                <xsd:element ref="ns2:HMT_ArchivedBy" minOccurs="0"/>
                <xsd:element ref="ns2:HMT_ClosedArchive" minOccurs="0"/>
                <xsd:element ref="ns2:HMT_ClosedOnOrig" minOccurs="0"/>
                <xsd:element ref="ns2:HMT_ClosedbyOrig" minOccurs="0"/>
                <xsd:element ref="ns2:_dlc_DocIdUrl" minOccurs="0"/>
                <xsd:element ref="ns2:TaxCatchAllLabel" minOccurs="0"/>
                <xsd:element ref="ns2:TaxCatchAll" minOccurs="0"/>
                <xsd:element ref="ns2:b9c42a306c8b47fcbaf8a41a71352f3a" minOccurs="0"/>
                <xsd:element ref="ns2:_dlc_DocId" minOccurs="0"/>
                <xsd:element ref="ns2:_dlc_DocIdPersistId" minOccurs="0"/>
                <xsd:element ref="ns3:MediaServiceMetadata" minOccurs="0"/>
                <xsd:element ref="ns3:MediaServiceFastMetadata" minOccurs="0"/>
                <xsd:element ref="ns3:MediaServiceObjectDetectorVersions" minOccurs="0"/>
                <xsd:element ref="ns3:Client" minOccurs="0"/>
                <xsd:element ref="ns3:Signatory" minOccurs="0"/>
                <xsd:element ref="ns3:Peer_x0020_Reviewer" minOccurs="0"/>
                <xsd:element ref="ns3:Project_x0020_Sub_x002d_Type" minOccurs="0"/>
                <xsd:element ref="ns3:Optional_x0020_Information" minOccurs="0"/>
                <xsd:element ref="ns3:Sign_x002d_Off_x0020_Date" minOccurs="0"/>
                <xsd:element ref="ns3:MediaServiceSearchProperties" minOccurs="0"/>
                <xsd:element ref="ns2:SharedWithUsers" minOccurs="0"/>
                <xsd:element ref="ns2:SharedWithDetails" minOccurs="0"/>
                <xsd:element ref="ns3:lcf76f155ced4ddcb4097134ff3c332f" minOccurs="0"/>
                <xsd:element ref="ns3:MediaServiceDateTaken" minOccurs="0"/>
                <xsd:element ref="ns3:MediaServiceGenerationTime" minOccurs="0"/>
                <xsd:element ref="ns3:MediaServiceEventHashCode" minOccurs="0"/>
                <xsd:element ref="ns3:MediaServiceOCR" minOccurs="0"/>
                <xsd:element ref="ns3:MediaLengthInSeconds" minOccurs="0"/>
                <xsd:element ref="ns3:MediaServiceBillingMetadata" minOccurs="0"/>
                <xsd:element ref="ns3:MediaServiceLocation" minOccurs="0"/>
                <xsd:element ref="ns2:PrimeClassificationStatus" minOccurs="0"/>
                <xsd:element ref="ns2:PrimeClassificationStatusDetails" minOccurs="0"/>
                <xsd:element ref="ns2:PrimeLastClassified" minOccurs="0"/>
                <xsd:element ref="ns2:PrimeCorrectedByUs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lc_EmailSubject" ma:index="0" nillable="true" ma:displayName="Subject" ma:internalName="dlc_EmailSubject">
      <xsd:simpleType>
        <xsd:restriction base="dms:Text">
          <xsd:maxLength value="255"/>
        </xsd:restriction>
      </xsd:simpleType>
    </xsd:element>
    <xsd:element name="dlc_EmailMailbox" ma:index="1" nillable="true" ma:displayName="Submitter" ma:internalName="dlc_EmailMailbox">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lc_EmailTo" ma:index="2" nillable="true" ma:displayName="To" ma:internalName="dlc_EmailTo">
      <xsd:simpleType>
        <xsd:restriction base="dms:Text">
          <xsd:maxLength value="255"/>
        </xsd:restriction>
      </xsd:simpleType>
    </xsd:element>
    <xsd:element name="dlc_EmailFrom" ma:index="3" nillable="true" ma:displayName="From" ma:internalName="dlc_EmailFrom">
      <xsd:simpleType>
        <xsd:restriction base="dms:Text">
          <xsd:maxLength value="255"/>
        </xsd:restriction>
      </xsd:simpleType>
    </xsd:element>
    <xsd:element name="dlc_EmailCC" ma:index="4" nillable="true" ma:displayName="CC" ma:internalName="dlc_EmailCC">
      <xsd:simpleType>
        <xsd:restriction base="dms:Note">
          <xsd:maxLength value="1024"/>
        </xsd:restriction>
      </xsd:simpleType>
    </xsd:element>
    <xsd:element name="dlc_EmailBCC" ma:index="5" nillable="true" ma:displayName="BCC" ma:internalName="dlc_EmailBCC">
      <xsd:simpleType>
        <xsd:restriction base="dms:Note">
          <xsd:maxLength value="1024"/>
        </xsd:restriction>
      </xsd:simpleType>
    </xsd:element>
    <xsd:element name="dlc_EmailSentUTC" ma:index="6" nillable="true" ma:displayName="Date Sent" ma:internalName="dlc_EmailSentUTC">
      <xsd:simpleType>
        <xsd:restriction base="dms:DateTime"/>
      </xsd:simpleType>
    </xsd:element>
    <xsd:element name="dlc_EmailReceivedUTC" ma:index="7" nillable="true" ma:displayName="Date Received" ma:internalName="dlc_EmailReceivedUTC">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69fd3ce-e1df-49de-b78d-1d800e75d0a3" elementFormDefault="qualified">
    <xsd:import namespace="http://schemas.microsoft.com/office/2006/documentManagement/types"/>
    <xsd:import namespace="http://schemas.microsoft.com/office/infopath/2007/PartnerControls"/>
    <xsd:element name="HMT_DocumentTypeHTField0" ma:index="9" nillable="true" ma:taxonomy="true" ma:internalName="HMT_DocumentTypeHTField0" ma:taxonomyFieldName="HMT_DocumentType" ma:displayName="Document Type" ma:default="3;#Other|309840bd-9611-477c-8426-e4d34e375949" ma:fieldId="{64e205a0-0872-4e26-9aef-64ca7bdb5848}" ma:sspId="9002b6cd-6bc3-456d-8dd0-19fe32dddaf9" ma:termSetId="c36ff786-df0b-46ec-ab35-f424d135f718" ma:anchorId="84d27c01-21cd-4a2c-876e-186caec2f556" ma:open="false" ma:isKeyword="false">
      <xsd:complexType>
        <xsd:sequence>
          <xsd:element ref="pc:Terms" minOccurs="0" maxOccurs="1"/>
        </xsd:sequence>
      </xsd:complexType>
    </xsd:element>
    <xsd:element name="HMT_Record" ma:index="10" nillable="true" ma:displayName="Record" ma:description="Is this document a record?" ma:hidden="true" ma:internalName="HMT_Record" ma:readOnly="true">
      <xsd:simpleType>
        <xsd:restriction base="dms:Boolean"/>
      </xsd:simpleType>
    </xsd:element>
    <xsd:element name="HMT_GroupHTField0" ma:index="12" nillable="true" ma:taxonomy="true" ma:internalName="HMT_GroupHTField0" ma:taxonomyFieldName="HMT_Group" ma:displayName="Organisation unit" ma:readOnly="true" ma:default="" ma:fieldId="{0727aac2-e220-4289-aa2b-5b6dcdadae03}"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eamHTField0" ma:index="14" nillable="true" ma:taxonomy="true" ma:internalName="HMT_TeamHTField0" ma:taxonomyFieldName="HMT_Team" ma:displayName="Team" ma:readOnly="true" ma:default="" ma:fieldId="{2eefa5c6-211a-4a5e-9a50-7e1c1c1599ef}"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SubTeamHTField0" ma:index="16" nillable="true" ma:taxonomy="true" ma:internalName="HMT_SubTeamHTField0" ma:taxonomyFieldName="HMT_SubTeam" ma:displayName="Sub Team" ma:readOnly="true" ma:default="" ma:fieldId="{1b8bc039-1a2e-4089-a24d-47de9e4a6672}" ma:sspId="9002b6cd-6bc3-456d-8dd0-19fe32dddaf9" ma:termSetId="d716bc55-bc20-41fa-82b1-df0e5ec9e50e" ma:anchorId="00000000-0000-0000-0000-000000000000" ma:open="false" ma:isKeyword="false">
      <xsd:complexType>
        <xsd:sequence>
          <xsd:element ref="pc:Terms" minOccurs="0" maxOccurs="1"/>
        </xsd:sequence>
      </xsd:complexType>
    </xsd:element>
    <xsd:element name="HMT_Theme" ma:index="17" nillable="true" ma:displayName="Library" ma:description="Document library theme" ma:hidden="true" ma:internalName="HMT_Theme" ma:readOnly="true">
      <xsd:simpleType>
        <xsd:restriction base="dms:Text"/>
      </xsd:simpleType>
    </xsd:element>
    <xsd:element name="HMT_Topic" ma:index="18" nillable="true" ma:displayName="Topic" ma:description="Topic" ma:hidden="true" ma:internalName="HMT_Topic" ma:readOnly="true">
      <xsd:simpleType>
        <xsd:restriction base="dms:Text"/>
      </xsd:simpleType>
    </xsd:element>
    <xsd:element name="HMT_SubTopic" ma:index="19" nillable="true" ma:displayName="Sub Topic" ma:description="Sub topic" ma:hidden="true" ma:internalName="HMT_SubTopic" ma:readOnly="true">
      <xsd:simpleType>
        <xsd:restriction base="dms:Text"/>
      </xsd:simpleType>
    </xsd:element>
    <xsd:element name="HMT_CategoryHTField0" ma:index="21" nillable="true" ma:taxonomy="true" ma:internalName="HMT_CategoryHTField0" ma:taxonomyFieldName="HMT_Category" ma:displayName="Category" ma:readOnly="true" ma:default="" ma:fieldId="{03bf77b0-a02d-47ea-8bec-4fb357d1f3ee}" ma:sspId="9002b6cd-6bc3-456d-8dd0-19fe32dddaf9" ma:termSetId="c36ff786-df0b-46ec-ab35-f424d135f718" ma:anchorId="00000000-0000-0000-0000-000000000000" ma:open="false" ma:isKeyword="false">
      <xsd:complexType>
        <xsd:sequence>
          <xsd:element ref="pc:Terms" minOccurs="0" maxOccurs="1"/>
        </xsd:sequence>
      </xsd:complexType>
    </xsd:element>
    <xsd:element name="HMT_ClosedOn" ma:index="23" nillable="true" ma:displayName="Closed On" ma:description="The date this item was closed on" ma:format="DateTime" ma:hidden="true" ma:internalName="HMT_ClosedOn" ma:readOnly="true">
      <xsd:simpleType>
        <xsd:restriction base="dms:DateTime"/>
      </xsd:simpleType>
    </xsd:element>
    <xsd:element name="HMT_DeletedOn" ma:index="24" nillable="true" ma:displayName="Deleted On" ma:description="The date this item was deleted on" ma:format="DateTime" ma:hidden="true" ma:internalName="HMT_DeletedOn" ma:readOnly="true">
      <xsd:simpleType>
        <xsd:restriction base="dms:DateTime"/>
      </xsd:simpleType>
    </xsd:element>
    <xsd:element name="HMT_ArchivedOn" ma:index="25" nillable="true" ma:displayName="Archived On" ma:description="The date this item was archived on" ma:format="DateTime" ma:hidden="true" ma:internalName="HMT_ArchivedOn" ma:readOnly="true">
      <xsd:simpleType>
        <xsd:restriction base="dms:DateTime"/>
      </xsd:simpleType>
    </xsd:element>
    <xsd:element name="HMT_LegacyItemID" ma:index="26" nillable="true" ma:displayName="Legacy Item ID" ma:hidden="true" ma:internalName="HMT_LegacyItemID" ma:readOnly="true">
      <xsd:simpleType>
        <xsd:restriction base="dms:Text"/>
      </xsd:simpleType>
    </xsd:element>
    <xsd:element name="HMT_LegacyCreatedBy" ma:index="27" nillable="true" ma:displayName="Legacy Created By" ma:hidden="true" ma:internalName="HMT_LegacyCreatedBy" ma:readOnly="true">
      <xsd:simpleType>
        <xsd:restriction base="dms:Text"/>
      </xsd:simpleType>
    </xsd:element>
    <xsd:element name="HMT_LegacyModifiedBy" ma:index="28" nillable="true" ma:displayName="Legacy Modified By" ma:hidden="true" ma:internalName="HMT_LegacyModifiedBy" ma:readOnly="true">
      <xsd:simpleType>
        <xsd:restriction base="dms:Text"/>
      </xsd:simpleType>
    </xsd:element>
    <xsd:element name="HMT_LegacyOrigSource" ma:index="29" nillable="true" ma:displayName="Original Source" ma:hidden="true" ma:internalName="HMT_LegacyOrigSource" ma:readOnly="true">
      <xsd:simpleType>
        <xsd:restriction base="dms:Text"/>
      </xsd:simpleType>
    </xsd:element>
    <xsd:element name="HMT_LegacyExtRef" ma:index="30" nillable="true" ma:displayName="External Reference" ma:hidden="true" ma:internalName="HMT_LegacyExtRef" ma:readOnly="true">
      <xsd:simpleType>
        <xsd:restriction base="dms:Text"/>
      </xsd:simpleType>
    </xsd:element>
    <xsd:element name="HMT_LegacySensitive" ma:index="31" nillable="true" ma:displayName="Sensitive Item" ma:default="0" ma:hidden="true" ma:internalName="HMT_LegacySensitive" ma:readOnly="true">
      <xsd:simpleType>
        <xsd:restriction base="dms:Boolean"/>
      </xsd:simpleType>
    </xsd:element>
    <xsd:element name="HMT_LegacyRecord" ma:index="32" nillable="true" ma:displayName="Legacy Record" ma:default="0" ma:hidden="true" ma:internalName="HMT_LegacyRecord" ma:readOnly="true">
      <xsd:simpleType>
        <xsd:restriction base="dms:Boolean"/>
      </xsd:simpleType>
    </xsd:element>
    <xsd:element name="HMT_Audit" ma:index="33" nillable="true" ma:displayName="Audit Log" ma:description="Audit Log" ma:internalName="HMT_Audit" ma:readOnly="true">
      <xsd:simpleType>
        <xsd:restriction base="dms:Note">
          <xsd:maxLength value="255"/>
        </xsd:restriction>
      </xsd:simpleType>
    </xsd:element>
    <xsd:element name="HMT_ClosedBy" ma:index="34" nillable="true" ma:displayName="Closed By" ma:description="Who closed this item" ma:hidden="true" ma:list="UserInfo" ma:internalName="HMT_Clos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ArchivedBy" ma:index="35" nillable="true" ma:displayName="Archived By" ma:description="Who archived this item" ma:hidden="true" ma:list="UserInfo" ma:internalName="HMT_ArchivedBy"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MT_ClosedArchive" ma:index="36" nillable="true" ma:displayName="Closed Archive" ma:default="0" ma:description="Item sent to closed archive" ma:hidden="true" ma:internalName="HMT_ClosedArchive" ma:readOnly="true">
      <xsd:simpleType>
        <xsd:restriction base="dms:Boolean"/>
      </xsd:simpleType>
    </xsd:element>
    <xsd:element name="HMT_ClosedOnOrig" ma:index="37" nillable="true" ma:displayName="Original Closed On" ma:description="The date this item was originally closed on" ma:format="DateTime" ma:hidden="true" ma:internalName="HMT_ClosedOnOrig" ma:readOnly="true">
      <xsd:simpleType>
        <xsd:restriction base="dms:DateTime"/>
      </xsd:simpleType>
    </xsd:element>
    <xsd:element name="HMT_ClosedbyOrig" ma:index="38" nillable="true" ma:displayName="Original Closed By" ma:description="Who originally closed this item" ma:hidden="true" ma:list="UserInfo" ma:internalName="HMT_ClosedbyOr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Url" ma:index="46"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axCatchAllLabel" ma:index="47" nillable="true" ma:displayName="Taxonomy Catch All Column1" ma:hidden="true" ma:list="{4d523792-ad08-4863-8ea8-0b87e9b5a2ca}" ma:internalName="TaxCatchAllLabel" ma:readOnly="true" ma:showField="CatchAllDataLabel"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TaxCatchAll" ma:index="48" nillable="true" ma:displayName="Taxonomy Catch All Column" ma:hidden="true" ma:list="{4d523792-ad08-4863-8ea8-0b87e9b5a2ca}" ma:internalName="TaxCatchAll" ma:showField="CatchAllData" ma:web="f69fd3ce-e1df-49de-b78d-1d800e75d0a3">
      <xsd:complexType>
        <xsd:complexContent>
          <xsd:extension base="dms:MultiChoiceLookup">
            <xsd:sequence>
              <xsd:element name="Value" type="dms:Lookup" maxOccurs="unbounded" minOccurs="0" nillable="true"/>
            </xsd:sequence>
          </xsd:extension>
        </xsd:complexContent>
      </xsd:complexType>
    </xsd:element>
    <xsd:element name="b9c42a306c8b47fcbaf8a41a71352f3a" ma:index="49" nillable="true" ma:taxonomy="true" ma:internalName="b9c42a306c8b47fcbaf8a41a71352f3a" ma:taxonomyFieldName="HMT_Classification" ma:displayName="Classification" ma:readOnly="true" ma:default="" ma:fieldId="{b9c42a30-6c8b-47fc-baf8-a41a71352f3a}" ma:sspId="9002b6cd-6bc3-456d-8dd0-19fe32dddaf9" ma:termSetId="e667a8b6-8305-4bdd-87c6-980707ac166d" ma:anchorId="00000000-0000-0000-0000-000000000000" ma:open="false" ma:isKeyword="false">
      <xsd:complexType>
        <xsd:sequence>
          <xsd:element ref="pc:Terms" minOccurs="0" maxOccurs="1"/>
        </xsd:sequence>
      </xsd:complexType>
    </xsd:element>
    <xsd:element name="_dlc_DocId" ma:index="50" nillable="true" ma:displayName="Document ID Value" ma:description="The value of the document ID assigned to this item." ma:indexed="true" ma:internalName="_dlc_DocId" ma:readOnly="true">
      <xsd:simpleType>
        <xsd:restriction base="dms:Text"/>
      </xsd:simpleType>
    </xsd:element>
    <xsd:element name="_dlc_DocIdPersistId" ma:index="51" nillable="true" ma:displayName="Persist ID" ma:description="Keep ID on add." ma:hidden="true" ma:internalName="_dlc_DocIdPersistId" ma:readOnly="true">
      <xsd:simpleType>
        <xsd:restriction base="dms:Boolean"/>
      </xsd:simpleType>
    </xsd:element>
    <xsd:element name="SharedWithUsers" ma:index="6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67" nillable="true" ma:displayName="Shared With Details" ma:internalName="SharedWithDetails" ma:readOnly="true">
      <xsd:simpleType>
        <xsd:restriction base="dms:Note">
          <xsd:maxLength value="255"/>
        </xsd:restriction>
      </xsd:simpleType>
    </xsd:element>
    <xsd:element name="PrimeClassificationStatus" ma:index="77" nillable="true" ma:displayName="Processing status" ma:internalName="PrimeClassificationStatus">
      <xsd:simpleType>
        <xsd:restriction base="dms:Text"/>
      </xsd:simpleType>
    </xsd:element>
    <xsd:element name="PrimeClassificationStatusDetails" ma:index="78" nillable="true" ma:displayName="Processing details" ma:internalName="PrimeClassificationStatusDetails">
      <xsd:simpleType>
        <xsd:restriction base="dms:Note">
          <xsd:maxLength value="255"/>
        </xsd:restriction>
      </xsd:simpleType>
    </xsd:element>
    <xsd:element name="PrimeLastClassified" ma:index="79" nillable="true" ma:displayName="Processed" ma:internalName="PrimeLastClassified">
      <xsd:simpleType>
        <xsd:restriction base="dms:DateTime"/>
      </xsd:simpleType>
    </xsd:element>
    <xsd:element name="PrimeCorrectedByUser" ma:index="80" nillable="true" ma:displayName="Corrected" ma:internalName="PrimeCorrectedByUser">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2c7038d-3aec-4dd4-8afa-8b92667eb25d" elementFormDefault="qualified">
    <xsd:import namespace="http://schemas.microsoft.com/office/2006/documentManagement/types"/>
    <xsd:import namespace="http://schemas.microsoft.com/office/infopath/2007/PartnerControls"/>
    <xsd:element name="MediaServiceMetadata" ma:index="54" nillable="true" ma:displayName="MediaServiceMetadata" ma:hidden="true" ma:internalName="MediaServiceMetadata" ma:readOnly="true">
      <xsd:simpleType>
        <xsd:restriction base="dms:Note"/>
      </xsd:simpleType>
    </xsd:element>
    <xsd:element name="MediaServiceFastMetadata" ma:index="55" nillable="true" ma:displayName="MediaServiceFastMetadata" ma:hidden="true" ma:internalName="MediaServiceFastMetadata" ma:readOnly="true">
      <xsd:simpleType>
        <xsd:restriction base="dms:Note"/>
      </xsd:simpleType>
    </xsd:element>
    <xsd:element name="MediaServiceObjectDetectorVersions" ma:index="56" nillable="true" ma:displayName="MediaServiceObjectDetectorVersions" ma:hidden="true" ma:indexed="true" ma:internalName="MediaServiceObjectDetectorVersions" ma:readOnly="true">
      <xsd:simpleType>
        <xsd:restriction base="dms:Text"/>
      </xsd:simpleType>
    </xsd:element>
    <xsd:element name="Client" ma:index="57" nillable="true" ma:displayName="Client" ma:format="Dropdown" ma:internalName="Client">
      <xsd:complexType>
        <xsd:complexContent>
          <xsd:extension base="dms:MultiChoiceFillIn">
            <xsd:sequence>
              <xsd:element name="Value" maxOccurs="unbounded" minOccurs="0" nillable="true">
                <xsd:simpleType>
                  <xsd:union memberTypes="dms:Text">
                    <xsd:simpleType>
                      <xsd:restriction base="dms:Choice">
                        <xsd:enumeration value="NHS EW"/>
                        <xsd:enumeration value="NHS S"/>
                        <xsd:enumeration value="NHS NI"/>
                        <xsd:enumeration value="TPS EW"/>
                        <xsd:enumeration value="TPS S"/>
                        <xsd:enumeration value="TPS NI"/>
                        <xsd:enumeration value="LGPS EW"/>
                        <xsd:enumeration value="LGPS S"/>
                        <xsd:enumeration value="LGPS NI"/>
                        <xsd:enumeration value="Fire E"/>
                        <xsd:enumeration value="Fire W"/>
                        <xsd:enumeration value="Fire S"/>
                        <xsd:enumeration value="Fire NI"/>
                        <xsd:enumeration value="Central"/>
                        <xsd:enumeration value="AFPS"/>
                        <xsd:enumeration value="CS GB"/>
                        <xsd:enumeration value="CS NI"/>
                        <xsd:enumeration value="Pol_EW"/>
                        <xsd:enumeration value="Pol S"/>
                        <xsd:enumeration value="Pol NI"/>
                      </xsd:restriction>
                    </xsd:simpleType>
                  </xsd:union>
                </xsd:simpleType>
              </xsd:element>
            </xsd:sequence>
          </xsd:extension>
        </xsd:complexContent>
      </xsd:complexType>
    </xsd:element>
    <xsd:element name="Signatory" ma:index="58" nillable="true" ma:displayName="Signatory" ma:list="UserInfo" ma:SharePointGroup="5" ma:internalName="Signator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eer_x0020_Reviewer" ma:index="59" nillable="true" ma:displayName="Peer Reviewer" ma:list="UserInfo" ma:SharePointGroup="5" ma:internalName="Peer_x0020_Review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ject_x0020_Sub_x002d_Type" ma:index="60" nillable="true" ma:displayName="Project Sub-Type" ma:internalName="Project_x0020_Sub_x002d_Type">
      <xsd:simpleType>
        <xsd:restriction base="dms:Text">
          <xsd:maxLength value="255"/>
        </xsd:restriction>
      </xsd:simpleType>
    </xsd:element>
    <xsd:element name="Optional_x0020_Information" ma:index="61" nillable="true" ma:displayName="Optional Information" ma:internalName="Optional_x0020_Information">
      <xsd:simpleType>
        <xsd:restriction base="dms:Text">
          <xsd:maxLength value="255"/>
        </xsd:restriction>
      </xsd:simpleType>
    </xsd:element>
    <xsd:element name="Sign_x002d_Off_x0020_Date" ma:index="62" nillable="true" ma:displayName="Sign-Off Date" ma:format="DateOnly" ma:internalName="Sign_x002d_Off_x0020_Date">
      <xsd:simpleType>
        <xsd:restriction base="dms:DateTime"/>
      </xsd:simpleType>
    </xsd:element>
    <xsd:element name="MediaServiceSearchProperties" ma:index="64" nillable="true" ma:displayName="MediaServiceSearchProperties" ma:hidden="true" ma:internalName="MediaServiceSearchProperties" ma:readOnly="true">
      <xsd:simpleType>
        <xsd:restriction base="dms:Note"/>
      </xsd:simpleType>
    </xsd:element>
    <xsd:element name="lcf76f155ced4ddcb4097134ff3c332f" ma:index="69" nillable="true" ma:taxonomy="true" ma:internalName="lcf76f155ced4ddcb4097134ff3c332f" ma:taxonomyFieldName="MediaServiceImageTags" ma:displayName="Image Tags" ma:readOnly="false" ma:fieldId="{5cf76f15-5ced-4ddc-b409-7134ff3c332f}" ma:taxonomyMulti="true" ma:sspId="9002b6cd-6bc3-456d-8dd0-19fe32dddaf9" ma:termSetId="09814cd3-568e-fe90-9814-8d621ff8fb84" ma:anchorId="fba54fb3-c3e1-fe81-a776-ca4b69148c4d" ma:open="true" ma:isKeyword="false">
      <xsd:complexType>
        <xsd:sequence>
          <xsd:element ref="pc:Terms" minOccurs="0" maxOccurs="1"/>
        </xsd:sequence>
      </xsd:complexType>
    </xsd:element>
    <xsd:element name="MediaServiceDateTaken" ma:index="70" nillable="true" ma:displayName="MediaServiceDateTaken" ma:hidden="true" ma:indexed="true" ma:internalName="MediaServiceDateTaken" ma:readOnly="true">
      <xsd:simpleType>
        <xsd:restriction base="dms:Text"/>
      </xsd:simpleType>
    </xsd:element>
    <xsd:element name="MediaServiceGenerationTime" ma:index="71" nillable="true" ma:displayName="MediaServiceGenerationTime" ma:hidden="true" ma:internalName="MediaServiceGenerationTime" ma:readOnly="true">
      <xsd:simpleType>
        <xsd:restriction base="dms:Text"/>
      </xsd:simpleType>
    </xsd:element>
    <xsd:element name="MediaServiceEventHashCode" ma:index="72" nillable="true" ma:displayName="MediaServiceEventHashCode" ma:hidden="true" ma:internalName="MediaServiceEventHashCode" ma:readOnly="true">
      <xsd:simpleType>
        <xsd:restriction base="dms:Text"/>
      </xsd:simpleType>
    </xsd:element>
    <xsd:element name="MediaServiceOCR" ma:index="73" nillable="true" ma:displayName="Extracted Text" ma:internalName="MediaServiceOCR" ma:readOnly="true">
      <xsd:simpleType>
        <xsd:restriction base="dms:Note">
          <xsd:maxLength value="255"/>
        </xsd:restriction>
      </xsd:simpleType>
    </xsd:element>
    <xsd:element name="MediaLengthInSeconds" ma:index="74" nillable="true" ma:displayName="MediaLengthInSeconds" ma:hidden="true" ma:internalName="MediaLengthInSeconds" ma:readOnly="true">
      <xsd:simpleType>
        <xsd:restriction base="dms:Unknown"/>
      </xsd:simpleType>
    </xsd:element>
    <xsd:element name="MediaServiceBillingMetadata" ma:index="75" nillable="true" ma:displayName="MediaServiceBillingMetadata" ma:hidden="true" ma:internalName="MediaServiceBillingMetadata" ma:readOnly="true">
      <xsd:simpleType>
        <xsd:restriction base="dms:Note"/>
      </xsd:simpleType>
    </xsd:element>
    <xsd:element name="MediaServiceLocation" ma:index="76"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3"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20BB5B4-2ECF-4387-862D-9AFB055D52E5}">
  <ds:schemaRefs>
    <ds:schemaRef ds:uri="http://schemas.microsoft.com/sharepoint/v3/contenttype/forms"/>
  </ds:schemaRefs>
</ds:datastoreItem>
</file>

<file path=customXml/itemProps2.xml><?xml version="1.0" encoding="utf-8"?>
<ds:datastoreItem xmlns:ds="http://schemas.openxmlformats.org/officeDocument/2006/customXml" ds:itemID="{01F877BF-3A57-4791-81F4-1677351D6206}">
  <ds:schemaRefs>
    <ds:schemaRef ds:uri="http://schemas.microsoft.com/sharepoint/events"/>
  </ds:schemaRefs>
</ds:datastoreItem>
</file>

<file path=customXml/itemProps3.xml><?xml version="1.0" encoding="utf-8"?>
<ds:datastoreItem xmlns:ds="http://schemas.openxmlformats.org/officeDocument/2006/customXml" ds:itemID="{8A47F2D3-AECC-4E99-81A3-E39E45265F71}">
  <ds:schemaRefs>
    <ds:schemaRef ds:uri="http://purl.org/dc/terms/"/>
    <ds:schemaRef ds:uri="http://schemas.microsoft.com/office/2006/metadata/properties"/>
    <ds:schemaRef ds:uri="http://purl.org/dc/elements/1.1/"/>
    <ds:schemaRef ds:uri="http://www.w3.org/XML/1998/namespace"/>
    <ds:schemaRef ds:uri="http://schemas.microsoft.com/office/infopath/2007/PartnerControls"/>
    <ds:schemaRef ds:uri="http://schemas.openxmlformats.org/package/2006/metadata/core-properties"/>
    <ds:schemaRef ds:uri="f69fd3ce-e1df-49de-b78d-1d800e75d0a3"/>
    <ds:schemaRef ds:uri="http://schemas.microsoft.com/office/2006/documentManagement/types"/>
    <ds:schemaRef ds:uri="62c7038d-3aec-4dd4-8afa-8b92667eb25d"/>
    <ds:schemaRef ds:uri="http://schemas.microsoft.com/sharepoint/v3"/>
    <ds:schemaRef ds:uri="http://purl.org/dc/dcmitype/"/>
  </ds:schemaRefs>
</ds:datastoreItem>
</file>

<file path=customXml/itemProps4.xml><?xml version="1.0" encoding="utf-8"?>
<ds:datastoreItem xmlns:ds="http://schemas.openxmlformats.org/officeDocument/2006/customXml" ds:itemID="{320ACF4F-8DF3-462C-92BD-7229C7EDCA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9fd3ce-e1df-49de-b78d-1d800e75d0a3"/>
    <ds:schemaRef ds:uri="62c7038d-3aec-4dd4-8afa-8b92667eb2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97</vt:i4>
      </vt:variant>
      <vt:variant>
        <vt:lpstr>Named Ranges</vt:lpstr>
      </vt:variant>
      <vt:variant>
        <vt:i4>1609</vt:i4>
      </vt:variant>
    </vt:vector>
  </HeadingPairs>
  <TitlesOfParts>
    <vt:vector size="1706" baseType="lpstr">
      <vt:lpstr>Cover</vt:lpstr>
      <vt:lpstr>Purpose of spreadsheet</vt:lpstr>
      <vt:lpstr>Version Control</vt:lpstr>
      <vt:lpstr>Summary - JPS_EW</vt:lpstr>
      <vt:lpstr>AnnGenHiddenLists</vt:lpstr>
      <vt:lpstr>Factor List</vt:lpstr>
      <vt:lpstr>x-Series Number</vt:lpstr>
      <vt:lpstr>Assumptions</vt:lpstr>
      <vt:lpstr>x-201</vt:lpstr>
      <vt:lpstr>x-202</vt:lpstr>
      <vt:lpstr>x-203</vt:lpstr>
      <vt:lpstr>x-204</vt:lpstr>
      <vt:lpstr>x-205</vt:lpstr>
      <vt:lpstr>x-206</vt:lpstr>
      <vt:lpstr>x-207</vt:lpstr>
      <vt:lpstr>x-208</vt:lpstr>
      <vt:lpstr>x-209</vt:lpstr>
      <vt:lpstr>x-210</vt:lpstr>
      <vt:lpstr>x-211</vt:lpstr>
      <vt:lpstr>x-212</vt:lpstr>
      <vt:lpstr>x-213</vt:lpstr>
      <vt:lpstr>x-214</vt:lpstr>
      <vt:lpstr>x-215</vt:lpstr>
      <vt:lpstr>x-216</vt:lpstr>
      <vt:lpstr>x-301</vt:lpstr>
      <vt:lpstr>x-302</vt:lpstr>
      <vt:lpstr>x-303</vt:lpstr>
      <vt:lpstr>x-304</vt:lpstr>
      <vt:lpstr>x-305</vt:lpstr>
      <vt:lpstr>x-306</vt:lpstr>
      <vt:lpstr>x-307</vt:lpstr>
      <vt:lpstr>x-308</vt:lpstr>
      <vt:lpstr>x-309</vt:lpstr>
      <vt:lpstr>x-401</vt:lpstr>
      <vt:lpstr>x-402</vt:lpstr>
      <vt:lpstr>x-403</vt:lpstr>
      <vt:lpstr>x-404</vt:lpstr>
      <vt:lpstr>x-405</vt:lpstr>
      <vt:lpstr>x-406</vt:lpstr>
      <vt:lpstr>x-407</vt:lpstr>
      <vt:lpstr>x-408</vt:lpstr>
      <vt:lpstr>x-409</vt:lpstr>
      <vt:lpstr>x-410</vt:lpstr>
      <vt:lpstr>x-411</vt:lpstr>
      <vt:lpstr>x-412</vt:lpstr>
      <vt:lpstr>x-413</vt:lpstr>
      <vt:lpstr>x-414</vt:lpstr>
      <vt:lpstr>x-415</vt:lpstr>
      <vt:lpstr>x-416</vt:lpstr>
      <vt:lpstr>x-417</vt:lpstr>
      <vt:lpstr>x-418</vt:lpstr>
      <vt:lpstr>x-419</vt:lpstr>
      <vt:lpstr>x-420</vt:lpstr>
      <vt:lpstr>x-421</vt:lpstr>
      <vt:lpstr>x-422</vt:lpstr>
      <vt:lpstr>x-423</vt:lpstr>
      <vt:lpstr>x-424</vt:lpstr>
      <vt:lpstr>x-425</vt:lpstr>
      <vt:lpstr>x-426</vt:lpstr>
      <vt:lpstr>x-427</vt:lpstr>
      <vt:lpstr>x-428</vt:lpstr>
      <vt:lpstr>x-429</vt:lpstr>
      <vt:lpstr>x-501</vt:lpstr>
      <vt:lpstr>x-502</vt:lpstr>
      <vt:lpstr>x-503</vt:lpstr>
      <vt:lpstr>x-504</vt:lpstr>
      <vt:lpstr>x-505</vt:lpstr>
      <vt:lpstr>x-506</vt:lpstr>
      <vt:lpstr>x-601</vt:lpstr>
      <vt:lpstr>x-602</vt:lpstr>
      <vt:lpstr>x-603</vt:lpstr>
      <vt:lpstr>x-701</vt:lpstr>
      <vt:lpstr>x-702</vt:lpstr>
      <vt:lpstr>x-703</vt:lpstr>
      <vt:lpstr>x-704</vt:lpstr>
      <vt:lpstr>x-705</vt:lpstr>
      <vt:lpstr>x-706</vt:lpstr>
      <vt:lpstr>x-707</vt:lpstr>
      <vt:lpstr>x-708</vt:lpstr>
      <vt:lpstr>x-709</vt:lpstr>
      <vt:lpstr>x-710</vt:lpstr>
      <vt:lpstr>x-711</vt:lpstr>
      <vt:lpstr>x-712</vt:lpstr>
      <vt:lpstr>x-713</vt:lpstr>
      <vt:lpstr>x-714</vt:lpstr>
      <vt:lpstr>x-715</vt:lpstr>
      <vt:lpstr>x-716</vt:lpstr>
      <vt:lpstr>x-717</vt:lpstr>
      <vt:lpstr>x-718</vt:lpstr>
      <vt:lpstr>x-719</vt:lpstr>
      <vt:lpstr>x-720</vt:lpstr>
      <vt:lpstr>x-721</vt:lpstr>
      <vt:lpstr>x-730</vt:lpstr>
      <vt:lpstr>x-731</vt:lpstr>
      <vt:lpstr>x-732</vt:lpstr>
      <vt:lpstr>x-733</vt:lpstr>
      <vt:lpstr>x-801</vt:lpstr>
      <vt:lpstr>BaseTablesList</vt:lpstr>
      <vt:lpstr>DATE_MODIFIED</vt:lpstr>
      <vt:lpstr>FACTOR_LIST_AGE_DEF</vt:lpstr>
      <vt:lpstr>FACTOR_LIST_CLIENT</vt:lpstr>
      <vt:lpstr>FACTOR_LIST_DATE_IMPLEMENTED</vt:lpstr>
      <vt:lpstr>FACTOR_LIST_DATE_ISSUED</vt:lpstr>
      <vt:lpstr>FACTOR_LIST_DESCRIPTION</vt:lpstr>
      <vt:lpstr>FACTOR_LIST_FACTOR_STATUS</vt:lpstr>
      <vt:lpstr>FACTOR_LIST_FACTOR_TYPE</vt:lpstr>
      <vt:lpstr>FACTOR_LIST_GENDER</vt:lpstr>
      <vt:lpstr>FACTOR_LIST_HEADINGS</vt:lpstr>
      <vt:lpstr>FACTOR_LIST_REFERENCE</vt:lpstr>
      <vt:lpstr>FACTOR_LIST_REFERENCE_GUIDANCE</vt:lpstr>
      <vt:lpstr>FACTOR_LIST_RELATED</vt:lpstr>
      <vt:lpstr>FACTOR_LIST_SECTION</vt:lpstr>
      <vt:lpstr>FACTOR_LIST_SECTION_NUMBER</vt:lpstr>
      <vt:lpstr>FACTOR_LIST_SERIES_NUMBER</vt:lpstr>
      <vt:lpstr>FACTOR_LIST_TIMESTAMP</vt:lpstr>
      <vt:lpstr>ImprovementsList</vt:lpstr>
      <vt:lpstr>'Summary - JPS_EW'!Print_Area</vt:lpstr>
      <vt:lpstr>'x-201'!Print_Area</vt:lpstr>
      <vt:lpstr>'x-202'!Print_Area</vt:lpstr>
      <vt:lpstr>'x-203'!Print_Area</vt:lpstr>
      <vt:lpstr>'x-204'!Print_Area</vt:lpstr>
      <vt:lpstr>'x-205'!Print_Area</vt:lpstr>
      <vt:lpstr>'x-206'!Print_Area</vt:lpstr>
      <vt:lpstr>'x-207'!Print_Area</vt:lpstr>
      <vt:lpstr>'x-208'!Print_Area</vt:lpstr>
      <vt:lpstr>'x-209'!Print_Area</vt:lpstr>
      <vt:lpstr>'x-210'!Print_Area</vt:lpstr>
      <vt:lpstr>'x-211'!Print_Area</vt:lpstr>
      <vt:lpstr>'x-212'!Print_Area</vt:lpstr>
      <vt:lpstr>'x-213'!Print_Area</vt:lpstr>
      <vt:lpstr>'x-214'!Print_Area</vt:lpstr>
      <vt:lpstr>'x-215'!Print_Area</vt:lpstr>
      <vt:lpstr>'x-216'!Print_Area</vt:lpstr>
      <vt:lpstr>'x-301'!Print_Area</vt:lpstr>
      <vt:lpstr>'x-302'!Print_Area</vt:lpstr>
      <vt:lpstr>'x-303'!Print_Area</vt:lpstr>
      <vt:lpstr>'x-304'!Print_Area</vt:lpstr>
      <vt:lpstr>'x-305'!Print_Area</vt:lpstr>
      <vt:lpstr>'x-306'!Print_Area</vt:lpstr>
      <vt:lpstr>'x-307'!Print_Area</vt:lpstr>
      <vt:lpstr>'x-308'!Print_Area</vt:lpstr>
      <vt:lpstr>'x-309'!Print_Area</vt:lpstr>
      <vt:lpstr>'x-401'!Print_Area</vt:lpstr>
      <vt:lpstr>'x-402'!Print_Area</vt:lpstr>
      <vt:lpstr>'x-403'!Print_Area</vt:lpstr>
      <vt:lpstr>'x-404'!Print_Area</vt:lpstr>
      <vt:lpstr>'x-405'!Print_Area</vt:lpstr>
      <vt:lpstr>'x-406'!Print_Area</vt:lpstr>
      <vt:lpstr>'x-407'!Print_Area</vt:lpstr>
      <vt:lpstr>'x-408'!Print_Area</vt:lpstr>
      <vt:lpstr>'x-409'!Print_Area</vt:lpstr>
      <vt:lpstr>'x-418'!Print_Area</vt:lpstr>
      <vt:lpstr>'x-419'!Print_Area</vt:lpstr>
      <vt:lpstr>'x-420'!Print_Area</vt:lpstr>
      <vt:lpstr>'x-421'!Print_Area</vt:lpstr>
      <vt:lpstr>'x-422'!Print_Area</vt:lpstr>
      <vt:lpstr>'x-423'!Print_Area</vt:lpstr>
      <vt:lpstr>'x-424'!Print_Area</vt:lpstr>
      <vt:lpstr>'x-425'!Print_Area</vt:lpstr>
      <vt:lpstr>'x-426'!Print_Area</vt:lpstr>
      <vt:lpstr>'x-427'!Print_Area</vt:lpstr>
      <vt:lpstr>'x-428'!Print_Area</vt:lpstr>
      <vt:lpstr>'x-429'!Print_Area</vt:lpstr>
      <vt:lpstr>'x-501'!Print_Area</vt:lpstr>
      <vt:lpstr>'x-502'!Print_Area</vt:lpstr>
      <vt:lpstr>'x-503'!Print_Area</vt:lpstr>
      <vt:lpstr>'x-601'!Print_Area</vt:lpstr>
      <vt:lpstr>'x-602'!Print_Area</vt:lpstr>
      <vt:lpstr>'x-603'!Print_Area</vt:lpstr>
      <vt:lpstr>'x-705'!Print_Area</vt:lpstr>
      <vt:lpstr>'x-706'!Print_Area</vt:lpstr>
      <vt:lpstr>'x-707'!Print_Area</vt:lpstr>
      <vt:lpstr>'x-708'!Print_Area</vt:lpstr>
      <vt:lpstr>'x-713'!Print_Area</vt:lpstr>
      <vt:lpstr>'x-714'!Print_Area</vt:lpstr>
      <vt:lpstr>'x-715'!Print_Area</vt:lpstr>
      <vt:lpstr>'x-716'!Print_Area</vt:lpstr>
      <vt:lpstr>'x-717'!Print_Area</vt:lpstr>
      <vt:lpstr>'x-718'!Print_Area</vt:lpstr>
      <vt:lpstr>'x-719'!Print_Area</vt:lpstr>
      <vt:lpstr>'x-720'!Print_Area</vt:lpstr>
      <vt:lpstr>'x-721'!Print_Area</vt:lpstr>
      <vt:lpstr>'x-801'!Print_Area</vt:lpstr>
      <vt:lpstr>'x-Series Number'!Print_Area</vt:lpstr>
      <vt:lpstr>TABLE_AGE_DEF</vt:lpstr>
      <vt:lpstr>'x-201'!TABLE_AGE_DEF_1</vt:lpstr>
      <vt:lpstr>'x-202'!TABLE_AGE_DEF_1</vt:lpstr>
      <vt:lpstr>'x-203'!TABLE_AGE_DEF_1</vt:lpstr>
      <vt:lpstr>'x-204'!TABLE_AGE_DEF_1</vt:lpstr>
      <vt:lpstr>'x-205'!TABLE_AGE_DEF_1</vt:lpstr>
      <vt:lpstr>'x-206'!TABLE_AGE_DEF_1</vt:lpstr>
      <vt:lpstr>'x-207'!TABLE_AGE_DEF_1</vt:lpstr>
      <vt:lpstr>'x-208'!TABLE_AGE_DEF_1</vt:lpstr>
      <vt:lpstr>'x-209'!TABLE_AGE_DEF_1</vt:lpstr>
      <vt:lpstr>'x-210'!TABLE_AGE_DEF_1</vt:lpstr>
      <vt:lpstr>'x-211'!TABLE_AGE_DEF_1</vt:lpstr>
      <vt:lpstr>'x-212'!TABLE_AGE_DEF_1</vt:lpstr>
      <vt:lpstr>'x-213'!TABLE_AGE_DEF_1</vt:lpstr>
      <vt:lpstr>'x-214'!TABLE_AGE_DEF_1</vt:lpstr>
      <vt:lpstr>'x-215'!TABLE_AGE_DEF_1</vt:lpstr>
      <vt:lpstr>'x-216'!TABLE_AGE_DEF_1</vt:lpstr>
      <vt:lpstr>'x-301'!TABLE_AGE_DEF_1</vt:lpstr>
      <vt:lpstr>'x-302'!TABLE_AGE_DEF_1</vt:lpstr>
      <vt:lpstr>'x-303'!TABLE_AGE_DEF_1</vt:lpstr>
      <vt:lpstr>'x-304'!TABLE_AGE_DEF_1</vt:lpstr>
      <vt:lpstr>'x-305'!TABLE_AGE_DEF_1</vt:lpstr>
      <vt:lpstr>'x-306'!TABLE_AGE_DEF_1</vt:lpstr>
      <vt:lpstr>'x-307'!TABLE_AGE_DEF_1</vt:lpstr>
      <vt:lpstr>'x-308'!TABLE_AGE_DEF_1</vt:lpstr>
      <vt:lpstr>'x-309'!TABLE_AGE_DEF_1</vt:lpstr>
      <vt:lpstr>'x-401'!TABLE_AGE_DEF_1</vt:lpstr>
      <vt:lpstr>'x-402'!TABLE_AGE_DEF_1</vt:lpstr>
      <vt:lpstr>'x-403'!TABLE_AGE_DEF_1</vt:lpstr>
      <vt:lpstr>'x-404'!TABLE_AGE_DEF_1</vt:lpstr>
      <vt:lpstr>'x-405'!TABLE_AGE_DEF_1</vt:lpstr>
      <vt:lpstr>'x-406'!TABLE_AGE_DEF_1</vt:lpstr>
      <vt:lpstr>'x-407'!TABLE_AGE_DEF_1</vt:lpstr>
      <vt:lpstr>'x-408'!TABLE_AGE_DEF_1</vt:lpstr>
      <vt:lpstr>'x-409'!TABLE_AGE_DEF_1</vt:lpstr>
      <vt:lpstr>'x-410'!TABLE_AGE_DEF_1</vt:lpstr>
      <vt:lpstr>'x-411'!TABLE_AGE_DEF_1</vt:lpstr>
      <vt:lpstr>'x-412'!TABLE_AGE_DEF_1</vt:lpstr>
      <vt:lpstr>'x-413'!TABLE_AGE_DEF_1</vt:lpstr>
      <vt:lpstr>'x-414'!TABLE_AGE_DEF_1</vt:lpstr>
      <vt:lpstr>'x-415'!TABLE_AGE_DEF_1</vt:lpstr>
      <vt:lpstr>'x-416'!TABLE_AGE_DEF_1</vt:lpstr>
      <vt:lpstr>'x-417'!TABLE_AGE_DEF_1</vt:lpstr>
      <vt:lpstr>'x-418'!TABLE_AGE_DEF_1</vt:lpstr>
      <vt:lpstr>'x-419'!TABLE_AGE_DEF_1</vt:lpstr>
      <vt:lpstr>'x-420'!TABLE_AGE_DEF_1</vt:lpstr>
      <vt:lpstr>'x-421'!TABLE_AGE_DEF_1</vt:lpstr>
      <vt:lpstr>'x-422'!TABLE_AGE_DEF_1</vt:lpstr>
      <vt:lpstr>'x-423'!TABLE_AGE_DEF_1</vt:lpstr>
      <vt:lpstr>'x-424'!TABLE_AGE_DEF_1</vt:lpstr>
      <vt:lpstr>'x-425'!TABLE_AGE_DEF_1</vt:lpstr>
      <vt:lpstr>'x-426'!TABLE_AGE_DEF_1</vt:lpstr>
      <vt:lpstr>'x-427'!TABLE_AGE_DEF_1</vt:lpstr>
      <vt:lpstr>'x-428'!TABLE_AGE_DEF_1</vt:lpstr>
      <vt:lpstr>'x-429'!TABLE_AGE_DEF_1</vt:lpstr>
      <vt:lpstr>'x-501'!TABLE_AGE_DEF_1</vt:lpstr>
      <vt:lpstr>'x-502'!TABLE_AGE_DEF_1</vt:lpstr>
      <vt:lpstr>'x-503'!TABLE_AGE_DEF_1</vt:lpstr>
      <vt:lpstr>'x-504'!TABLE_AGE_DEF_1</vt:lpstr>
      <vt:lpstr>'x-505'!TABLE_AGE_DEF_1</vt:lpstr>
      <vt:lpstr>'x-506'!TABLE_AGE_DEF_1</vt:lpstr>
      <vt:lpstr>'x-601'!TABLE_AGE_DEF_1</vt:lpstr>
      <vt:lpstr>'x-602'!TABLE_AGE_DEF_1</vt:lpstr>
      <vt:lpstr>'x-603'!TABLE_AGE_DEF_1</vt:lpstr>
      <vt:lpstr>'x-701'!TABLE_AGE_DEF_1</vt:lpstr>
      <vt:lpstr>'x-702'!TABLE_AGE_DEF_1</vt:lpstr>
      <vt:lpstr>'x-703'!TABLE_AGE_DEF_1</vt:lpstr>
      <vt:lpstr>'x-704'!TABLE_AGE_DEF_1</vt:lpstr>
      <vt:lpstr>'x-705'!TABLE_AGE_DEF_1</vt:lpstr>
      <vt:lpstr>'x-706'!TABLE_AGE_DEF_1</vt:lpstr>
      <vt:lpstr>'x-707'!TABLE_AGE_DEF_1</vt:lpstr>
      <vt:lpstr>'x-708'!TABLE_AGE_DEF_1</vt:lpstr>
      <vt:lpstr>'x-709'!TABLE_AGE_DEF_1</vt:lpstr>
      <vt:lpstr>'x-710'!TABLE_AGE_DEF_1</vt:lpstr>
      <vt:lpstr>'x-711'!TABLE_AGE_DEF_1</vt:lpstr>
      <vt:lpstr>'x-712'!TABLE_AGE_DEF_1</vt:lpstr>
      <vt:lpstr>'x-713'!TABLE_AGE_DEF_1</vt:lpstr>
      <vt:lpstr>'x-714'!TABLE_AGE_DEF_1</vt:lpstr>
      <vt:lpstr>'x-715'!TABLE_AGE_DEF_1</vt:lpstr>
      <vt:lpstr>'x-716'!TABLE_AGE_DEF_1</vt:lpstr>
      <vt:lpstr>'x-717'!TABLE_AGE_DEF_1</vt:lpstr>
      <vt:lpstr>'x-718'!TABLE_AGE_DEF_1</vt:lpstr>
      <vt:lpstr>'x-719'!TABLE_AGE_DEF_1</vt:lpstr>
      <vt:lpstr>'x-720'!TABLE_AGE_DEF_1</vt:lpstr>
      <vt:lpstr>'x-721'!TABLE_AGE_DEF_1</vt:lpstr>
      <vt:lpstr>'x-730'!TABLE_AGE_DEF_1</vt:lpstr>
      <vt:lpstr>'x-731'!TABLE_AGE_DEF_1</vt:lpstr>
      <vt:lpstr>'x-732'!TABLE_AGE_DEF_1</vt:lpstr>
      <vt:lpstr>'x-733'!TABLE_AGE_DEF_1</vt:lpstr>
      <vt:lpstr>'x-801'!TABLE_AGE_DEF_1</vt:lpstr>
      <vt:lpstr>'x-602'!TABLE_AREA</vt:lpstr>
      <vt:lpstr>TABLE_AREA</vt:lpstr>
      <vt:lpstr>'x-201'!TABLE_AREA_1</vt:lpstr>
      <vt:lpstr>'x-202'!TABLE_AREA_1</vt:lpstr>
      <vt:lpstr>'x-203'!TABLE_AREA_1</vt:lpstr>
      <vt:lpstr>'x-204'!TABLE_AREA_1</vt:lpstr>
      <vt:lpstr>'x-205'!TABLE_AREA_1</vt:lpstr>
      <vt:lpstr>'x-206'!TABLE_AREA_1</vt:lpstr>
      <vt:lpstr>'x-207'!TABLE_AREA_1</vt:lpstr>
      <vt:lpstr>'x-208'!TABLE_AREA_1</vt:lpstr>
      <vt:lpstr>'x-209'!TABLE_AREA_1</vt:lpstr>
      <vt:lpstr>'x-210'!TABLE_AREA_1</vt:lpstr>
      <vt:lpstr>'x-211'!TABLE_AREA_1</vt:lpstr>
      <vt:lpstr>'x-212'!TABLE_AREA_1</vt:lpstr>
      <vt:lpstr>'x-213'!TABLE_AREA_1</vt:lpstr>
      <vt:lpstr>'x-214'!TABLE_AREA_1</vt:lpstr>
      <vt:lpstr>'x-215'!TABLE_AREA_1</vt:lpstr>
      <vt:lpstr>'x-216'!TABLE_AREA_1</vt:lpstr>
      <vt:lpstr>'x-301'!TABLE_AREA_1</vt:lpstr>
      <vt:lpstr>'x-302'!TABLE_AREA_1</vt:lpstr>
      <vt:lpstr>'x-303'!TABLE_AREA_1</vt:lpstr>
      <vt:lpstr>'x-304'!TABLE_AREA_1</vt:lpstr>
      <vt:lpstr>'x-305'!TABLE_AREA_1</vt:lpstr>
      <vt:lpstr>'x-306'!TABLE_AREA_1</vt:lpstr>
      <vt:lpstr>'x-307'!TABLE_AREA_1</vt:lpstr>
      <vt:lpstr>'x-308'!TABLE_AREA_1</vt:lpstr>
      <vt:lpstr>'x-309'!TABLE_AREA_1</vt:lpstr>
      <vt:lpstr>'x-401'!TABLE_AREA_1</vt:lpstr>
      <vt:lpstr>'x-402'!TABLE_AREA_1</vt:lpstr>
      <vt:lpstr>'x-403'!TABLE_AREA_1</vt:lpstr>
      <vt:lpstr>'x-404'!TABLE_AREA_1</vt:lpstr>
      <vt:lpstr>'x-405'!TABLE_AREA_1</vt:lpstr>
      <vt:lpstr>'x-406'!TABLE_AREA_1</vt:lpstr>
      <vt:lpstr>'x-407'!TABLE_AREA_1</vt:lpstr>
      <vt:lpstr>'x-408'!TABLE_AREA_1</vt:lpstr>
      <vt:lpstr>'x-409'!TABLE_AREA_1</vt:lpstr>
      <vt:lpstr>'x-410'!TABLE_AREA_1</vt:lpstr>
      <vt:lpstr>'x-411'!TABLE_AREA_1</vt:lpstr>
      <vt:lpstr>'x-412'!TABLE_AREA_1</vt:lpstr>
      <vt:lpstr>'x-413'!TABLE_AREA_1</vt:lpstr>
      <vt:lpstr>'x-414'!TABLE_AREA_1</vt:lpstr>
      <vt:lpstr>'x-415'!TABLE_AREA_1</vt:lpstr>
      <vt:lpstr>'x-416'!TABLE_AREA_1</vt:lpstr>
      <vt:lpstr>'x-417'!TABLE_AREA_1</vt:lpstr>
      <vt:lpstr>'x-418'!TABLE_AREA_1</vt:lpstr>
      <vt:lpstr>'x-419'!TABLE_AREA_1</vt:lpstr>
      <vt:lpstr>'x-420'!TABLE_AREA_1</vt:lpstr>
      <vt:lpstr>'x-421'!TABLE_AREA_1</vt:lpstr>
      <vt:lpstr>'x-422'!TABLE_AREA_1</vt:lpstr>
      <vt:lpstr>'x-423'!TABLE_AREA_1</vt:lpstr>
      <vt:lpstr>'x-424'!TABLE_AREA_1</vt:lpstr>
      <vt:lpstr>'x-425'!TABLE_AREA_1</vt:lpstr>
      <vt:lpstr>'x-426'!TABLE_AREA_1</vt:lpstr>
      <vt:lpstr>'x-427'!TABLE_AREA_1</vt:lpstr>
      <vt:lpstr>'x-428'!TABLE_AREA_1</vt:lpstr>
      <vt:lpstr>'x-429'!TABLE_AREA_1</vt:lpstr>
      <vt:lpstr>'x-501'!TABLE_AREA_1</vt:lpstr>
      <vt:lpstr>'x-502'!TABLE_AREA_1</vt:lpstr>
      <vt:lpstr>'x-503'!TABLE_AREA_1</vt:lpstr>
      <vt:lpstr>'x-504'!TABLE_AREA_1</vt:lpstr>
      <vt:lpstr>'x-505'!TABLE_AREA_1</vt:lpstr>
      <vt:lpstr>'x-506'!TABLE_AREA_1</vt:lpstr>
      <vt:lpstr>'x-601'!TABLE_AREA_1</vt:lpstr>
      <vt:lpstr>'x-603'!TABLE_AREA_1</vt:lpstr>
      <vt:lpstr>'x-705'!TABLE_AREA_1</vt:lpstr>
      <vt:lpstr>'x-706'!TABLE_AREA_1</vt:lpstr>
      <vt:lpstr>'x-707'!TABLE_AREA_1</vt:lpstr>
      <vt:lpstr>'x-708'!TABLE_AREA_1</vt:lpstr>
      <vt:lpstr>'x-713'!TABLE_AREA_1</vt:lpstr>
      <vt:lpstr>'x-714'!TABLE_AREA_1</vt:lpstr>
      <vt:lpstr>'x-715'!TABLE_AREA_1</vt:lpstr>
      <vt:lpstr>'x-716'!TABLE_AREA_1</vt:lpstr>
      <vt:lpstr>'x-717'!TABLE_AREA_1</vt:lpstr>
      <vt:lpstr>'x-718'!TABLE_AREA_1</vt:lpstr>
      <vt:lpstr>'x-719'!TABLE_AREA_1</vt:lpstr>
      <vt:lpstr>'x-720'!TABLE_AREA_1</vt:lpstr>
      <vt:lpstr>'x-721'!TABLE_AREA_1</vt:lpstr>
      <vt:lpstr>'x-730'!TABLE_AREA_1</vt:lpstr>
      <vt:lpstr>'x-731'!TABLE_AREA_1</vt:lpstr>
      <vt:lpstr>'x-732'!TABLE_AREA_1</vt:lpstr>
      <vt:lpstr>'x-733'!TABLE_AREA_1</vt:lpstr>
      <vt:lpstr>'x-801'!TABLE_AREA_1</vt:lpstr>
      <vt:lpstr>'x-201'!TABLE_ASSUMPTION_SET_1</vt:lpstr>
      <vt:lpstr>'x-202'!TABLE_ASSUMPTION_SET_1</vt:lpstr>
      <vt:lpstr>'x-203'!TABLE_ASSUMPTION_SET_1</vt:lpstr>
      <vt:lpstr>'x-204'!TABLE_ASSUMPTION_SET_1</vt:lpstr>
      <vt:lpstr>'x-205'!TABLE_ASSUMPTION_SET_1</vt:lpstr>
      <vt:lpstr>'x-206'!TABLE_ASSUMPTION_SET_1</vt:lpstr>
      <vt:lpstr>'x-207'!TABLE_ASSUMPTION_SET_1</vt:lpstr>
      <vt:lpstr>'x-208'!TABLE_ASSUMPTION_SET_1</vt:lpstr>
      <vt:lpstr>'x-209'!TABLE_ASSUMPTION_SET_1</vt:lpstr>
      <vt:lpstr>'x-210'!TABLE_ASSUMPTION_SET_1</vt:lpstr>
      <vt:lpstr>'x-211'!TABLE_ASSUMPTION_SET_1</vt:lpstr>
      <vt:lpstr>'x-212'!TABLE_ASSUMPTION_SET_1</vt:lpstr>
      <vt:lpstr>'x-213'!TABLE_ASSUMPTION_SET_1</vt:lpstr>
      <vt:lpstr>'x-214'!TABLE_ASSUMPTION_SET_1</vt:lpstr>
      <vt:lpstr>'x-215'!TABLE_ASSUMPTION_SET_1</vt:lpstr>
      <vt:lpstr>'x-216'!TABLE_ASSUMPTION_SET_1</vt:lpstr>
      <vt:lpstr>'x-301'!TABLE_ASSUMPTION_SET_1</vt:lpstr>
      <vt:lpstr>'x-302'!TABLE_ASSUMPTION_SET_1</vt:lpstr>
      <vt:lpstr>'x-303'!TABLE_ASSUMPTION_SET_1</vt:lpstr>
      <vt:lpstr>'x-304'!TABLE_ASSUMPTION_SET_1</vt:lpstr>
      <vt:lpstr>'x-305'!TABLE_ASSUMPTION_SET_1</vt:lpstr>
      <vt:lpstr>'x-306'!TABLE_ASSUMPTION_SET_1</vt:lpstr>
      <vt:lpstr>'x-307'!TABLE_ASSUMPTION_SET_1</vt:lpstr>
      <vt:lpstr>'x-308'!TABLE_ASSUMPTION_SET_1</vt:lpstr>
      <vt:lpstr>'x-309'!TABLE_ASSUMPTION_SET_1</vt:lpstr>
      <vt:lpstr>'x-401'!TABLE_ASSUMPTION_SET_1</vt:lpstr>
      <vt:lpstr>'x-402'!TABLE_ASSUMPTION_SET_1</vt:lpstr>
      <vt:lpstr>'x-403'!TABLE_ASSUMPTION_SET_1</vt:lpstr>
      <vt:lpstr>'x-404'!TABLE_ASSUMPTION_SET_1</vt:lpstr>
      <vt:lpstr>'x-405'!TABLE_ASSUMPTION_SET_1</vt:lpstr>
      <vt:lpstr>'x-406'!TABLE_ASSUMPTION_SET_1</vt:lpstr>
      <vt:lpstr>'x-407'!TABLE_ASSUMPTION_SET_1</vt:lpstr>
      <vt:lpstr>'x-408'!TABLE_ASSUMPTION_SET_1</vt:lpstr>
      <vt:lpstr>'x-409'!TABLE_ASSUMPTION_SET_1</vt:lpstr>
      <vt:lpstr>'x-410'!TABLE_ASSUMPTION_SET_1</vt:lpstr>
      <vt:lpstr>'x-411'!TABLE_ASSUMPTION_SET_1</vt:lpstr>
      <vt:lpstr>'x-412'!TABLE_ASSUMPTION_SET_1</vt:lpstr>
      <vt:lpstr>'x-413'!TABLE_ASSUMPTION_SET_1</vt:lpstr>
      <vt:lpstr>'x-414'!TABLE_ASSUMPTION_SET_1</vt:lpstr>
      <vt:lpstr>'x-415'!TABLE_ASSUMPTION_SET_1</vt:lpstr>
      <vt:lpstr>'x-416'!TABLE_ASSUMPTION_SET_1</vt:lpstr>
      <vt:lpstr>'x-417'!TABLE_ASSUMPTION_SET_1</vt:lpstr>
      <vt:lpstr>'x-418'!TABLE_ASSUMPTION_SET_1</vt:lpstr>
      <vt:lpstr>'x-419'!TABLE_ASSUMPTION_SET_1</vt:lpstr>
      <vt:lpstr>'x-420'!TABLE_ASSUMPTION_SET_1</vt:lpstr>
      <vt:lpstr>'x-421'!TABLE_ASSUMPTION_SET_1</vt:lpstr>
      <vt:lpstr>'x-422'!TABLE_ASSUMPTION_SET_1</vt:lpstr>
      <vt:lpstr>'x-423'!TABLE_ASSUMPTION_SET_1</vt:lpstr>
      <vt:lpstr>'x-424'!TABLE_ASSUMPTION_SET_1</vt:lpstr>
      <vt:lpstr>'x-425'!TABLE_ASSUMPTION_SET_1</vt:lpstr>
      <vt:lpstr>'x-426'!TABLE_ASSUMPTION_SET_1</vt:lpstr>
      <vt:lpstr>'x-427'!TABLE_ASSUMPTION_SET_1</vt:lpstr>
      <vt:lpstr>'x-428'!TABLE_ASSUMPTION_SET_1</vt:lpstr>
      <vt:lpstr>'x-429'!TABLE_ASSUMPTION_SET_1</vt:lpstr>
      <vt:lpstr>'x-501'!TABLE_ASSUMPTION_SET_1</vt:lpstr>
      <vt:lpstr>'x-502'!TABLE_ASSUMPTION_SET_1</vt:lpstr>
      <vt:lpstr>'x-503'!TABLE_ASSUMPTION_SET_1</vt:lpstr>
      <vt:lpstr>'x-504'!TABLE_ASSUMPTION_SET_1</vt:lpstr>
      <vt:lpstr>'x-505'!TABLE_ASSUMPTION_SET_1</vt:lpstr>
      <vt:lpstr>'x-506'!TABLE_ASSUMPTION_SET_1</vt:lpstr>
      <vt:lpstr>'x-601'!TABLE_ASSUMPTION_SET_1</vt:lpstr>
      <vt:lpstr>'x-602'!TABLE_ASSUMPTION_SET_1</vt:lpstr>
      <vt:lpstr>'x-603'!TABLE_ASSUMPTION_SET_1</vt:lpstr>
      <vt:lpstr>'x-701'!TABLE_ASSUMPTION_SET_1</vt:lpstr>
      <vt:lpstr>'x-702'!TABLE_ASSUMPTION_SET_1</vt:lpstr>
      <vt:lpstr>'x-703'!TABLE_ASSUMPTION_SET_1</vt:lpstr>
      <vt:lpstr>'x-704'!TABLE_ASSUMPTION_SET_1</vt:lpstr>
      <vt:lpstr>'x-705'!TABLE_ASSUMPTION_SET_1</vt:lpstr>
      <vt:lpstr>'x-706'!TABLE_ASSUMPTION_SET_1</vt:lpstr>
      <vt:lpstr>'x-707'!TABLE_ASSUMPTION_SET_1</vt:lpstr>
      <vt:lpstr>'x-708'!TABLE_ASSUMPTION_SET_1</vt:lpstr>
      <vt:lpstr>'x-709'!TABLE_ASSUMPTION_SET_1</vt:lpstr>
      <vt:lpstr>'x-710'!TABLE_ASSUMPTION_SET_1</vt:lpstr>
      <vt:lpstr>'x-711'!TABLE_ASSUMPTION_SET_1</vt:lpstr>
      <vt:lpstr>'x-712'!TABLE_ASSUMPTION_SET_1</vt:lpstr>
      <vt:lpstr>'x-713'!TABLE_ASSUMPTION_SET_1</vt:lpstr>
      <vt:lpstr>'x-714'!TABLE_ASSUMPTION_SET_1</vt:lpstr>
      <vt:lpstr>'x-715'!TABLE_ASSUMPTION_SET_1</vt:lpstr>
      <vt:lpstr>'x-716'!TABLE_ASSUMPTION_SET_1</vt:lpstr>
      <vt:lpstr>'x-717'!TABLE_ASSUMPTION_SET_1</vt:lpstr>
      <vt:lpstr>'x-718'!TABLE_ASSUMPTION_SET_1</vt:lpstr>
      <vt:lpstr>'x-719'!TABLE_ASSUMPTION_SET_1</vt:lpstr>
      <vt:lpstr>'x-720'!TABLE_ASSUMPTION_SET_1</vt:lpstr>
      <vt:lpstr>'x-721'!TABLE_ASSUMPTION_SET_1</vt:lpstr>
      <vt:lpstr>'x-730'!TABLE_ASSUMPTION_SET_1</vt:lpstr>
      <vt:lpstr>'x-731'!TABLE_ASSUMPTION_SET_1</vt:lpstr>
      <vt:lpstr>'x-732'!TABLE_ASSUMPTION_SET_1</vt:lpstr>
      <vt:lpstr>'x-733'!TABLE_ASSUMPTION_SET_1</vt:lpstr>
      <vt:lpstr>'x-801'!TABLE_ASSUMPTION_SET_1</vt:lpstr>
      <vt:lpstr>TABLE_CLIENT</vt:lpstr>
      <vt:lpstr>'x-201'!TABLE_CLIENT_1</vt:lpstr>
      <vt:lpstr>'x-202'!TABLE_CLIENT_1</vt:lpstr>
      <vt:lpstr>'x-203'!TABLE_CLIENT_1</vt:lpstr>
      <vt:lpstr>'x-204'!TABLE_CLIENT_1</vt:lpstr>
      <vt:lpstr>'x-205'!TABLE_CLIENT_1</vt:lpstr>
      <vt:lpstr>'x-206'!TABLE_CLIENT_1</vt:lpstr>
      <vt:lpstr>'x-207'!TABLE_CLIENT_1</vt:lpstr>
      <vt:lpstr>'x-208'!TABLE_CLIENT_1</vt:lpstr>
      <vt:lpstr>'x-209'!TABLE_CLIENT_1</vt:lpstr>
      <vt:lpstr>'x-210'!TABLE_CLIENT_1</vt:lpstr>
      <vt:lpstr>'x-211'!TABLE_CLIENT_1</vt:lpstr>
      <vt:lpstr>'x-212'!TABLE_CLIENT_1</vt:lpstr>
      <vt:lpstr>'x-213'!TABLE_CLIENT_1</vt:lpstr>
      <vt:lpstr>'x-214'!TABLE_CLIENT_1</vt:lpstr>
      <vt:lpstr>'x-215'!TABLE_CLIENT_1</vt:lpstr>
      <vt:lpstr>'x-216'!TABLE_CLIENT_1</vt:lpstr>
      <vt:lpstr>'x-301'!TABLE_CLIENT_1</vt:lpstr>
      <vt:lpstr>'x-302'!TABLE_CLIENT_1</vt:lpstr>
      <vt:lpstr>'x-303'!TABLE_CLIENT_1</vt:lpstr>
      <vt:lpstr>'x-304'!TABLE_CLIENT_1</vt:lpstr>
      <vt:lpstr>'x-305'!TABLE_CLIENT_1</vt:lpstr>
      <vt:lpstr>'x-306'!TABLE_CLIENT_1</vt:lpstr>
      <vt:lpstr>'x-307'!TABLE_CLIENT_1</vt:lpstr>
      <vt:lpstr>'x-308'!TABLE_CLIENT_1</vt:lpstr>
      <vt:lpstr>'x-309'!TABLE_CLIENT_1</vt:lpstr>
      <vt:lpstr>'x-401'!TABLE_CLIENT_1</vt:lpstr>
      <vt:lpstr>'x-402'!TABLE_CLIENT_1</vt:lpstr>
      <vt:lpstr>'x-403'!TABLE_CLIENT_1</vt:lpstr>
      <vt:lpstr>'x-404'!TABLE_CLIENT_1</vt:lpstr>
      <vt:lpstr>'x-405'!TABLE_CLIENT_1</vt:lpstr>
      <vt:lpstr>'x-406'!TABLE_CLIENT_1</vt:lpstr>
      <vt:lpstr>'x-407'!TABLE_CLIENT_1</vt:lpstr>
      <vt:lpstr>'x-408'!TABLE_CLIENT_1</vt:lpstr>
      <vt:lpstr>'x-409'!TABLE_CLIENT_1</vt:lpstr>
      <vt:lpstr>'x-410'!TABLE_CLIENT_1</vt:lpstr>
      <vt:lpstr>'x-411'!TABLE_CLIENT_1</vt:lpstr>
      <vt:lpstr>'x-412'!TABLE_CLIENT_1</vt:lpstr>
      <vt:lpstr>'x-413'!TABLE_CLIENT_1</vt:lpstr>
      <vt:lpstr>'x-414'!TABLE_CLIENT_1</vt:lpstr>
      <vt:lpstr>'x-415'!TABLE_CLIENT_1</vt:lpstr>
      <vt:lpstr>'x-416'!TABLE_CLIENT_1</vt:lpstr>
      <vt:lpstr>'x-417'!TABLE_CLIENT_1</vt:lpstr>
      <vt:lpstr>'x-418'!TABLE_CLIENT_1</vt:lpstr>
      <vt:lpstr>'x-419'!TABLE_CLIENT_1</vt:lpstr>
      <vt:lpstr>'x-420'!TABLE_CLIENT_1</vt:lpstr>
      <vt:lpstr>'x-421'!TABLE_CLIENT_1</vt:lpstr>
      <vt:lpstr>'x-422'!TABLE_CLIENT_1</vt:lpstr>
      <vt:lpstr>'x-423'!TABLE_CLIENT_1</vt:lpstr>
      <vt:lpstr>'x-424'!TABLE_CLIENT_1</vt:lpstr>
      <vt:lpstr>'x-425'!TABLE_CLIENT_1</vt:lpstr>
      <vt:lpstr>'x-426'!TABLE_CLIENT_1</vt:lpstr>
      <vt:lpstr>'x-427'!TABLE_CLIENT_1</vt:lpstr>
      <vt:lpstr>'x-428'!TABLE_CLIENT_1</vt:lpstr>
      <vt:lpstr>'x-429'!TABLE_CLIENT_1</vt:lpstr>
      <vt:lpstr>'x-501'!TABLE_CLIENT_1</vt:lpstr>
      <vt:lpstr>'x-502'!TABLE_CLIENT_1</vt:lpstr>
      <vt:lpstr>'x-503'!TABLE_CLIENT_1</vt:lpstr>
      <vt:lpstr>'x-504'!TABLE_CLIENT_1</vt:lpstr>
      <vt:lpstr>'x-505'!TABLE_CLIENT_1</vt:lpstr>
      <vt:lpstr>'x-506'!TABLE_CLIENT_1</vt:lpstr>
      <vt:lpstr>'x-601'!TABLE_CLIENT_1</vt:lpstr>
      <vt:lpstr>'x-602'!TABLE_CLIENT_1</vt:lpstr>
      <vt:lpstr>'x-603'!TABLE_CLIENT_1</vt:lpstr>
      <vt:lpstr>'x-701'!TABLE_CLIENT_1</vt:lpstr>
      <vt:lpstr>'x-702'!TABLE_CLIENT_1</vt:lpstr>
      <vt:lpstr>'x-703'!TABLE_CLIENT_1</vt:lpstr>
      <vt:lpstr>'x-704'!TABLE_CLIENT_1</vt:lpstr>
      <vt:lpstr>'x-705'!TABLE_CLIENT_1</vt:lpstr>
      <vt:lpstr>'x-706'!TABLE_CLIENT_1</vt:lpstr>
      <vt:lpstr>'x-707'!TABLE_CLIENT_1</vt:lpstr>
      <vt:lpstr>'x-708'!TABLE_CLIENT_1</vt:lpstr>
      <vt:lpstr>'x-709'!TABLE_CLIENT_1</vt:lpstr>
      <vt:lpstr>'x-710'!TABLE_CLIENT_1</vt:lpstr>
      <vt:lpstr>'x-711'!TABLE_CLIENT_1</vt:lpstr>
      <vt:lpstr>'x-712'!TABLE_CLIENT_1</vt:lpstr>
      <vt:lpstr>'x-713'!TABLE_CLIENT_1</vt:lpstr>
      <vt:lpstr>'x-714'!TABLE_CLIENT_1</vt:lpstr>
      <vt:lpstr>'x-715'!TABLE_CLIENT_1</vt:lpstr>
      <vt:lpstr>'x-716'!TABLE_CLIENT_1</vt:lpstr>
      <vt:lpstr>'x-717'!TABLE_CLIENT_1</vt:lpstr>
      <vt:lpstr>'x-718'!TABLE_CLIENT_1</vt:lpstr>
      <vt:lpstr>'x-719'!TABLE_CLIENT_1</vt:lpstr>
      <vt:lpstr>'x-720'!TABLE_CLIENT_1</vt:lpstr>
      <vt:lpstr>'x-721'!TABLE_CLIENT_1</vt:lpstr>
      <vt:lpstr>'x-730'!TABLE_CLIENT_1</vt:lpstr>
      <vt:lpstr>'x-731'!TABLE_CLIENT_1</vt:lpstr>
      <vt:lpstr>'x-732'!TABLE_CLIENT_1</vt:lpstr>
      <vt:lpstr>'x-733'!TABLE_CLIENT_1</vt:lpstr>
      <vt:lpstr>'x-801'!TABLE_CLIENT_1</vt:lpstr>
      <vt:lpstr>TABLE_DATE_IMPLEMENTED</vt:lpstr>
      <vt:lpstr>'x-201'!TABLE_DATE_IMPLEMENTED_1</vt:lpstr>
      <vt:lpstr>'x-202'!TABLE_DATE_IMPLEMENTED_1</vt:lpstr>
      <vt:lpstr>'x-203'!TABLE_DATE_IMPLEMENTED_1</vt:lpstr>
      <vt:lpstr>'x-204'!TABLE_DATE_IMPLEMENTED_1</vt:lpstr>
      <vt:lpstr>'x-205'!TABLE_DATE_IMPLEMENTED_1</vt:lpstr>
      <vt:lpstr>'x-206'!TABLE_DATE_IMPLEMENTED_1</vt:lpstr>
      <vt:lpstr>'x-207'!TABLE_DATE_IMPLEMENTED_1</vt:lpstr>
      <vt:lpstr>'x-208'!TABLE_DATE_IMPLEMENTED_1</vt:lpstr>
      <vt:lpstr>'x-209'!TABLE_DATE_IMPLEMENTED_1</vt:lpstr>
      <vt:lpstr>'x-210'!TABLE_DATE_IMPLEMENTED_1</vt:lpstr>
      <vt:lpstr>'x-211'!TABLE_DATE_IMPLEMENTED_1</vt:lpstr>
      <vt:lpstr>'x-212'!TABLE_DATE_IMPLEMENTED_1</vt:lpstr>
      <vt:lpstr>'x-213'!TABLE_DATE_IMPLEMENTED_1</vt:lpstr>
      <vt:lpstr>'x-214'!TABLE_DATE_IMPLEMENTED_1</vt:lpstr>
      <vt:lpstr>'x-215'!TABLE_DATE_IMPLEMENTED_1</vt:lpstr>
      <vt:lpstr>'x-216'!TABLE_DATE_IMPLEMENTED_1</vt:lpstr>
      <vt:lpstr>'x-301'!TABLE_DATE_IMPLEMENTED_1</vt:lpstr>
      <vt:lpstr>'x-302'!TABLE_DATE_IMPLEMENTED_1</vt:lpstr>
      <vt:lpstr>'x-303'!TABLE_DATE_IMPLEMENTED_1</vt:lpstr>
      <vt:lpstr>'x-304'!TABLE_DATE_IMPLEMENTED_1</vt:lpstr>
      <vt:lpstr>'x-305'!TABLE_DATE_IMPLEMENTED_1</vt:lpstr>
      <vt:lpstr>'x-306'!TABLE_DATE_IMPLEMENTED_1</vt:lpstr>
      <vt:lpstr>'x-307'!TABLE_DATE_IMPLEMENTED_1</vt:lpstr>
      <vt:lpstr>'x-308'!TABLE_DATE_IMPLEMENTED_1</vt:lpstr>
      <vt:lpstr>'x-309'!TABLE_DATE_IMPLEMENTED_1</vt:lpstr>
      <vt:lpstr>'x-401'!TABLE_DATE_IMPLEMENTED_1</vt:lpstr>
      <vt:lpstr>'x-402'!TABLE_DATE_IMPLEMENTED_1</vt:lpstr>
      <vt:lpstr>'x-403'!TABLE_DATE_IMPLEMENTED_1</vt:lpstr>
      <vt:lpstr>'x-404'!TABLE_DATE_IMPLEMENTED_1</vt:lpstr>
      <vt:lpstr>'x-405'!TABLE_DATE_IMPLEMENTED_1</vt:lpstr>
      <vt:lpstr>'x-406'!TABLE_DATE_IMPLEMENTED_1</vt:lpstr>
      <vt:lpstr>'x-407'!TABLE_DATE_IMPLEMENTED_1</vt:lpstr>
      <vt:lpstr>'x-408'!TABLE_DATE_IMPLEMENTED_1</vt:lpstr>
      <vt:lpstr>'x-409'!TABLE_DATE_IMPLEMENTED_1</vt:lpstr>
      <vt:lpstr>'x-410'!TABLE_DATE_IMPLEMENTED_1</vt:lpstr>
      <vt:lpstr>'x-411'!TABLE_DATE_IMPLEMENTED_1</vt:lpstr>
      <vt:lpstr>'x-412'!TABLE_DATE_IMPLEMENTED_1</vt:lpstr>
      <vt:lpstr>'x-413'!TABLE_DATE_IMPLEMENTED_1</vt:lpstr>
      <vt:lpstr>'x-414'!TABLE_DATE_IMPLEMENTED_1</vt:lpstr>
      <vt:lpstr>'x-415'!TABLE_DATE_IMPLEMENTED_1</vt:lpstr>
      <vt:lpstr>'x-416'!TABLE_DATE_IMPLEMENTED_1</vt:lpstr>
      <vt:lpstr>'x-417'!TABLE_DATE_IMPLEMENTED_1</vt:lpstr>
      <vt:lpstr>'x-418'!TABLE_DATE_IMPLEMENTED_1</vt:lpstr>
      <vt:lpstr>'x-419'!TABLE_DATE_IMPLEMENTED_1</vt:lpstr>
      <vt:lpstr>'x-420'!TABLE_DATE_IMPLEMENTED_1</vt:lpstr>
      <vt:lpstr>'x-421'!TABLE_DATE_IMPLEMENTED_1</vt:lpstr>
      <vt:lpstr>'x-422'!TABLE_DATE_IMPLEMENTED_1</vt:lpstr>
      <vt:lpstr>'x-423'!TABLE_DATE_IMPLEMENTED_1</vt:lpstr>
      <vt:lpstr>'x-424'!TABLE_DATE_IMPLEMENTED_1</vt:lpstr>
      <vt:lpstr>'x-425'!TABLE_DATE_IMPLEMENTED_1</vt:lpstr>
      <vt:lpstr>'x-426'!TABLE_DATE_IMPLEMENTED_1</vt:lpstr>
      <vt:lpstr>'x-427'!TABLE_DATE_IMPLEMENTED_1</vt:lpstr>
      <vt:lpstr>'x-428'!TABLE_DATE_IMPLEMENTED_1</vt:lpstr>
      <vt:lpstr>'x-429'!TABLE_DATE_IMPLEMENTED_1</vt:lpstr>
      <vt:lpstr>'x-501'!TABLE_DATE_IMPLEMENTED_1</vt:lpstr>
      <vt:lpstr>'x-502'!TABLE_DATE_IMPLEMENTED_1</vt:lpstr>
      <vt:lpstr>'x-503'!TABLE_DATE_IMPLEMENTED_1</vt:lpstr>
      <vt:lpstr>'x-504'!TABLE_DATE_IMPLEMENTED_1</vt:lpstr>
      <vt:lpstr>'x-505'!TABLE_DATE_IMPLEMENTED_1</vt:lpstr>
      <vt:lpstr>'x-506'!TABLE_DATE_IMPLEMENTED_1</vt:lpstr>
      <vt:lpstr>'x-601'!TABLE_DATE_IMPLEMENTED_1</vt:lpstr>
      <vt:lpstr>'x-602'!TABLE_DATE_IMPLEMENTED_1</vt:lpstr>
      <vt:lpstr>'x-603'!TABLE_DATE_IMPLEMENTED_1</vt:lpstr>
      <vt:lpstr>'x-701'!TABLE_DATE_IMPLEMENTED_1</vt:lpstr>
      <vt:lpstr>'x-702'!TABLE_DATE_IMPLEMENTED_1</vt:lpstr>
      <vt:lpstr>'x-703'!TABLE_DATE_IMPLEMENTED_1</vt:lpstr>
      <vt:lpstr>'x-704'!TABLE_DATE_IMPLEMENTED_1</vt:lpstr>
      <vt:lpstr>'x-705'!TABLE_DATE_IMPLEMENTED_1</vt:lpstr>
      <vt:lpstr>'x-706'!TABLE_DATE_IMPLEMENTED_1</vt:lpstr>
      <vt:lpstr>'x-707'!TABLE_DATE_IMPLEMENTED_1</vt:lpstr>
      <vt:lpstr>'x-708'!TABLE_DATE_IMPLEMENTED_1</vt:lpstr>
      <vt:lpstr>'x-709'!TABLE_DATE_IMPLEMENTED_1</vt:lpstr>
      <vt:lpstr>'x-710'!TABLE_DATE_IMPLEMENTED_1</vt:lpstr>
      <vt:lpstr>'x-711'!TABLE_DATE_IMPLEMENTED_1</vt:lpstr>
      <vt:lpstr>'x-712'!TABLE_DATE_IMPLEMENTED_1</vt:lpstr>
      <vt:lpstr>'x-713'!TABLE_DATE_IMPLEMENTED_1</vt:lpstr>
      <vt:lpstr>'x-714'!TABLE_DATE_IMPLEMENTED_1</vt:lpstr>
      <vt:lpstr>'x-715'!TABLE_DATE_IMPLEMENTED_1</vt:lpstr>
      <vt:lpstr>'x-716'!TABLE_DATE_IMPLEMENTED_1</vt:lpstr>
      <vt:lpstr>'x-717'!TABLE_DATE_IMPLEMENTED_1</vt:lpstr>
      <vt:lpstr>'x-718'!TABLE_DATE_IMPLEMENTED_1</vt:lpstr>
      <vt:lpstr>'x-719'!TABLE_DATE_IMPLEMENTED_1</vt:lpstr>
      <vt:lpstr>'x-720'!TABLE_DATE_IMPLEMENTED_1</vt:lpstr>
      <vt:lpstr>'x-721'!TABLE_DATE_IMPLEMENTED_1</vt:lpstr>
      <vt:lpstr>'x-730'!TABLE_DATE_IMPLEMENTED_1</vt:lpstr>
      <vt:lpstr>'x-731'!TABLE_DATE_IMPLEMENTED_1</vt:lpstr>
      <vt:lpstr>'x-732'!TABLE_DATE_IMPLEMENTED_1</vt:lpstr>
      <vt:lpstr>'x-733'!TABLE_DATE_IMPLEMENTED_1</vt:lpstr>
      <vt:lpstr>'x-801'!TABLE_DATE_IMPLEMENTED_1</vt:lpstr>
      <vt:lpstr>TABLE_DATE_ISSUED</vt:lpstr>
      <vt:lpstr>'x-201'!TABLE_DATE_ISSUED_1</vt:lpstr>
      <vt:lpstr>'x-202'!TABLE_DATE_ISSUED_1</vt:lpstr>
      <vt:lpstr>'x-203'!TABLE_DATE_ISSUED_1</vt:lpstr>
      <vt:lpstr>'x-204'!TABLE_DATE_ISSUED_1</vt:lpstr>
      <vt:lpstr>'x-205'!TABLE_DATE_ISSUED_1</vt:lpstr>
      <vt:lpstr>'x-206'!TABLE_DATE_ISSUED_1</vt:lpstr>
      <vt:lpstr>'x-207'!TABLE_DATE_ISSUED_1</vt:lpstr>
      <vt:lpstr>'x-208'!TABLE_DATE_ISSUED_1</vt:lpstr>
      <vt:lpstr>'x-209'!TABLE_DATE_ISSUED_1</vt:lpstr>
      <vt:lpstr>'x-210'!TABLE_DATE_ISSUED_1</vt:lpstr>
      <vt:lpstr>'x-211'!TABLE_DATE_ISSUED_1</vt:lpstr>
      <vt:lpstr>'x-212'!TABLE_DATE_ISSUED_1</vt:lpstr>
      <vt:lpstr>'x-213'!TABLE_DATE_ISSUED_1</vt:lpstr>
      <vt:lpstr>'x-214'!TABLE_DATE_ISSUED_1</vt:lpstr>
      <vt:lpstr>'x-215'!TABLE_DATE_ISSUED_1</vt:lpstr>
      <vt:lpstr>'x-216'!TABLE_DATE_ISSUED_1</vt:lpstr>
      <vt:lpstr>'x-301'!TABLE_DATE_ISSUED_1</vt:lpstr>
      <vt:lpstr>'x-302'!TABLE_DATE_ISSUED_1</vt:lpstr>
      <vt:lpstr>'x-303'!TABLE_DATE_ISSUED_1</vt:lpstr>
      <vt:lpstr>'x-304'!TABLE_DATE_ISSUED_1</vt:lpstr>
      <vt:lpstr>'x-305'!TABLE_DATE_ISSUED_1</vt:lpstr>
      <vt:lpstr>'x-306'!TABLE_DATE_ISSUED_1</vt:lpstr>
      <vt:lpstr>'x-307'!TABLE_DATE_ISSUED_1</vt:lpstr>
      <vt:lpstr>'x-308'!TABLE_DATE_ISSUED_1</vt:lpstr>
      <vt:lpstr>'x-309'!TABLE_DATE_ISSUED_1</vt:lpstr>
      <vt:lpstr>'x-401'!TABLE_DATE_ISSUED_1</vt:lpstr>
      <vt:lpstr>'x-402'!TABLE_DATE_ISSUED_1</vt:lpstr>
      <vt:lpstr>'x-403'!TABLE_DATE_ISSUED_1</vt:lpstr>
      <vt:lpstr>'x-404'!TABLE_DATE_ISSUED_1</vt:lpstr>
      <vt:lpstr>'x-405'!TABLE_DATE_ISSUED_1</vt:lpstr>
      <vt:lpstr>'x-406'!TABLE_DATE_ISSUED_1</vt:lpstr>
      <vt:lpstr>'x-407'!TABLE_DATE_ISSUED_1</vt:lpstr>
      <vt:lpstr>'x-408'!TABLE_DATE_ISSUED_1</vt:lpstr>
      <vt:lpstr>'x-409'!TABLE_DATE_ISSUED_1</vt:lpstr>
      <vt:lpstr>'x-410'!TABLE_DATE_ISSUED_1</vt:lpstr>
      <vt:lpstr>'x-411'!TABLE_DATE_ISSUED_1</vt:lpstr>
      <vt:lpstr>'x-412'!TABLE_DATE_ISSUED_1</vt:lpstr>
      <vt:lpstr>'x-413'!TABLE_DATE_ISSUED_1</vt:lpstr>
      <vt:lpstr>'x-414'!TABLE_DATE_ISSUED_1</vt:lpstr>
      <vt:lpstr>'x-415'!TABLE_DATE_ISSUED_1</vt:lpstr>
      <vt:lpstr>'x-416'!TABLE_DATE_ISSUED_1</vt:lpstr>
      <vt:lpstr>'x-417'!TABLE_DATE_ISSUED_1</vt:lpstr>
      <vt:lpstr>'x-418'!TABLE_DATE_ISSUED_1</vt:lpstr>
      <vt:lpstr>'x-419'!TABLE_DATE_ISSUED_1</vt:lpstr>
      <vt:lpstr>'x-420'!TABLE_DATE_ISSUED_1</vt:lpstr>
      <vt:lpstr>'x-421'!TABLE_DATE_ISSUED_1</vt:lpstr>
      <vt:lpstr>'x-422'!TABLE_DATE_ISSUED_1</vt:lpstr>
      <vt:lpstr>'x-423'!TABLE_DATE_ISSUED_1</vt:lpstr>
      <vt:lpstr>'x-424'!TABLE_DATE_ISSUED_1</vt:lpstr>
      <vt:lpstr>'x-425'!TABLE_DATE_ISSUED_1</vt:lpstr>
      <vt:lpstr>'x-426'!TABLE_DATE_ISSUED_1</vt:lpstr>
      <vt:lpstr>'x-427'!TABLE_DATE_ISSUED_1</vt:lpstr>
      <vt:lpstr>'x-428'!TABLE_DATE_ISSUED_1</vt:lpstr>
      <vt:lpstr>'x-429'!TABLE_DATE_ISSUED_1</vt:lpstr>
      <vt:lpstr>'x-501'!TABLE_DATE_ISSUED_1</vt:lpstr>
      <vt:lpstr>'x-502'!TABLE_DATE_ISSUED_1</vt:lpstr>
      <vt:lpstr>'x-503'!TABLE_DATE_ISSUED_1</vt:lpstr>
      <vt:lpstr>'x-504'!TABLE_DATE_ISSUED_1</vt:lpstr>
      <vt:lpstr>'x-505'!TABLE_DATE_ISSUED_1</vt:lpstr>
      <vt:lpstr>'x-506'!TABLE_DATE_ISSUED_1</vt:lpstr>
      <vt:lpstr>'x-601'!TABLE_DATE_ISSUED_1</vt:lpstr>
      <vt:lpstr>'x-602'!TABLE_DATE_ISSUED_1</vt:lpstr>
      <vt:lpstr>'x-603'!TABLE_DATE_ISSUED_1</vt:lpstr>
      <vt:lpstr>'x-701'!TABLE_DATE_ISSUED_1</vt:lpstr>
      <vt:lpstr>'x-702'!TABLE_DATE_ISSUED_1</vt:lpstr>
      <vt:lpstr>'x-703'!TABLE_DATE_ISSUED_1</vt:lpstr>
      <vt:lpstr>'x-704'!TABLE_DATE_ISSUED_1</vt:lpstr>
      <vt:lpstr>'x-705'!TABLE_DATE_ISSUED_1</vt:lpstr>
      <vt:lpstr>'x-706'!TABLE_DATE_ISSUED_1</vt:lpstr>
      <vt:lpstr>'x-707'!TABLE_DATE_ISSUED_1</vt:lpstr>
      <vt:lpstr>'x-708'!TABLE_DATE_ISSUED_1</vt:lpstr>
      <vt:lpstr>'x-709'!TABLE_DATE_ISSUED_1</vt:lpstr>
      <vt:lpstr>'x-710'!TABLE_DATE_ISSUED_1</vt:lpstr>
      <vt:lpstr>'x-711'!TABLE_DATE_ISSUED_1</vt:lpstr>
      <vt:lpstr>'x-712'!TABLE_DATE_ISSUED_1</vt:lpstr>
      <vt:lpstr>'x-713'!TABLE_DATE_ISSUED_1</vt:lpstr>
      <vt:lpstr>'x-714'!TABLE_DATE_ISSUED_1</vt:lpstr>
      <vt:lpstr>'x-715'!TABLE_DATE_ISSUED_1</vt:lpstr>
      <vt:lpstr>'x-716'!TABLE_DATE_ISSUED_1</vt:lpstr>
      <vt:lpstr>'x-717'!TABLE_DATE_ISSUED_1</vt:lpstr>
      <vt:lpstr>'x-718'!TABLE_DATE_ISSUED_1</vt:lpstr>
      <vt:lpstr>'x-719'!TABLE_DATE_ISSUED_1</vt:lpstr>
      <vt:lpstr>'x-720'!TABLE_DATE_ISSUED_1</vt:lpstr>
      <vt:lpstr>'x-721'!TABLE_DATE_ISSUED_1</vt:lpstr>
      <vt:lpstr>'x-730'!TABLE_DATE_ISSUED_1</vt:lpstr>
      <vt:lpstr>'x-731'!TABLE_DATE_ISSUED_1</vt:lpstr>
      <vt:lpstr>'x-732'!TABLE_DATE_ISSUED_1</vt:lpstr>
      <vt:lpstr>'x-733'!TABLE_DATE_ISSUED_1</vt:lpstr>
      <vt:lpstr>'x-801'!TABLE_DATE_ISSUED_1</vt:lpstr>
      <vt:lpstr>TABLE_DESCRIPTION</vt:lpstr>
      <vt:lpstr>'x-201'!TABLE_DESCRIPTION_1</vt:lpstr>
      <vt:lpstr>'x-202'!TABLE_DESCRIPTION_1</vt:lpstr>
      <vt:lpstr>'x-203'!TABLE_DESCRIPTION_1</vt:lpstr>
      <vt:lpstr>'x-204'!TABLE_DESCRIPTION_1</vt:lpstr>
      <vt:lpstr>'x-205'!TABLE_DESCRIPTION_1</vt:lpstr>
      <vt:lpstr>'x-206'!TABLE_DESCRIPTION_1</vt:lpstr>
      <vt:lpstr>'x-207'!TABLE_DESCRIPTION_1</vt:lpstr>
      <vt:lpstr>'x-208'!TABLE_DESCRIPTION_1</vt:lpstr>
      <vt:lpstr>'x-209'!TABLE_DESCRIPTION_1</vt:lpstr>
      <vt:lpstr>'x-210'!TABLE_DESCRIPTION_1</vt:lpstr>
      <vt:lpstr>'x-211'!TABLE_DESCRIPTION_1</vt:lpstr>
      <vt:lpstr>'x-212'!TABLE_DESCRIPTION_1</vt:lpstr>
      <vt:lpstr>'x-213'!TABLE_DESCRIPTION_1</vt:lpstr>
      <vt:lpstr>'x-214'!TABLE_DESCRIPTION_1</vt:lpstr>
      <vt:lpstr>'x-215'!TABLE_DESCRIPTION_1</vt:lpstr>
      <vt:lpstr>'x-216'!TABLE_DESCRIPTION_1</vt:lpstr>
      <vt:lpstr>'x-301'!TABLE_DESCRIPTION_1</vt:lpstr>
      <vt:lpstr>'x-302'!TABLE_DESCRIPTION_1</vt:lpstr>
      <vt:lpstr>'x-303'!TABLE_DESCRIPTION_1</vt:lpstr>
      <vt:lpstr>'x-304'!TABLE_DESCRIPTION_1</vt:lpstr>
      <vt:lpstr>'x-305'!TABLE_DESCRIPTION_1</vt:lpstr>
      <vt:lpstr>'x-306'!TABLE_DESCRIPTION_1</vt:lpstr>
      <vt:lpstr>'x-307'!TABLE_DESCRIPTION_1</vt:lpstr>
      <vt:lpstr>'x-308'!TABLE_DESCRIPTION_1</vt:lpstr>
      <vt:lpstr>'x-309'!TABLE_DESCRIPTION_1</vt:lpstr>
      <vt:lpstr>'x-401'!TABLE_DESCRIPTION_1</vt:lpstr>
      <vt:lpstr>'x-402'!TABLE_DESCRIPTION_1</vt:lpstr>
      <vt:lpstr>'x-403'!TABLE_DESCRIPTION_1</vt:lpstr>
      <vt:lpstr>'x-404'!TABLE_DESCRIPTION_1</vt:lpstr>
      <vt:lpstr>'x-405'!TABLE_DESCRIPTION_1</vt:lpstr>
      <vt:lpstr>'x-406'!TABLE_DESCRIPTION_1</vt:lpstr>
      <vt:lpstr>'x-407'!TABLE_DESCRIPTION_1</vt:lpstr>
      <vt:lpstr>'x-408'!TABLE_DESCRIPTION_1</vt:lpstr>
      <vt:lpstr>'x-409'!TABLE_DESCRIPTION_1</vt:lpstr>
      <vt:lpstr>'x-410'!TABLE_DESCRIPTION_1</vt:lpstr>
      <vt:lpstr>'x-411'!TABLE_DESCRIPTION_1</vt:lpstr>
      <vt:lpstr>'x-412'!TABLE_DESCRIPTION_1</vt:lpstr>
      <vt:lpstr>'x-413'!TABLE_DESCRIPTION_1</vt:lpstr>
      <vt:lpstr>'x-414'!TABLE_DESCRIPTION_1</vt:lpstr>
      <vt:lpstr>'x-415'!TABLE_DESCRIPTION_1</vt:lpstr>
      <vt:lpstr>'x-416'!TABLE_DESCRIPTION_1</vt:lpstr>
      <vt:lpstr>'x-417'!TABLE_DESCRIPTION_1</vt:lpstr>
      <vt:lpstr>'x-418'!TABLE_DESCRIPTION_1</vt:lpstr>
      <vt:lpstr>'x-419'!TABLE_DESCRIPTION_1</vt:lpstr>
      <vt:lpstr>'x-420'!TABLE_DESCRIPTION_1</vt:lpstr>
      <vt:lpstr>'x-421'!TABLE_DESCRIPTION_1</vt:lpstr>
      <vt:lpstr>'x-422'!TABLE_DESCRIPTION_1</vt:lpstr>
      <vt:lpstr>'x-423'!TABLE_DESCRIPTION_1</vt:lpstr>
      <vt:lpstr>'x-424'!TABLE_DESCRIPTION_1</vt:lpstr>
      <vt:lpstr>'x-425'!TABLE_DESCRIPTION_1</vt:lpstr>
      <vt:lpstr>'x-426'!TABLE_DESCRIPTION_1</vt:lpstr>
      <vt:lpstr>'x-427'!TABLE_DESCRIPTION_1</vt:lpstr>
      <vt:lpstr>'x-428'!TABLE_DESCRIPTION_1</vt:lpstr>
      <vt:lpstr>'x-429'!TABLE_DESCRIPTION_1</vt:lpstr>
      <vt:lpstr>'x-501'!TABLE_DESCRIPTION_1</vt:lpstr>
      <vt:lpstr>'x-502'!TABLE_DESCRIPTION_1</vt:lpstr>
      <vt:lpstr>'x-503'!TABLE_DESCRIPTION_1</vt:lpstr>
      <vt:lpstr>'x-504'!TABLE_DESCRIPTION_1</vt:lpstr>
      <vt:lpstr>'x-505'!TABLE_DESCRIPTION_1</vt:lpstr>
      <vt:lpstr>'x-506'!TABLE_DESCRIPTION_1</vt:lpstr>
      <vt:lpstr>'x-601'!TABLE_DESCRIPTION_1</vt:lpstr>
      <vt:lpstr>'x-602'!TABLE_DESCRIPTION_1</vt:lpstr>
      <vt:lpstr>'x-603'!TABLE_DESCRIPTION_1</vt:lpstr>
      <vt:lpstr>'x-701'!TABLE_DESCRIPTION_1</vt:lpstr>
      <vt:lpstr>'x-702'!TABLE_DESCRIPTION_1</vt:lpstr>
      <vt:lpstr>'x-703'!TABLE_DESCRIPTION_1</vt:lpstr>
      <vt:lpstr>'x-704'!TABLE_DESCRIPTION_1</vt:lpstr>
      <vt:lpstr>'x-705'!TABLE_DESCRIPTION_1</vt:lpstr>
      <vt:lpstr>'x-706'!TABLE_DESCRIPTION_1</vt:lpstr>
      <vt:lpstr>'x-707'!TABLE_DESCRIPTION_1</vt:lpstr>
      <vt:lpstr>'x-708'!TABLE_DESCRIPTION_1</vt:lpstr>
      <vt:lpstr>'x-709'!TABLE_DESCRIPTION_1</vt:lpstr>
      <vt:lpstr>'x-710'!TABLE_DESCRIPTION_1</vt:lpstr>
      <vt:lpstr>'x-711'!TABLE_DESCRIPTION_1</vt:lpstr>
      <vt:lpstr>'x-712'!TABLE_DESCRIPTION_1</vt:lpstr>
      <vt:lpstr>'x-713'!TABLE_DESCRIPTION_1</vt:lpstr>
      <vt:lpstr>'x-714'!TABLE_DESCRIPTION_1</vt:lpstr>
      <vt:lpstr>'x-715'!TABLE_DESCRIPTION_1</vt:lpstr>
      <vt:lpstr>'x-716'!TABLE_DESCRIPTION_1</vt:lpstr>
      <vt:lpstr>'x-717'!TABLE_DESCRIPTION_1</vt:lpstr>
      <vt:lpstr>'x-718'!TABLE_DESCRIPTION_1</vt:lpstr>
      <vt:lpstr>'x-719'!TABLE_DESCRIPTION_1</vt:lpstr>
      <vt:lpstr>'x-720'!TABLE_DESCRIPTION_1</vt:lpstr>
      <vt:lpstr>'x-721'!TABLE_DESCRIPTION_1</vt:lpstr>
      <vt:lpstr>'x-730'!TABLE_DESCRIPTION_1</vt:lpstr>
      <vt:lpstr>'x-731'!TABLE_DESCRIPTION_1</vt:lpstr>
      <vt:lpstr>'x-732'!TABLE_DESCRIPTION_1</vt:lpstr>
      <vt:lpstr>'x-733'!TABLE_DESCRIPTION_1</vt:lpstr>
      <vt:lpstr>'x-801'!TABLE_DESCRIPTION_1</vt:lpstr>
      <vt:lpstr>TABLE_FACTOR_STATUS</vt:lpstr>
      <vt:lpstr>'x-201'!TABLE_FACTOR_STATUS_1</vt:lpstr>
      <vt:lpstr>'x-202'!TABLE_FACTOR_STATUS_1</vt:lpstr>
      <vt:lpstr>'x-203'!TABLE_FACTOR_STATUS_1</vt:lpstr>
      <vt:lpstr>'x-204'!TABLE_FACTOR_STATUS_1</vt:lpstr>
      <vt:lpstr>'x-205'!TABLE_FACTOR_STATUS_1</vt:lpstr>
      <vt:lpstr>'x-206'!TABLE_FACTOR_STATUS_1</vt:lpstr>
      <vt:lpstr>'x-207'!TABLE_FACTOR_STATUS_1</vt:lpstr>
      <vt:lpstr>'x-208'!TABLE_FACTOR_STATUS_1</vt:lpstr>
      <vt:lpstr>'x-209'!TABLE_FACTOR_STATUS_1</vt:lpstr>
      <vt:lpstr>'x-210'!TABLE_FACTOR_STATUS_1</vt:lpstr>
      <vt:lpstr>'x-211'!TABLE_FACTOR_STATUS_1</vt:lpstr>
      <vt:lpstr>'x-212'!TABLE_FACTOR_STATUS_1</vt:lpstr>
      <vt:lpstr>'x-213'!TABLE_FACTOR_STATUS_1</vt:lpstr>
      <vt:lpstr>'x-214'!TABLE_FACTOR_STATUS_1</vt:lpstr>
      <vt:lpstr>'x-215'!TABLE_FACTOR_STATUS_1</vt:lpstr>
      <vt:lpstr>'x-216'!TABLE_FACTOR_STATUS_1</vt:lpstr>
      <vt:lpstr>'x-301'!TABLE_FACTOR_STATUS_1</vt:lpstr>
      <vt:lpstr>'x-302'!TABLE_FACTOR_STATUS_1</vt:lpstr>
      <vt:lpstr>'x-303'!TABLE_FACTOR_STATUS_1</vt:lpstr>
      <vt:lpstr>'x-304'!TABLE_FACTOR_STATUS_1</vt:lpstr>
      <vt:lpstr>'x-305'!TABLE_FACTOR_STATUS_1</vt:lpstr>
      <vt:lpstr>'x-306'!TABLE_FACTOR_STATUS_1</vt:lpstr>
      <vt:lpstr>'x-307'!TABLE_FACTOR_STATUS_1</vt:lpstr>
      <vt:lpstr>'x-308'!TABLE_FACTOR_STATUS_1</vt:lpstr>
      <vt:lpstr>'x-309'!TABLE_FACTOR_STATUS_1</vt:lpstr>
      <vt:lpstr>'x-401'!TABLE_FACTOR_STATUS_1</vt:lpstr>
      <vt:lpstr>'x-402'!TABLE_FACTOR_STATUS_1</vt:lpstr>
      <vt:lpstr>'x-403'!TABLE_FACTOR_STATUS_1</vt:lpstr>
      <vt:lpstr>'x-404'!TABLE_FACTOR_STATUS_1</vt:lpstr>
      <vt:lpstr>'x-405'!TABLE_FACTOR_STATUS_1</vt:lpstr>
      <vt:lpstr>'x-406'!TABLE_FACTOR_STATUS_1</vt:lpstr>
      <vt:lpstr>'x-407'!TABLE_FACTOR_STATUS_1</vt:lpstr>
      <vt:lpstr>'x-408'!TABLE_FACTOR_STATUS_1</vt:lpstr>
      <vt:lpstr>'x-409'!TABLE_FACTOR_STATUS_1</vt:lpstr>
      <vt:lpstr>'x-410'!TABLE_FACTOR_STATUS_1</vt:lpstr>
      <vt:lpstr>'x-411'!TABLE_FACTOR_STATUS_1</vt:lpstr>
      <vt:lpstr>'x-412'!TABLE_FACTOR_STATUS_1</vt:lpstr>
      <vt:lpstr>'x-413'!TABLE_FACTOR_STATUS_1</vt:lpstr>
      <vt:lpstr>'x-414'!TABLE_FACTOR_STATUS_1</vt:lpstr>
      <vt:lpstr>'x-415'!TABLE_FACTOR_STATUS_1</vt:lpstr>
      <vt:lpstr>'x-416'!TABLE_FACTOR_STATUS_1</vt:lpstr>
      <vt:lpstr>'x-417'!TABLE_FACTOR_STATUS_1</vt:lpstr>
      <vt:lpstr>'x-418'!TABLE_FACTOR_STATUS_1</vt:lpstr>
      <vt:lpstr>'x-419'!TABLE_FACTOR_STATUS_1</vt:lpstr>
      <vt:lpstr>'x-420'!TABLE_FACTOR_STATUS_1</vt:lpstr>
      <vt:lpstr>'x-421'!TABLE_FACTOR_STATUS_1</vt:lpstr>
      <vt:lpstr>'x-422'!TABLE_FACTOR_STATUS_1</vt:lpstr>
      <vt:lpstr>'x-423'!TABLE_FACTOR_STATUS_1</vt:lpstr>
      <vt:lpstr>'x-424'!TABLE_FACTOR_STATUS_1</vt:lpstr>
      <vt:lpstr>'x-425'!TABLE_FACTOR_STATUS_1</vt:lpstr>
      <vt:lpstr>'x-426'!TABLE_FACTOR_STATUS_1</vt:lpstr>
      <vt:lpstr>'x-427'!TABLE_FACTOR_STATUS_1</vt:lpstr>
      <vt:lpstr>'x-428'!TABLE_FACTOR_STATUS_1</vt:lpstr>
      <vt:lpstr>'x-429'!TABLE_FACTOR_STATUS_1</vt:lpstr>
      <vt:lpstr>'x-501'!TABLE_FACTOR_STATUS_1</vt:lpstr>
      <vt:lpstr>'x-502'!TABLE_FACTOR_STATUS_1</vt:lpstr>
      <vt:lpstr>'x-503'!TABLE_FACTOR_STATUS_1</vt:lpstr>
      <vt:lpstr>'x-504'!TABLE_FACTOR_STATUS_1</vt:lpstr>
      <vt:lpstr>'x-505'!TABLE_FACTOR_STATUS_1</vt:lpstr>
      <vt:lpstr>'x-506'!TABLE_FACTOR_STATUS_1</vt:lpstr>
      <vt:lpstr>'x-601'!TABLE_FACTOR_STATUS_1</vt:lpstr>
      <vt:lpstr>'x-602'!TABLE_FACTOR_STATUS_1</vt:lpstr>
      <vt:lpstr>'x-603'!TABLE_FACTOR_STATUS_1</vt:lpstr>
      <vt:lpstr>'x-701'!TABLE_FACTOR_STATUS_1</vt:lpstr>
      <vt:lpstr>'x-702'!TABLE_FACTOR_STATUS_1</vt:lpstr>
      <vt:lpstr>'x-703'!TABLE_FACTOR_STATUS_1</vt:lpstr>
      <vt:lpstr>'x-704'!TABLE_FACTOR_STATUS_1</vt:lpstr>
      <vt:lpstr>'x-705'!TABLE_FACTOR_STATUS_1</vt:lpstr>
      <vt:lpstr>'x-706'!TABLE_FACTOR_STATUS_1</vt:lpstr>
      <vt:lpstr>'x-707'!TABLE_FACTOR_STATUS_1</vt:lpstr>
      <vt:lpstr>'x-708'!TABLE_FACTOR_STATUS_1</vt:lpstr>
      <vt:lpstr>'x-709'!TABLE_FACTOR_STATUS_1</vt:lpstr>
      <vt:lpstr>'x-710'!TABLE_FACTOR_STATUS_1</vt:lpstr>
      <vt:lpstr>'x-711'!TABLE_FACTOR_STATUS_1</vt:lpstr>
      <vt:lpstr>'x-712'!TABLE_FACTOR_STATUS_1</vt:lpstr>
      <vt:lpstr>'x-713'!TABLE_FACTOR_STATUS_1</vt:lpstr>
      <vt:lpstr>'x-714'!TABLE_FACTOR_STATUS_1</vt:lpstr>
      <vt:lpstr>'x-715'!TABLE_FACTOR_STATUS_1</vt:lpstr>
      <vt:lpstr>'x-716'!TABLE_FACTOR_STATUS_1</vt:lpstr>
      <vt:lpstr>'x-717'!TABLE_FACTOR_STATUS_1</vt:lpstr>
      <vt:lpstr>'x-718'!TABLE_FACTOR_STATUS_1</vt:lpstr>
      <vt:lpstr>'x-719'!TABLE_FACTOR_STATUS_1</vt:lpstr>
      <vt:lpstr>'x-720'!TABLE_FACTOR_STATUS_1</vt:lpstr>
      <vt:lpstr>'x-721'!TABLE_FACTOR_STATUS_1</vt:lpstr>
      <vt:lpstr>'x-730'!TABLE_FACTOR_STATUS_1</vt:lpstr>
      <vt:lpstr>'x-731'!TABLE_FACTOR_STATUS_1</vt:lpstr>
      <vt:lpstr>'x-732'!TABLE_FACTOR_STATUS_1</vt:lpstr>
      <vt:lpstr>'x-733'!TABLE_FACTOR_STATUS_1</vt:lpstr>
      <vt:lpstr>'x-801'!TABLE_FACTOR_STATUS_1</vt:lpstr>
      <vt:lpstr>TABLE_FACTOR_TYPE</vt:lpstr>
      <vt:lpstr>'x-201'!TABLE_FACTOR_TYPE_1</vt:lpstr>
      <vt:lpstr>'x-202'!TABLE_FACTOR_TYPE_1</vt:lpstr>
      <vt:lpstr>'x-203'!TABLE_FACTOR_TYPE_1</vt:lpstr>
      <vt:lpstr>'x-204'!TABLE_FACTOR_TYPE_1</vt:lpstr>
      <vt:lpstr>'x-205'!TABLE_FACTOR_TYPE_1</vt:lpstr>
      <vt:lpstr>'x-206'!TABLE_FACTOR_TYPE_1</vt:lpstr>
      <vt:lpstr>'x-207'!TABLE_FACTOR_TYPE_1</vt:lpstr>
      <vt:lpstr>'x-208'!TABLE_FACTOR_TYPE_1</vt:lpstr>
      <vt:lpstr>'x-209'!TABLE_FACTOR_TYPE_1</vt:lpstr>
      <vt:lpstr>'x-210'!TABLE_FACTOR_TYPE_1</vt:lpstr>
      <vt:lpstr>'x-211'!TABLE_FACTOR_TYPE_1</vt:lpstr>
      <vt:lpstr>'x-212'!TABLE_FACTOR_TYPE_1</vt:lpstr>
      <vt:lpstr>'x-213'!TABLE_FACTOR_TYPE_1</vt:lpstr>
      <vt:lpstr>'x-214'!TABLE_FACTOR_TYPE_1</vt:lpstr>
      <vt:lpstr>'x-215'!TABLE_FACTOR_TYPE_1</vt:lpstr>
      <vt:lpstr>'x-216'!TABLE_FACTOR_TYPE_1</vt:lpstr>
      <vt:lpstr>'x-301'!TABLE_FACTOR_TYPE_1</vt:lpstr>
      <vt:lpstr>'x-302'!TABLE_FACTOR_TYPE_1</vt:lpstr>
      <vt:lpstr>'x-303'!TABLE_FACTOR_TYPE_1</vt:lpstr>
      <vt:lpstr>'x-304'!TABLE_FACTOR_TYPE_1</vt:lpstr>
      <vt:lpstr>'x-305'!TABLE_FACTOR_TYPE_1</vt:lpstr>
      <vt:lpstr>'x-306'!TABLE_FACTOR_TYPE_1</vt:lpstr>
      <vt:lpstr>'x-307'!TABLE_FACTOR_TYPE_1</vt:lpstr>
      <vt:lpstr>'x-308'!TABLE_FACTOR_TYPE_1</vt:lpstr>
      <vt:lpstr>'x-309'!TABLE_FACTOR_TYPE_1</vt:lpstr>
      <vt:lpstr>'x-401'!TABLE_FACTOR_TYPE_1</vt:lpstr>
      <vt:lpstr>'x-402'!TABLE_FACTOR_TYPE_1</vt:lpstr>
      <vt:lpstr>'x-403'!TABLE_FACTOR_TYPE_1</vt:lpstr>
      <vt:lpstr>'x-404'!TABLE_FACTOR_TYPE_1</vt:lpstr>
      <vt:lpstr>'x-405'!TABLE_FACTOR_TYPE_1</vt:lpstr>
      <vt:lpstr>'x-406'!TABLE_FACTOR_TYPE_1</vt:lpstr>
      <vt:lpstr>'x-407'!TABLE_FACTOR_TYPE_1</vt:lpstr>
      <vt:lpstr>'x-408'!TABLE_FACTOR_TYPE_1</vt:lpstr>
      <vt:lpstr>'x-409'!TABLE_FACTOR_TYPE_1</vt:lpstr>
      <vt:lpstr>'x-410'!TABLE_FACTOR_TYPE_1</vt:lpstr>
      <vt:lpstr>'x-411'!TABLE_FACTOR_TYPE_1</vt:lpstr>
      <vt:lpstr>'x-412'!TABLE_FACTOR_TYPE_1</vt:lpstr>
      <vt:lpstr>'x-413'!TABLE_FACTOR_TYPE_1</vt:lpstr>
      <vt:lpstr>'x-414'!TABLE_FACTOR_TYPE_1</vt:lpstr>
      <vt:lpstr>'x-415'!TABLE_FACTOR_TYPE_1</vt:lpstr>
      <vt:lpstr>'x-416'!TABLE_FACTOR_TYPE_1</vt:lpstr>
      <vt:lpstr>'x-417'!TABLE_FACTOR_TYPE_1</vt:lpstr>
      <vt:lpstr>'x-418'!TABLE_FACTOR_TYPE_1</vt:lpstr>
      <vt:lpstr>'x-419'!TABLE_FACTOR_TYPE_1</vt:lpstr>
      <vt:lpstr>'x-420'!TABLE_FACTOR_TYPE_1</vt:lpstr>
      <vt:lpstr>'x-421'!TABLE_FACTOR_TYPE_1</vt:lpstr>
      <vt:lpstr>'x-422'!TABLE_FACTOR_TYPE_1</vt:lpstr>
      <vt:lpstr>'x-423'!TABLE_FACTOR_TYPE_1</vt:lpstr>
      <vt:lpstr>'x-424'!TABLE_FACTOR_TYPE_1</vt:lpstr>
      <vt:lpstr>'x-425'!TABLE_FACTOR_TYPE_1</vt:lpstr>
      <vt:lpstr>'x-426'!TABLE_FACTOR_TYPE_1</vt:lpstr>
      <vt:lpstr>'x-427'!TABLE_FACTOR_TYPE_1</vt:lpstr>
      <vt:lpstr>'x-428'!TABLE_FACTOR_TYPE_1</vt:lpstr>
      <vt:lpstr>'x-429'!TABLE_FACTOR_TYPE_1</vt:lpstr>
      <vt:lpstr>'x-501'!TABLE_FACTOR_TYPE_1</vt:lpstr>
      <vt:lpstr>'x-502'!TABLE_FACTOR_TYPE_1</vt:lpstr>
      <vt:lpstr>'x-503'!TABLE_FACTOR_TYPE_1</vt:lpstr>
      <vt:lpstr>'x-504'!TABLE_FACTOR_TYPE_1</vt:lpstr>
      <vt:lpstr>'x-505'!TABLE_FACTOR_TYPE_1</vt:lpstr>
      <vt:lpstr>'x-506'!TABLE_FACTOR_TYPE_1</vt:lpstr>
      <vt:lpstr>'x-601'!TABLE_FACTOR_TYPE_1</vt:lpstr>
      <vt:lpstr>'x-602'!TABLE_FACTOR_TYPE_1</vt:lpstr>
      <vt:lpstr>'x-603'!TABLE_FACTOR_TYPE_1</vt:lpstr>
      <vt:lpstr>'x-701'!TABLE_FACTOR_TYPE_1</vt:lpstr>
      <vt:lpstr>'x-702'!TABLE_FACTOR_TYPE_1</vt:lpstr>
      <vt:lpstr>'x-703'!TABLE_FACTOR_TYPE_1</vt:lpstr>
      <vt:lpstr>'x-704'!TABLE_FACTOR_TYPE_1</vt:lpstr>
      <vt:lpstr>'x-705'!TABLE_FACTOR_TYPE_1</vt:lpstr>
      <vt:lpstr>'x-706'!TABLE_FACTOR_TYPE_1</vt:lpstr>
      <vt:lpstr>'x-707'!TABLE_FACTOR_TYPE_1</vt:lpstr>
      <vt:lpstr>'x-708'!TABLE_FACTOR_TYPE_1</vt:lpstr>
      <vt:lpstr>'x-709'!TABLE_FACTOR_TYPE_1</vt:lpstr>
      <vt:lpstr>'x-710'!TABLE_FACTOR_TYPE_1</vt:lpstr>
      <vt:lpstr>'x-711'!TABLE_FACTOR_TYPE_1</vt:lpstr>
      <vt:lpstr>'x-712'!TABLE_FACTOR_TYPE_1</vt:lpstr>
      <vt:lpstr>'x-713'!TABLE_FACTOR_TYPE_1</vt:lpstr>
      <vt:lpstr>'x-714'!TABLE_FACTOR_TYPE_1</vt:lpstr>
      <vt:lpstr>'x-715'!TABLE_FACTOR_TYPE_1</vt:lpstr>
      <vt:lpstr>'x-716'!TABLE_FACTOR_TYPE_1</vt:lpstr>
      <vt:lpstr>'x-717'!TABLE_FACTOR_TYPE_1</vt:lpstr>
      <vt:lpstr>'x-718'!TABLE_FACTOR_TYPE_1</vt:lpstr>
      <vt:lpstr>'x-719'!TABLE_FACTOR_TYPE_1</vt:lpstr>
      <vt:lpstr>'x-720'!TABLE_FACTOR_TYPE_1</vt:lpstr>
      <vt:lpstr>'x-721'!TABLE_FACTOR_TYPE_1</vt:lpstr>
      <vt:lpstr>'x-730'!TABLE_FACTOR_TYPE_1</vt:lpstr>
      <vt:lpstr>'x-731'!TABLE_FACTOR_TYPE_1</vt:lpstr>
      <vt:lpstr>'x-732'!TABLE_FACTOR_TYPE_1</vt:lpstr>
      <vt:lpstr>'x-733'!TABLE_FACTOR_TYPE_1</vt:lpstr>
      <vt:lpstr>'x-801'!TABLE_FACTOR_TYPE_1</vt:lpstr>
      <vt:lpstr>TABLE_GENDER</vt:lpstr>
      <vt:lpstr>'x-201'!TABLE_GENDER_1</vt:lpstr>
      <vt:lpstr>'x-202'!TABLE_GENDER_1</vt:lpstr>
      <vt:lpstr>'x-203'!TABLE_GENDER_1</vt:lpstr>
      <vt:lpstr>'x-204'!TABLE_GENDER_1</vt:lpstr>
      <vt:lpstr>'x-205'!TABLE_GENDER_1</vt:lpstr>
      <vt:lpstr>'x-206'!TABLE_GENDER_1</vt:lpstr>
      <vt:lpstr>'x-207'!TABLE_GENDER_1</vt:lpstr>
      <vt:lpstr>'x-208'!TABLE_GENDER_1</vt:lpstr>
      <vt:lpstr>'x-209'!TABLE_GENDER_1</vt:lpstr>
      <vt:lpstr>'x-210'!TABLE_GENDER_1</vt:lpstr>
      <vt:lpstr>'x-211'!TABLE_GENDER_1</vt:lpstr>
      <vt:lpstr>'x-212'!TABLE_GENDER_1</vt:lpstr>
      <vt:lpstr>'x-213'!TABLE_GENDER_1</vt:lpstr>
      <vt:lpstr>'x-214'!TABLE_GENDER_1</vt:lpstr>
      <vt:lpstr>'x-215'!TABLE_GENDER_1</vt:lpstr>
      <vt:lpstr>'x-216'!TABLE_GENDER_1</vt:lpstr>
      <vt:lpstr>'x-301'!TABLE_GENDER_1</vt:lpstr>
      <vt:lpstr>'x-302'!TABLE_GENDER_1</vt:lpstr>
      <vt:lpstr>'x-303'!TABLE_GENDER_1</vt:lpstr>
      <vt:lpstr>'x-304'!TABLE_GENDER_1</vt:lpstr>
      <vt:lpstr>'x-305'!TABLE_GENDER_1</vt:lpstr>
      <vt:lpstr>'x-306'!TABLE_GENDER_1</vt:lpstr>
      <vt:lpstr>'x-307'!TABLE_GENDER_1</vt:lpstr>
      <vt:lpstr>'x-308'!TABLE_GENDER_1</vt:lpstr>
      <vt:lpstr>'x-309'!TABLE_GENDER_1</vt:lpstr>
      <vt:lpstr>'x-401'!TABLE_GENDER_1</vt:lpstr>
      <vt:lpstr>'x-402'!TABLE_GENDER_1</vt:lpstr>
      <vt:lpstr>'x-403'!TABLE_GENDER_1</vt:lpstr>
      <vt:lpstr>'x-404'!TABLE_GENDER_1</vt:lpstr>
      <vt:lpstr>'x-405'!TABLE_GENDER_1</vt:lpstr>
      <vt:lpstr>'x-406'!TABLE_GENDER_1</vt:lpstr>
      <vt:lpstr>'x-407'!TABLE_GENDER_1</vt:lpstr>
      <vt:lpstr>'x-408'!TABLE_GENDER_1</vt:lpstr>
      <vt:lpstr>'x-409'!TABLE_GENDER_1</vt:lpstr>
      <vt:lpstr>'x-410'!TABLE_GENDER_1</vt:lpstr>
      <vt:lpstr>'x-411'!TABLE_GENDER_1</vt:lpstr>
      <vt:lpstr>'x-412'!TABLE_GENDER_1</vt:lpstr>
      <vt:lpstr>'x-413'!TABLE_GENDER_1</vt:lpstr>
      <vt:lpstr>'x-414'!TABLE_GENDER_1</vt:lpstr>
      <vt:lpstr>'x-415'!TABLE_GENDER_1</vt:lpstr>
      <vt:lpstr>'x-416'!TABLE_GENDER_1</vt:lpstr>
      <vt:lpstr>'x-417'!TABLE_GENDER_1</vt:lpstr>
      <vt:lpstr>'x-418'!TABLE_GENDER_1</vt:lpstr>
      <vt:lpstr>'x-419'!TABLE_GENDER_1</vt:lpstr>
      <vt:lpstr>'x-420'!TABLE_GENDER_1</vt:lpstr>
      <vt:lpstr>'x-421'!TABLE_GENDER_1</vt:lpstr>
      <vt:lpstr>'x-422'!TABLE_GENDER_1</vt:lpstr>
      <vt:lpstr>'x-423'!TABLE_GENDER_1</vt:lpstr>
      <vt:lpstr>'x-424'!TABLE_GENDER_1</vt:lpstr>
      <vt:lpstr>'x-425'!TABLE_GENDER_1</vt:lpstr>
      <vt:lpstr>'x-426'!TABLE_GENDER_1</vt:lpstr>
      <vt:lpstr>'x-427'!TABLE_GENDER_1</vt:lpstr>
      <vt:lpstr>'x-428'!TABLE_GENDER_1</vt:lpstr>
      <vt:lpstr>'x-429'!TABLE_GENDER_1</vt:lpstr>
      <vt:lpstr>'x-501'!TABLE_GENDER_1</vt:lpstr>
      <vt:lpstr>'x-502'!TABLE_GENDER_1</vt:lpstr>
      <vt:lpstr>'x-503'!TABLE_GENDER_1</vt:lpstr>
      <vt:lpstr>'x-504'!TABLE_GENDER_1</vt:lpstr>
      <vt:lpstr>'x-505'!TABLE_GENDER_1</vt:lpstr>
      <vt:lpstr>'x-506'!TABLE_GENDER_1</vt:lpstr>
      <vt:lpstr>'x-601'!TABLE_GENDER_1</vt:lpstr>
      <vt:lpstr>'x-602'!TABLE_GENDER_1</vt:lpstr>
      <vt:lpstr>'x-603'!TABLE_GENDER_1</vt:lpstr>
      <vt:lpstr>'x-701'!TABLE_GENDER_1</vt:lpstr>
      <vt:lpstr>'x-702'!TABLE_GENDER_1</vt:lpstr>
      <vt:lpstr>'x-703'!TABLE_GENDER_1</vt:lpstr>
      <vt:lpstr>'x-704'!TABLE_GENDER_1</vt:lpstr>
      <vt:lpstr>'x-705'!TABLE_GENDER_1</vt:lpstr>
      <vt:lpstr>'x-706'!TABLE_GENDER_1</vt:lpstr>
      <vt:lpstr>'x-707'!TABLE_GENDER_1</vt:lpstr>
      <vt:lpstr>'x-708'!TABLE_GENDER_1</vt:lpstr>
      <vt:lpstr>'x-709'!TABLE_GENDER_1</vt:lpstr>
      <vt:lpstr>'x-710'!TABLE_GENDER_1</vt:lpstr>
      <vt:lpstr>'x-711'!TABLE_GENDER_1</vt:lpstr>
      <vt:lpstr>'x-712'!TABLE_GENDER_1</vt:lpstr>
      <vt:lpstr>'x-713'!TABLE_GENDER_1</vt:lpstr>
      <vt:lpstr>'x-714'!TABLE_GENDER_1</vt:lpstr>
      <vt:lpstr>'x-715'!TABLE_GENDER_1</vt:lpstr>
      <vt:lpstr>'x-716'!TABLE_GENDER_1</vt:lpstr>
      <vt:lpstr>'x-717'!TABLE_GENDER_1</vt:lpstr>
      <vt:lpstr>'x-718'!TABLE_GENDER_1</vt:lpstr>
      <vt:lpstr>'x-719'!TABLE_GENDER_1</vt:lpstr>
      <vt:lpstr>'x-720'!TABLE_GENDER_1</vt:lpstr>
      <vt:lpstr>'x-721'!TABLE_GENDER_1</vt:lpstr>
      <vt:lpstr>'x-730'!TABLE_GENDER_1</vt:lpstr>
      <vt:lpstr>'x-731'!TABLE_GENDER_1</vt:lpstr>
      <vt:lpstr>'x-732'!TABLE_GENDER_1</vt:lpstr>
      <vt:lpstr>'x-733'!TABLE_GENDER_1</vt:lpstr>
      <vt:lpstr>'x-801'!TABLE_GENDER_1</vt:lpstr>
      <vt:lpstr>TABLE_INFO</vt:lpstr>
      <vt:lpstr>'x-201'!TABLE_INFO_1</vt:lpstr>
      <vt:lpstr>'x-202'!TABLE_INFO_1</vt:lpstr>
      <vt:lpstr>'x-203'!TABLE_INFO_1</vt:lpstr>
      <vt:lpstr>'x-204'!TABLE_INFO_1</vt:lpstr>
      <vt:lpstr>'x-205'!TABLE_INFO_1</vt:lpstr>
      <vt:lpstr>'x-206'!TABLE_INFO_1</vt:lpstr>
      <vt:lpstr>'x-207'!TABLE_INFO_1</vt:lpstr>
      <vt:lpstr>'x-208'!TABLE_INFO_1</vt:lpstr>
      <vt:lpstr>'x-209'!TABLE_INFO_1</vt:lpstr>
      <vt:lpstr>'x-210'!TABLE_INFO_1</vt:lpstr>
      <vt:lpstr>'x-211'!TABLE_INFO_1</vt:lpstr>
      <vt:lpstr>'x-212'!TABLE_INFO_1</vt:lpstr>
      <vt:lpstr>'x-213'!TABLE_INFO_1</vt:lpstr>
      <vt:lpstr>'x-214'!TABLE_INFO_1</vt:lpstr>
      <vt:lpstr>'x-215'!TABLE_INFO_1</vt:lpstr>
      <vt:lpstr>'x-216'!TABLE_INFO_1</vt:lpstr>
      <vt:lpstr>'x-301'!TABLE_INFO_1</vt:lpstr>
      <vt:lpstr>'x-302'!TABLE_INFO_1</vt:lpstr>
      <vt:lpstr>'x-303'!TABLE_INFO_1</vt:lpstr>
      <vt:lpstr>'x-304'!TABLE_INFO_1</vt:lpstr>
      <vt:lpstr>'x-305'!TABLE_INFO_1</vt:lpstr>
      <vt:lpstr>'x-306'!TABLE_INFO_1</vt:lpstr>
      <vt:lpstr>'x-307'!TABLE_INFO_1</vt:lpstr>
      <vt:lpstr>'x-308'!TABLE_INFO_1</vt:lpstr>
      <vt:lpstr>'x-309'!TABLE_INFO_1</vt:lpstr>
      <vt:lpstr>'x-401'!TABLE_INFO_1</vt:lpstr>
      <vt:lpstr>'x-402'!TABLE_INFO_1</vt:lpstr>
      <vt:lpstr>'x-403'!TABLE_INFO_1</vt:lpstr>
      <vt:lpstr>'x-404'!TABLE_INFO_1</vt:lpstr>
      <vt:lpstr>'x-405'!TABLE_INFO_1</vt:lpstr>
      <vt:lpstr>'x-406'!TABLE_INFO_1</vt:lpstr>
      <vt:lpstr>'x-407'!TABLE_INFO_1</vt:lpstr>
      <vt:lpstr>'x-408'!TABLE_INFO_1</vt:lpstr>
      <vt:lpstr>'x-409'!TABLE_INFO_1</vt:lpstr>
      <vt:lpstr>'x-410'!TABLE_INFO_1</vt:lpstr>
      <vt:lpstr>'x-411'!TABLE_INFO_1</vt:lpstr>
      <vt:lpstr>'x-412'!TABLE_INFO_1</vt:lpstr>
      <vt:lpstr>'x-413'!TABLE_INFO_1</vt:lpstr>
      <vt:lpstr>'x-414'!TABLE_INFO_1</vt:lpstr>
      <vt:lpstr>'x-415'!TABLE_INFO_1</vt:lpstr>
      <vt:lpstr>'x-416'!TABLE_INFO_1</vt:lpstr>
      <vt:lpstr>'x-417'!TABLE_INFO_1</vt:lpstr>
      <vt:lpstr>'x-418'!TABLE_INFO_1</vt:lpstr>
      <vt:lpstr>'x-419'!TABLE_INFO_1</vt:lpstr>
      <vt:lpstr>'x-420'!TABLE_INFO_1</vt:lpstr>
      <vt:lpstr>'x-421'!TABLE_INFO_1</vt:lpstr>
      <vt:lpstr>'x-422'!TABLE_INFO_1</vt:lpstr>
      <vt:lpstr>'x-423'!TABLE_INFO_1</vt:lpstr>
      <vt:lpstr>'x-424'!TABLE_INFO_1</vt:lpstr>
      <vt:lpstr>'x-425'!TABLE_INFO_1</vt:lpstr>
      <vt:lpstr>'x-426'!TABLE_INFO_1</vt:lpstr>
      <vt:lpstr>'x-427'!TABLE_INFO_1</vt:lpstr>
      <vt:lpstr>'x-428'!TABLE_INFO_1</vt:lpstr>
      <vt:lpstr>'x-429'!TABLE_INFO_1</vt:lpstr>
      <vt:lpstr>'x-501'!TABLE_INFO_1</vt:lpstr>
      <vt:lpstr>'x-502'!TABLE_INFO_1</vt:lpstr>
      <vt:lpstr>'x-503'!TABLE_INFO_1</vt:lpstr>
      <vt:lpstr>'x-504'!TABLE_INFO_1</vt:lpstr>
      <vt:lpstr>'x-505'!TABLE_INFO_1</vt:lpstr>
      <vt:lpstr>'x-506'!TABLE_INFO_1</vt:lpstr>
      <vt:lpstr>'x-601'!TABLE_INFO_1</vt:lpstr>
      <vt:lpstr>'x-602'!TABLE_INFO_1</vt:lpstr>
      <vt:lpstr>'x-603'!TABLE_INFO_1</vt:lpstr>
      <vt:lpstr>'x-701'!TABLE_INFO_1</vt:lpstr>
      <vt:lpstr>'x-702'!TABLE_INFO_1</vt:lpstr>
      <vt:lpstr>'x-703'!TABLE_INFO_1</vt:lpstr>
      <vt:lpstr>'x-704'!TABLE_INFO_1</vt:lpstr>
      <vt:lpstr>'x-705'!TABLE_INFO_1</vt:lpstr>
      <vt:lpstr>'x-706'!TABLE_INFO_1</vt:lpstr>
      <vt:lpstr>'x-707'!TABLE_INFO_1</vt:lpstr>
      <vt:lpstr>'x-708'!TABLE_INFO_1</vt:lpstr>
      <vt:lpstr>'x-709'!TABLE_INFO_1</vt:lpstr>
      <vt:lpstr>'x-710'!TABLE_INFO_1</vt:lpstr>
      <vt:lpstr>'x-711'!TABLE_INFO_1</vt:lpstr>
      <vt:lpstr>'x-712'!TABLE_INFO_1</vt:lpstr>
      <vt:lpstr>'x-713'!TABLE_INFO_1</vt:lpstr>
      <vt:lpstr>'x-714'!TABLE_INFO_1</vt:lpstr>
      <vt:lpstr>'x-715'!TABLE_INFO_1</vt:lpstr>
      <vt:lpstr>'x-716'!TABLE_INFO_1</vt:lpstr>
      <vt:lpstr>'x-717'!TABLE_INFO_1</vt:lpstr>
      <vt:lpstr>'x-718'!TABLE_INFO_1</vt:lpstr>
      <vt:lpstr>'x-719'!TABLE_INFO_1</vt:lpstr>
      <vt:lpstr>'x-720'!TABLE_INFO_1</vt:lpstr>
      <vt:lpstr>'x-721'!TABLE_INFO_1</vt:lpstr>
      <vt:lpstr>'x-730'!TABLE_INFO_1</vt:lpstr>
      <vt:lpstr>'x-731'!TABLE_INFO_1</vt:lpstr>
      <vt:lpstr>'x-732'!TABLE_INFO_1</vt:lpstr>
      <vt:lpstr>'x-733'!TABLE_INFO_1</vt:lpstr>
      <vt:lpstr>'x-801'!TABLE_INFO_1</vt:lpstr>
      <vt:lpstr>TABLE_REFERENCE</vt:lpstr>
      <vt:lpstr>'x-201'!TABLE_REFERENCE_1</vt:lpstr>
      <vt:lpstr>'x-202'!TABLE_REFERENCE_1</vt:lpstr>
      <vt:lpstr>'x-203'!TABLE_REFERENCE_1</vt:lpstr>
      <vt:lpstr>'x-204'!TABLE_REFERENCE_1</vt:lpstr>
      <vt:lpstr>'x-205'!TABLE_REFERENCE_1</vt:lpstr>
      <vt:lpstr>'x-206'!TABLE_REFERENCE_1</vt:lpstr>
      <vt:lpstr>'x-207'!TABLE_REFERENCE_1</vt:lpstr>
      <vt:lpstr>'x-208'!TABLE_REFERENCE_1</vt:lpstr>
      <vt:lpstr>'x-209'!TABLE_REFERENCE_1</vt:lpstr>
      <vt:lpstr>'x-210'!TABLE_REFERENCE_1</vt:lpstr>
      <vt:lpstr>'x-211'!TABLE_REFERENCE_1</vt:lpstr>
      <vt:lpstr>'x-212'!TABLE_REFERENCE_1</vt:lpstr>
      <vt:lpstr>'x-213'!TABLE_REFERENCE_1</vt:lpstr>
      <vt:lpstr>'x-214'!TABLE_REFERENCE_1</vt:lpstr>
      <vt:lpstr>'x-215'!TABLE_REFERENCE_1</vt:lpstr>
      <vt:lpstr>'x-216'!TABLE_REFERENCE_1</vt:lpstr>
      <vt:lpstr>'x-301'!TABLE_REFERENCE_1</vt:lpstr>
      <vt:lpstr>'x-302'!TABLE_REFERENCE_1</vt:lpstr>
      <vt:lpstr>'x-303'!TABLE_REFERENCE_1</vt:lpstr>
      <vt:lpstr>'x-304'!TABLE_REFERENCE_1</vt:lpstr>
      <vt:lpstr>'x-305'!TABLE_REFERENCE_1</vt:lpstr>
      <vt:lpstr>'x-306'!TABLE_REFERENCE_1</vt:lpstr>
      <vt:lpstr>'x-307'!TABLE_REFERENCE_1</vt:lpstr>
      <vt:lpstr>'x-308'!TABLE_REFERENCE_1</vt:lpstr>
      <vt:lpstr>'x-309'!TABLE_REFERENCE_1</vt:lpstr>
      <vt:lpstr>'x-401'!TABLE_REFERENCE_1</vt:lpstr>
      <vt:lpstr>'x-402'!TABLE_REFERENCE_1</vt:lpstr>
      <vt:lpstr>'x-403'!TABLE_REFERENCE_1</vt:lpstr>
      <vt:lpstr>'x-404'!TABLE_REFERENCE_1</vt:lpstr>
      <vt:lpstr>'x-405'!TABLE_REFERENCE_1</vt:lpstr>
      <vt:lpstr>'x-406'!TABLE_REFERENCE_1</vt:lpstr>
      <vt:lpstr>'x-407'!TABLE_REFERENCE_1</vt:lpstr>
      <vt:lpstr>'x-408'!TABLE_REFERENCE_1</vt:lpstr>
      <vt:lpstr>'x-409'!TABLE_REFERENCE_1</vt:lpstr>
      <vt:lpstr>'x-410'!TABLE_REFERENCE_1</vt:lpstr>
      <vt:lpstr>'x-411'!TABLE_REFERENCE_1</vt:lpstr>
      <vt:lpstr>'x-412'!TABLE_REFERENCE_1</vt:lpstr>
      <vt:lpstr>'x-413'!TABLE_REFERENCE_1</vt:lpstr>
      <vt:lpstr>'x-414'!TABLE_REFERENCE_1</vt:lpstr>
      <vt:lpstr>'x-415'!TABLE_REFERENCE_1</vt:lpstr>
      <vt:lpstr>'x-416'!TABLE_REFERENCE_1</vt:lpstr>
      <vt:lpstr>'x-417'!TABLE_REFERENCE_1</vt:lpstr>
      <vt:lpstr>'x-418'!TABLE_REFERENCE_1</vt:lpstr>
      <vt:lpstr>'x-419'!TABLE_REFERENCE_1</vt:lpstr>
      <vt:lpstr>'x-420'!TABLE_REFERENCE_1</vt:lpstr>
      <vt:lpstr>'x-421'!TABLE_REFERENCE_1</vt:lpstr>
      <vt:lpstr>'x-422'!TABLE_REFERENCE_1</vt:lpstr>
      <vt:lpstr>'x-423'!TABLE_REFERENCE_1</vt:lpstr>
      <vt:lpstr>'x-424'!TABLE_REFERENCE_1</vt:lpstr>
      <vt:lpstr>'x-425'!TABLE_REFERENCE_1</vt:lpstr>
      <vt:lpstr>'x-426'!TABLE_REFERENCE_1</vt:lpstr>
      <vt:lpstr>'x-427'!TABLE_REFERENCE_1</vt:lpstr>
      <vt:lpstr>'x-428'!TABLE_REFERENCE_1</vt:lpstr>
      <vt:lpstr>'x-429'!TABLE_REFERENCE_1</vt:lpstr>
      <vt:lpstr>'x-501'!TABLE_REFERENCE_1</vt:lpstr>
      <vt:lpstr>'x-502'!TABLE_REFERENCE_1</vt:lpstr>
      <vt:lpstr>'x-503'!TABLE_REFERENCE_1</vt:lpstr>
      <vt:lpstr>'x-504'!TABLE_REFERENCE_1</vt:lpstr>
      <vt:lpstr>'x-505'!TABLE_REFERENCE_1</vt:lpstr>
      <vt:lpstr>'x-506'!TABLE_REFERENCE_1</vt:lpstr>
      <vt:lpstr>'x-601'!TABLE_REFERENCE_1</vt:lpstr>
      <vt:lpstr>'x-602'!TABLE_REFERENCE_1</vt:lpstr>
      <vt:lpstr>'x-603'!TABLE_REFERENCE_1</vt:lpstr>
      <vt:lpstr>'x-701'!TABLE_REFERENCE_1</vt:lpstr>
      <vt:lpstr>'x-702'!TABLE_REFERENCE_1</vt:lpstr>
      <vt:lpstr>'x-703'!TABLE_REFERENCE_1</vt:lpstr>
      <vt:lpstr>'x-704'!TABLE_REFERENCE_1</vt:lpstr>
      <vt:lpstr>'x-705'!TABLE_REFERENCE_1</vt:lpstr>
      <vt:lpstr>'x-706'!TABLE_REFERENCE_1</vt:lpstr>
      <vt:lpstr>'x-707'!TABLE_REFERENCE_1</vt:lpstr>
      <vt:lpstr>'x-708'!TABLE_REFERENCE_1</vt:lpstr>
      <vt:lpstr>'x-709'!TABLE_REFERENCE_1</vt:lpstr>
      <vt:lpstr>'x-710'!TABLE_REFERENCE_1</vt:lpstr>
      <vt:lpstr>'x-711'!TABLE_REFERENCE_1</vt:lpstr>
      <vt:lpstr>'x-712'!TABLE_REFERENCE_1</vt:lpstr>
      <vt:lpstr>'x-713'!TABLE_REFERENCE_1</vt:lpstr>
      <vt:lpstr>'x-714'!TABLE_REFERENCE_1</vt:lpstr>
      <vt:lpstr>'x-715'!TABLE_REFERENCE_1</vt:lpstr>
      <vt:lpstr>'x-716'!TABLE_REFERENCE_1</vt:lpstr>
      <vt:lpstr>'x-717'!TABLE_REFERENCE_1</vt:lpstr>
      <vt:lpstr>'x-718'!TABLE_REFERENCE_1</vt:lpstr>
      <vt:lpstr>'x-719'!TABLE_REFERENCE_1</vt:lpstr>
      <vt:lpstr>'x-720'!TABLE_REFERENCE_1</vt:lpstr>
      <vt:lpstr>'x-721'!TABLE_REFERENCE_1</vt:lpstr>
      <vt:lpstr>'x-730'!TABLE_REFERENCE_1</vt:lpstr>
      <vt:lpstr>'x-731'!TABLE_REFERENCE_1</vt:lpstr>
      <vt:lpstr>'x-732'!TABLE_REFERENCE_1</vt:lpstr>
      <vt:lpstr>'x-733'!TABLE_REFERENCE_1</vt:lpstr>
      <vt:lpstr>'x-801'!TABLE_REFERENCE_1</vt:lpstr>
      <vt:lpstr>TABLE_REFERENCE_GUIDANCE</vt:lpstr>
      <vt:lpstr>'x-201'!TABLE_REFERENCE_GUIDANCE_1</vt:lpstr>
      <vt:lpstr>'x-202'!TABLE_REFERENCE_GUIDANCE_1</vt:lpstr>
      <vt:lpstr>'x-203'!TABLE_REFERENCE_GUIDANCE_1</vt:lpstr>
      <vt:lpstr>'x-204'!TABLE_REFERENCE_GUIDANCE_1</vt:lpstr>
      <vt:lpstr>'x-205'!TABLE_REFERENCE_GUIDANCE_1</vt:lpstr>
      <vt:lpstr>'x-206'!TABLE_REFERENCE_GUIDANCE_1</vt:lpstr>
      <vt:lpstr>'x-207'!TABLE_REFERENCE_GUIDANCE_1</vt:lpstr>
      <vt:lpstr>'x-208'!TABLE_REFERENCE_GUIDANCE_1</vt:lpstr>
      <vt:lpstr>'x-209'!TABLE_REFERENCE_GUIDANCE_1</vt:lpstr>
      <vt:lpstr>'x-210'!TABLE_REFERENCE_GUIDANCE_1</vt:lpstr>
      <vt:lpstr>'x-211'!TABLE_REFERENCE_GUIDANCE_1</vt:lpstr>
      <vt:lpstr>'x-212'!TABLE_REFERENCE_GUIDANCE_1</vt:lpstr>
      <vt:lpstr>'x-213'!TABLE_REFERENCE_GUIDANCE_1</vt:lpstr>
      <vt:lpstr>'x-214'!TABLE_REFERENCE_GUIDANCE_1</vt:lpstr>
      <vt:lpstr>'x-215'!TABLE_REFERENCE_GUIDANCE_1</vt:lpstr>
      <vt:lpstr>'x-216'!TABLE_REFERENCE_GUIDANCE_1</vt:lpstr>
      <vt:lpstr>'x-301'!TABLE_REFERENCE_GUIDANCE_1</vt:lpstr>
      <vt:lpstr>'x-302'!TABLE_REFERENCE_GUIDANCE_1</vt:lpstr>
      <vt:lpstr>'x-303'!TABLE_REFERENCE_GUIDANCE_1</vt:lpstr>
      <vt:lpstr>'x-304'!TABLE_REFERENCE_GUIDANCE_1</vt:lpstr>
      <vt:lpstr>'x-305'!TABLE_REFERENCE_GUIDANCE_1</vt:lpstr>
      <vt:lpstr>'x-306'!TABLE_REFERENCE_GUIDANCE_1</vt:lpstr>
      <vt:lpstr>'x-307'!TABLE_REFERENCE_GUIDANCE_1</vt:lpstr>
      <vt:lpstr>'x-308'!TABLE_REFERENCE_GUIDANCE_1</vt:lpstr>
      <vt:lpstr>'x-309'!TABLE_REFERENCE_GUIDANCE_1</vt:lpstr>
      <vt:lpstr>'x-401'!TABLE_REFERENCE_GUIDANCE_1</vt:lpstr>
      <vt:lpstr>'x-402'!TABLE_REFERENCE_GUIDANCE_1</vt:lpstr>
      <vt:lpstr>'x-403'!TABLE_REFERENCE_GUIDANCE_1</vt:lpstr>
      <vt:lpstr>'x-404'!TABLE_REFERENCE_GUIDANCE_1</vt:lpstr>
      <vt:lpstr>'x-405'!TABLE_REFERENCE_GUIDANCE_1</vt:lpstr>
      <vt:lpstr>'x-406'!TABLE_REFERENCE_GUIDANCE_1</vt:lpstr>
      <vt:lpstr>'x-407'!TABLE_REFERENCE_GUIDANCE_1</vt:lpstr>
      <vt:lpstr>'x-408'!TABLE_REFERENCE_GUIDANCE_1</vt:lpstr>
      <vt:lpstr>'x-409'!TABLE_REFERENCE_GUIDANCE_1</vt:lpstr>
      <vt:lpstr>'x-410'!TABLE_REFERENCE_GUIDANCE_1</vt:lpstr>
      <vt:lpstr>'x-411'!TABLE_REFERENCE_GUIDANCE_1</vt:lpstr>
      <vt:lpstr>'x-412'!TABLE_REFERENCE_GUIDANCE_1</vt:lpstr>
      <vt:lpstr>'x-413'!TABLE_REFERENCE_GUIDANCE_1</vt:lpstr>
      <vt:lpstr>'x-414'!TABLE_REFERENCE_GUIDANCE_1</vt:lpstr>
      <vt:lpstr>'x-415'!TABLE_REFERENCE_GUIDANCE_1</vt:lpstr>
      <vt:lpstr>'x-416'!TABLE_REFERENCE_GUIDANCE_1</vt:lpstr>
      <vt:lpstr>'x-417'!TABLE_REFERENCE_GUIDANCE_1</vt:lpstr>
      <vt:lpstr>'x-418'!TABLE_REFERENCE_GUIDANCE_1</vt:lpstr>
      <vt:lpstr>'x-419'!TABLE_REFERENCE_GUIDANCE_1</vt:lpstr>
      <vt:lpstr>'x-420'!TABLE_REFERENCE_GUIDANCE_1</vt:lpstr>
      <vt:lpstr>'x-421'!TABLE_REFERENCE_GUIDANCE_1</vt:lpstr>
      <vt:lpstr>'x-422'!TABLE_REFERENCE_GUIDANCE_1</vt:lpstr>
      <vt:lpstr>'x-423'!TABLE_REFERENCE_GUIDANCE_1</vt:lpstr>
      <vt:lpstr>'x-424'!TABLE_REFERENCE_GUIDANCE_1</vt:lpstr>
      <vt:lpstr>'x-425'!TABLE_REFERENCE_GUIDANCE_1</vt:lpstr>
      <vt:lpstr>'x-426'!TABLE_REFERENCE_GUIDANCE_1</vt:lpstr>
      <vt:lpstr>'x-427'!TABLE_REFERENCE_GUIDANCE_1</vt:lpstr>
      <vt:lpstr>'x-428'!TABLE_REFERENCE_GUIDANCE_1</vt:lpstr>
      <vt:lpstr>'x-429'!TABLE_REFERENCE_GUIDANCE_1</vt:lpstr>
      <vt:lpstr>'x-501'!TABLE_REFERENCE_GUIDANCE_1</vt:lpstr>
      <vt:lpstr>'x-502'!TABLE_REFERENCE_GUIDANCE_1</vt:lpstr>
      <vt:lpstr>'x-503'!TABLE_REFERENCE_GUIDANCE_1</vt:lpstr>
      <vt:lpstr>'x-504'!TABLE_REFERENCE_GUIDANCE_1</vt:lpstr>
      <vt:lpstr>'x-505'!TABLE_REFERENCE_GUIDANCE_1</vt:lpstr>
      <vt:lpstr>'x-506'!TABLE_REFERENCE_GUIDANCE_1</vt:lpstr>
      <vt:lpstr>'x-601'!TABLE_REFERENCE_GUIDANCE_1</vt:lpstr>
      <vt:lpstr>'x-602'!TABLE_REFERENCE_GUIDANCE_1</vt:lpstr>
      <vt:lpstr>'x-603'!TABLE_REFERENCE_GUIDANCE_1</vt:lpstr>
      <vt:lpstr>'x-701'!TABLE_REFERENCE_GUIDANCE_1</vt:lpstr>
      <vt:lpstr>'x-702'!TABLE_REFERENCE_GUIDANCE_1</vt:lpstr>
      <vt:lpstr>'x-703'!TABLE_REFERENCE_GUIDANCE_1</vt:lpstr>
      <vt:lpstr>'x-704'!TABLE_REFERENCE_GUIDANCE_1</vt:lpstr>
      <vt:lpstr>'x-705'!TABLE_REFERENCE_GUIDANCE_1</vt:lpstr>
      <vt:lpstr>'x-706'!TABLE_REFERENCE_GUIDANCE_1</vt:lpstr>
      <vt:lpstr>'x-707'!TABLE_REFERENCE_GUIDANCE_1</vt:lpstr>
      <vt:lpstr>'x-708'!TABLE_REFERENCE_GUIDANCE_1</vt:lpstr>
      <vt:lpstr>'x-709'!TABLE_REFERENCE_GUIDANCE_1</vt:lpstr>
      <vt:lpstr>'x-710'!TABLE_REFERENCE_GUIDANCE_1</vt:lpstr>
      <vt:lpstr>'x-711'!TABLE_REFERENCE_GUIDANCE_1</vt:lpstr>
      <vt:lpstr>'x-712'!TABLE_REFERENCE_GUIDANCE_1</vt:lpstr>
      <vt:lpstr>'x-713'!TABLE_REFERENCE_GUIDANCE_1</vt:lpstr>
      <vt:lpstr>'x-714'!TABLE_REFERENCE_GUIDANCE_1</vt:lpstr>
      <vt:lpstr>'x-715'!TABLE_REFERENCE_GUIDANCE_1</vt:lpstr>
      <vt:lpstr>'x-716'!TABLE_REFERENCE_GUIDANCE_1</vt:lpstr>
      <vt:lpstr>'x-717'!TABLE_REFERENCE_GUIDANCE_1</vt:lpstr>
      <vt:lpstr>'x-718'!TABLE_REFERENCE_GUIDANCE_1</vt:lpstr>
      <vt:lpstr>'x-719'!TABLE_REFERENCE_GUIDANCE_1</vt:lpstr>
      <vt:lpstr>'x-720'!TABLE_REFERENCE_GUIDANCE_1</vt:lpstr>
      <vt:lpstr>'x-721'!TABLE_REFERENCE_GUIDANCE_1</vt:lpstr>
      <vt:lpstr>'x-730'!TABLE_REFERENCE_GUIDANCE_1</vt:lpstr>
      <vt:lpstr>'x-731'!TABLE_REFERENCE_GUIDANCE_1</vt:lpstr>
      <vt:lpstr>'x-732'!TABLE_REFERENCE_GUIDANCE_1</vt:lpstr>
      <vt:lpstr>'x-733'!TABLE_REFERENCE_GUIDANCE_1</vt:lpstr>
      <vt:lpstr>'x-801'!TABLE_REFERENCE_GUIDANCE_1</vt:lpstr>
      <vt:lpstr>TABLE_RELATED</vt:lpstr>
      <vt:lpstr>'x-201'!TABLE_RELATED_1</vt:lpstr>
      <vt:lpstr>'x-202'!TABLE_RELATED_1</vt:lpstr>
      <vt:lpstr>'x-203'!TABLE_RELATED_1</vt:lpstr>
      <vt:lpstr>'x-204'!TABLE_RELATED_1</vt:lpstr>
      <vt:lpstr>'x-205'!TABLE_RELATED_1</vt:lpstr>
      <vt:lpstr>'x-206'!TABLE_RELATED_1</vt:lpstr>
      <vt:lpstr>'x-207'!TABLE_RELATED_1</vt:lpstr>
      <vt:lpstr>'x-208'!TABLE_RELATED_1</vt:lpstr>
      <vt:lpstr>'x-209'!TABLE_RELATED_1</vt:lpstr>
      <vt:lpstr>'x-210'!TABLE_RELATED_1</vt:lpstr>
      <vt:lpstr>'x-211'!TABLE_RELATED_1</vt:lpstr>
      <vt:lpstr>'x-212'!TABLE_RELATED_1</vt:lpstr>
      <vt:lpstr>'x-213'!TABLE_RELATED_1</vt:lpstr>
      <vt:lpstr>'x-214'!TABLE_RELATED_1</vt:lpstr>
      <vt:lpstr>'x-215'!TABLE_RELATED_1</vt:lpstr>
      <vt:lpstr>'x-216'!TABLE_RELATED_1</vt:lpstr>
      <vt:lpstr>'x-301'!TABLE_RELATED_1</vt:lpstr>
      <vt:lpstr>'x-302'!TABLE_RELATED_1</vt:lpstr>
      <vt:lpstr>'x-303'!TABLE_RELATED_1</vt:lpstr>
      <vt:lpstr>'x-304'!TABLE_RELATED_1</vt:lpstr>
      <vt:lpstr>'x-305'!TABLE_RELATED_1</vt:lpstr>
      <vt:lpstr>'x-306'!TABLE_RELATED_1</vt:lpstr>
      <vt:lpstr>'x-307'!TABLE_RELATED_1</vt:lpstr>
      <vt:lpstr>'x-308'!TABLE_RELATED_1</vt:lpstr>
      <vt:lpstr>'x-309'!TABLE_RELATED_1</vt:lpstr>
      <vt:lpstr>'x-401'!TABLE_RELATED_1</vt:lpstr>
      <vt:lpstr>'x-402'!TABLE_RELATED_1</vt:lpstr>
      <vt:lpstr>'x-403'!TABLE_RELATED_1</vt:lpstr>
      <vt:lpstr>'x-404'!TABLE_RELATED_1</vt:lpstr>
      <vt:lpstr>'x-405'!TABLE_RELATED_1</vt:lpstr>
      <vt:lpstr>'x-406'!TABLE_RELATED_1</vt:lpstr>
      <vt:lpstr>'x-407'!TABLE_RELATED_1</vt:lpstr>
      <vt:lpstr>'x-408'!TABLE_RELATED_1</vt:lpstr>
      <vt:lpstr>'x-409'!TABLE_RELATED_1</vt:lpstr>
      <vt:lpstr>'x-410'!TABLE_RELATED_1</vt:lpstr>
      <vt:lpstr>'x-411'!TABLE_RELATED_1</vt:lpstr>
      <vt:lpstr>'x-412'!TABLE_RELATED_1</vt:lpstr>
      <vt:lpstr>'x-413'!TABLE_RELATED_1</vt:lpstr>
      <vt:lpstr>'x-414'!TABLE_RELATED_1</vt:lpstr>
      <vt:lpstr>'x-415'!TABLE_RELATED_1</vt:lpstr>
      <vt:lpstr>'x-416'!TABLE_RELATED_1</vt:lpstr>
      <vt:lpstr>'x-417'!TABLE_RELATED_1</vt:lpstr>
      <vt:lpstr>'x-418'!TABLE_RELATED_1</vt:lpstr>
      <vt:lpstr>'x-419'!TABLE_RELATED_1</vt:lpstr>
      <vt:lpstr>'x-420'!TABLE_RELATED_1</vt:lpstr>
      <vt:lpstr>'x-421'!TABLE_RELATED_1</vt:lpstr>
      <vt:lpstr>'x-422'!TABLE_RELATED_1</vt:lpstr>
      <vt:lpstr>'x-423'!TABLE_RELATED_1</vt:lpstr>
      <vt:lpstr>'x-424'!TABLE_RELATED_1</vt:lpstr>
      <vt:lpstr>'x-425'!TABLE_RELATED_1</vt:lpstr>
      <vt:lpstr>'x-426'!TABLE_RELATED_1</vt:lpstr>
      <vt:lpstr>'x-427'!TABLE_RELATED_1</vt:lpstr>
      <vt:lpstr>'x-428'!TABLE_RELATED_1</vt:lpstr>
      <vt:lpstr>'x-429'!TABLE_RELATED_1</vt:lpstr>
      <vt:lpstr>'x-501'!TABLE_RELATED_1</vt:lpstr>
      <vt:lpstr>'x-502'!TABLE_RELATED_1</vt:lpstr>
      <vt:lpstr>'x-503'!TABLE_RELATED_1</vt:lpstr>
      <vt:lpstr>'x-504'!TABLE_RELATED_1</vt:lpstr>
      <vt:lpstr>'x-505'!TABLE_RELATED_1</vt:lpstr>
      <vt:lpstr>'x-506'!TABLE_RELATED_1</vt:lpstr>
      <vt:lpstr>'x-601'!TABLE_RELATED_1</vt:lpstr>
      <vt:lpstr>'x-602'!TABLE_RELATED_1</vt:lpstr>
      <vt:lpstr>'x-603'!TABLE_RELATED_1</vt:lpstr>
      <vt:lpstr>'x-701'!TABLE_RELATED_1</vt:lpstr>
      <vt:lpstr>'x-702'!TABLE_RELATED_1</vt:lpstr>
      <vt:lpstr>'x-703'!TABLE_RELATED_1</vt:lpstr>
      <vt:lpstr>'x-704'!TABLE_RELATED_1</vt:lpstr>
      <vt:lpstr>'x-705'!TABLE_RELATED_1</vt:lpstr>
      <vt:lpstr>'x-706'!TABLE_RELATED_1</vt:lpstr>
      <vt:lpstr>'x-707'!TABLE_RELATED_1</vt:lpstr>
      <vt:lpstr>'x-708'!TABLE_RELATED_1</vt:lpstr>
      <vt:lpstr>'x-709'!TABLE_RELATED_1</vt:lpstr>
      <vt:lpstr>'x-710'!TABLE_RELATED_1</vt:lpstr>
      <vt:lpstr>'x-711'!TABLE_RELATED_1</vt:lpstr>
      <vt:lpstr>'x-712'!TABLE_RELATED_1</vt:lpstr>
      <vt:lpstr>'x-713'!TABLE_RELATED_1</vt:lpstr>
      <vt:lpstr>'x-714'!TABLE_RELATED_1</vt:lpstr>
      <vt:lpstr>'x-715'!TABLE_RELATED_1</vt:lpstr>
      <vt:lpstr>'x-716'!TABLE_RELATED_1</vt:lpstr>
      <vt:lpstr>'x-717'!TABLE_RELATED_1</vt:lpstr>
      <vt:lpstr>'x-718'!TABLE_RELATED_1</vt:lpstr>
      <vt:lpstr>'x-719'!TABLE_RELATED_1</vt:lpstr>
      <vt:lpstr>'x-720'!TABLE_RELATED_1</vt:lpstr>
      <vt:lpstr>'x-721'!TABLE_RELATED_1</vt:lpstr>
      <vt:lpstr>'x-730'!TABLE_RELATED_1</vt:lpstr>
      <vt:lpstr>'x-731'!TABLE_RELATED_1</vt:lpstr>
      <vt:lpstr>'x-732'!TABLE_RELATED_1</vt:lpstr>
      <vt:lpstr>'x-733'!TABLE_RELATED_1</vt:lpstr>
      <vt:lpstr>'x-801'!TABLE_RELATED_1</vt:lpstr>
      <vt:lpstr>TABLE_SECTION</vt:lpstr>
      <vt:lpstr>'x-201'!TABLE_SECTION_1</vt:lpstr>
      <vt:lpstr>'x-202'!TABLE_SECTION_1</vt:lpstr>
      <vt:lpstr>'x-203'!TABLE_SECTION_1</vt:lpstr>
      <vt:lpstr>'x-204'!TABLE_SECTION_1</vt:lpstr>
      <vt:lpstr>'x-205'!TABLE_SECTION_1</vt:lpstr>
      <vt:lpstr>'x-206'!TABLE_SECTION_1</vt:lpstr>
      <vt:lpstr>'x-207'!TABLE_SECTION_1</vt:lpstr>
      <vt:lpstr>'x-208'!TABLE_SECTION_1</vt:lpstr>
      <vt:lpstr>'x-209'!TABLE_SECTION_1</vt:lpstr>
      <vt:lpstr>'x-210'!TABLE_SECTION_1</vt:lpstr>
      <vt:lpstr>'x-211'!TABLE_SECTION_1</vt:lpstr>
      <vt:lpstr>'x-212'!TABLE_SECTION_1</vt:lpstr>
      <vt:lpstr>'x-213'!TABLE_SECTION_1</vt:lpstr>
      <vt:lpstr>'x-214'!TABLE_SECTION_1</vt:lpstr>
      <vt:lpstr>'x-215'!TABLE_SECTION_1</vt:lpstr>
      <vt:lpstr>'x-216'!TABLE_SECTION_1</vt:lpstr>
      <vt:lpstr>'x-301'!TABLE_SECTION_1</vt:lpstr>
      <vt:lpstr>'x-302'!TABLE_SECTION_1</vt:lpstr>
      <vt:lpstr>'x-303'!TABLE_SECTION_1</vt:lpstr>
      <vt:lpstr>'x-304'!TABLE_SECTION_1</vt:lpstr>
      <vt:lpstr>'x-305'!TABLE_SECTION_1</vt:lpstr>
      <vt:lpstr>'x-306'!TABLE_SECTION_1</vt:lpstr>
      <vt:lpstr>'x-307'!TABLE_SECTION_1</vt:lpstr>
      <vt:lpstr>'x-308'!TABLE_SECTION_1</vt:lpstr>
      <vt:lpstr>'x-309'!TABLE_SECTION_1</vt:lpstr>
      <vt:lpstr>'x-401'!TABLE_SECTION_1</vt:lpstr>
      <vt:lpstr>'x-402'!TABLE_SECTION_1</vt:lpstr>
      <vt:lpstr>'x-403'!TABLE_SECTION_1</vt:lpstr>
      <vt:lpstr>'x-404'!TABLE_SECTION_1</vt:lpstr>
      <vt:lpstr>'x-405'!TABLE_SECTION_1</vt:lpstr>
      <vt:lpstr>'x-406'!TABLE_SECTION_1</vt:lpstr>
      <vt:lpstr>'x-407'!TABLE_SECTION_1</vt:lpstr>
      <vt:lpstr>'x-408'!TABLE_SECTION_1</vt:lpstr>
      <vt:lpstr>'x-409'!TABLE_SECTION_1</vt:lpstr>
      <vt:lpstr>'x-410'!TABLE_SECTION_1</vt:lpstr>
      <vt:lpstr>'x-411'!TABLE_SECTION_1</vt:lpstr>
      <vt:lpstr>'x-412'!TABLE_SECTION_1</vt:lpstr>
      <vt:lpstr>'x-413'!TABLE_SECTION_1</vt:lpstr>
      <vt:lpstr>'x-414'!TABLE_SECTION_1</vt:lpstr>
      <vt:lpstr>'x-415'!TABLE_SECTION_1</vt:lpstr>
      <vt:lpstr>'x-416'!TABLE_SECTION_1</vt:lpstr>
      <vt:lpstr>'x-417'!TABLE_SECTION_1</vt:lpstr>
      <vt:lpstr>'x-418'!TABLE_SECTION_1</vt:lpstr>
      <vt:lpstr>'x-419'!TABLE_SECTION_1</vt:lpstr>
      <vt:lpstr>'x-420'!TABLE_SECTION_1</vt:lpstr>
      <vt:lpstr>'x-421'!TABLE_SECTION_1</vt:lpstr>
      <vt:lpstr>'x-422'!TABLE_SECTION_1</vt:lpstr>
      <vt:lpstr>'x-423'!TABLE_SECTION_1</vt:lpstr>
      <vt:lpstr>'x-424'!TABLE_SECTION_1</vt:lpstr>
      <vt:lpstr>'x-425'!TABLE_SECTION_1</vt:lpstr>
      <vt:lpstr>'x-426'!TABLE_SECTION_1</vt:lpstr>
      <vt:lpstr>'x-427'!TABLE_SECTION_1</vt:lpstr>
      <vt:lpstr>'x-428'!TABLE_SECTION_1</vt:lpstr>
      <vt:lpstr>'x-429'!TABLE_SECTION_1</vt:lpstr>
      <vt:lpstr>'x-501'!TABLE_SECTION_1</vt:lpstr>
      <vt:lpstr>'x-502'!TABLE_SECTION_1</vt:lpstr>
      <vt:lpstr>'x-503'!TABLE_SECTION_1</vt:lpstr>
      <vt:lpstr>'x-504'!TABLE_SECTION_1</vt:lpstr>
      <vt:lpstr>'x-505'!TABLE_SECTION_1</vt:lpstr>
      <vt:lpstr>'x-506'!TABLE_SECTION_1</vt:lpstr>
      <vt:lpstr>'x-601'!TABLE_SECTION_1</vt:lpstr>
      <vt:lpstr>'x-602'!TABLE_SECTION_1</vt:lpstr>
      <vt:lpstr>'x-603'!TABLE_SECTION_1</vt:lpstr>
      <vt:lpstr>'x-701'!TABLE_SECTION_1</vt:lpstr>
      <vt:lpstr>'x-702'!TABLE_SECTION_1</vt:lpstr>
      <vt:lpstr>'x-703'!TABLE_SECTION_1</vt:lpstr>
      <vt:lpstr>'x-704'!TABLE_SECTION_1</vt:lpstr>
      <vt:lpstr>'x-705'!TABLE_SECTION_1</vt:lpstr>
      <vt:lpstr>'x-706'!TABLE_SECTION_1</vt:lpstr>
      <vt:lpstr>'x-707'!TABLE_SECTION_1</vt:lpstr>
      <vt:lpstr>'x-708'!TABLE_SECTION_1</vt:lpstr>
      <vt:lpstr>'x-709'!TABLE_SECTION_1</vt:lpstr>
      <vt:lpstr>'x-710'!TABLE_SECTION_1</vt:lpstr>
      <vt:lpstr>'x-711'!TABLE_SECTION_1</vt:lpstr>
      <vt:lpstr>'x-712'!TABLE_SECTION_1</vt:lpstr>
      <vt:lpstr>'x-713'!TABLE_SECTION_1</vt:lpstr>
      <vt:lpstr>'x-714'!TABLE_SECTION_1</vt:lpstr>
      <vt:lpstr>'x-715'!TABLE_SECTION_1</vt:lpstr>
      <vt:lpstr>'x-716'!TABLE_SECTION_1</vt:lpstr>
      <vt:lpstr>'x-717'!TABLE_SECTION_1</vt:lpstr>
      <vt:lpstr>'x-718'!TABLE_SECTION_1</vt:lpstr>
      <vt:lpstr>'x-719'!TABLE_SECTION_1</vt:lpstr>
      <vt:lpstr>'x-720'!TABLE_SECTION_1</vt:lpstr>
      <vt:lpstr>'x-721'!TABLE_SECTION_1</vt:lpstr>
      <vt:lpstr>'x-730'!TABLE_SECTION_1</vt:lpstr>
      <vt:lpstr>'x-731'!TABLE_SECTION_1</vt:lpstr>
      <vt:lpstr>'x-732'!TABLE_SECTION_1</vt:lpstr>
      <vt:lpstr>'x-733'!TABLE_SECTION_1</vt:lpstr>
      <vt:lpstr>'x-801'!TABLE_SECTION_1</vt:lpstr>
      <vt:lpstr>TABLE_SECTION_NUMBER</vt:lpstr>
      <vt:lpstr>'x-201'!TABLE_SECTION_NUMBER_1</vt:lpstr>
      <vt:lpstr>'x-202'!TABLE_SECTION_NUMBER_1</vt:lpstr>
      <vt:lpstr>'x-203'!TABLE_SECTION_NUMBER_1</vt:lpstr>
      <vt:lpstr>'x-204'!TABLE_SECTION_NUMBER_1</vt:lpstr>
      <vt:lpstr>'x-205'!TABLE_SECTION_NUMBER_1</vt:lpstr>
      <vt:lpstr>'x-206'!TABLE_SECTION_NUMBER_1</vt:lpstr>
      <vt:lpstr>'x-207'!TABLE_SECTION_NUMBER_1</vt:lpstr>
      <vt:lpstr>'x-208'!TABLE_SECTION_NUMBER_1</vt:lpstr>
      <vt:lpstr>'x-209'!TABLE_SECTION_NUMBER_1</vt:lpstr>
      <vt:lpstr>'x-210'!TABLE_SECTION_NUMBER_1</vt:lpstr>
      <vt:lpstr>'x-211'!TABLE_SECTION_NUMBER_1</vt:lpstr>
      <vt:lpstr>'x-212'!TABLE_SECTION_NUMBER_1</vt:lpstr>
      <vt:lpstr>'x-213'!TABLE_SECTION_NUMBER_1</vt:lpstr>
      <vt:lpstr>'x-214'!TABLE_SECTION_NUMBER_1</vt:lpstr>
      <vt:lpstr>'x-215'!TABLE_SECTION_NUMBER_1</vt:lpstr>
      <vt:lpstr>'x-216'!TABLE_SECTION_NUMBER_1</vt:lpstr>
      <vt:lpstr>'x-301'!TABLE_SECTION_NUMBER_1</vt:lpstr>
      <vt:lpstr>'x-302'!TABLE_SECTION_NUMBER_1</vt:lpstr>
      <vt:lpstr>'x-303'!TABLE_SECTION_NUMBER_1</vt:lpstr>
      <vt:lpstr>'x-304'!TABLE_SECTION_NUMBER_1</vt:lpstr>
      <vt:lpstr>'x-305'!TABLE_SECTION_NUMBER_1</vt:lpstr>
      <vt:lpstr>'x-306'!TABLE_SECTION_NUMBER_1</vt:lpstr>
      <vt:lpstr>'x-307'!TABLE_SECTION_NUMBER_1</vt:lpstr>
      <vt:lpstr>'x-308'!TABLE_SECTION_NUMBER_1</vt:lpstr>
      <vt:lpstr>'x-309'!TABLE_SECTION_NUMBER_1</vt:lpstr>
      <vt:lpstr>'x-401'!TABLE_SECTION_NUMBER_1</vt:lpstr>
      <vt:lpstr>'x-402'!TABLE_SECTION_NUMBER_1</vt:lpstr>
      <vt:lpstr>'x-403'!TABLE_SECTION_NUMBER_1</vt:lpstr>
      <vt:lpstr>'x-404'!TABLE_SECTION_NUMBER_1</vt:lpstr>
      <vt:lpstr>'x-405'!TABLE_SECTION_NUMBER_1</vt:lpstr>
      <vt:lpstr>'x-406'!TABLE_SECTION_NUMBER_1</vt:lpstr>
      <vt:lpstr>'x-407'!TABLE_SECTION_NUMBER_1</vt:lpstr>
      <vt:lpstr>'x-408'!TABLE_SECTION_NUMBER_1</vt:lpstr>
      <vt:lpstr>'x-409'!TABLE_SECTION_NUMBER_1</vt:lpstr>
      <vt:lpstr>'x-410'!TABLE_SECTION_NUMBER_1</vt:lpstr>
      <vt:lpstr>'x-411'!TABLE_SECTION_NUMBER_1</vt:lpstr>
      <vt:lpstr>'x-412'!TABLE_SECTION_NUMBER_1</vt:lpstr>
      <vt:lpstr>'x-413'!TABLE_SECTION_NUMBER_1</vt:lpstr>
      <vt:lpstr>'x-414'!TABLE_SECTION_NUMBER_1</vt:lpstr>
      <vt:lpstr>'x-415'!TABLE_SECTION_NUMBER_1</vt:lpstr>
      <vt:lpstr>'x-416'!TABLE_SECTION_NUMBER_1</vt:lpstr>
      <vt:lpstr>'x-417'!TABLE_SECTION_NUMBER_1</vt:lpstr>
      <vt:lpstr>'x-418'!TABLE_SECTION_NUMBER_1</vt:lpstr>
      <vt:lpstr>'x-419'!TABLE_SECTION_NUMBER_1</vt:lpstr>
      <vt:lpstr>'x-420'!TABLE_SECTION_NUMBER_1</vt:lpstr>
      <vt:lpstr>'x-421'!TABLE_SECTION_NUMBER_1</vt:lpstr>
      <vt:lpstr>'x-422'!TABLE_SECTION_NUMBER_1</vt:lpstr>
      <vt:lpstr>'x-423'!TABLE_SECTION_NUMBER_1</vt:lpstr>
      <vt:lpstr>'x-424'!TABLE_SECTION_NUMBER_1</vt:lpstr>
      <vt:lpstr>'x-425'!TABLE_SECTION_NUMBER_1</vt:lpstr>
      <vt:lpstr>'x-426'!TABLE_SECTION_NUMBER_1</vt:lpstr>
      <vt:lpstr>'x-427'!TABLE_SECTION_NUMBER_1</vt:lpstr>
      <vt:lpstr>'x-428'!TABLE_SECTION_NUMBER_1</vt:lpstr>
      <vt:lpstr>'x-429'!TABLE_SECTION_NUMBER_1</vt:lpstr>
      <vt:lpstr>'x-501'!TABLE_SECTION_NUMBER_1</vt:lpstr>
      <vt:lpstr>'x-502'!TABLE_SECTION_NUMBER_1</vt:lpstr>
      <vt:lpstr>'x-503'!TABLE_SECTION_NUMBER_1</vt:lpstr>
      <vt:lpstr>'x-504'!TABLE_SECTION_NUMBER_1</vt:lpstr>
      <vt:lpstr>'x-505'!TABLE_SECTION_NUMBER_1</vt:lpstr>
      <vt:lpstr>'x-506'!TABLE_SECTION_NUMBER_1</vt:lpstr>
      <vt:lpstr>'x-601'!TABLE_SECTION_NUMBER_1</vt:lpstr>
      <vt:lpstr>'x-602'!TABLE_SECTION_NUMBER_1</vt:lpstr>
      <vt:lpstr>'x-603'!TABLE_SECTION_NUMBER_1</vt:lpstr>
      <vt:lpstr>'x-701'!TABLE_SECTION_NUMBER_1</vt:lpstr>
      <vt:lpstr>'x-702'!TABLE_SECTION_NUMBER_1</vt:lpstr>
      <vt:lpstr>'x-703'!TABLE_SECTION_NUMBER_1</vt:lpstr>
      <vt:lpstr>'x-704'!TABLE_SECTION_NUMBER_1</vt:lpstr>
      <vt:lpstr>'x-705'!TABLE_SECTION_NUMBER_1</vt:lpstr>
      <vt:lpstr>'x-706'!TABLE_SECTION_NUMBER_1</vt:lpstr>
      <vt:lpstr>'x-707'!TABLE_SECTION_NUMBER_1</vt:lpstr>
      <vt:lpstr>'x-708'!TABLE_SECTION_NUMBER_1</vt:lpstr>
      <vt:lpstr>'x-709'!TABLE_SECTION_NUMBER_1</vt:lpstr>
      <vt:lpstr>'x-710'!TABLE_SECTION_NUMBER_1</vt:lpstr>
      <vt:lpstr>'x-711'!TABLE_SECTION_NUMBER_1</vt:lpstr>
      <vt:lpstr>'x-712'!TABLE_SECTION_NUMBER_1</vt:lpstr>
      <vt:lpstr>'x-713'!TABLE_SECTION_NUMBER_1</vt:lpstr>
      <vt:lpstr>'x-714'!TABLE_SECTION_NUMBER_1</vt:lpstr>
      <vt:lpstr>'x-715'!TABLE_SECTION_NUMBER_1</vt:lpstr>
      <vt:lpstr>'x-716'!TABLE_SECTION_NUMBER_1</vt:lpstr>
      <vt:lpstr>'x-717'!TABLE_SECTION_NUMBER_1</vt:lpstr>
      <vt:lpstr>'x-718'!TABLE_SECTION_NUMBER_1</vt:lpstr>
      <vt:lpstr>'x-719'!TABLE_SECTION_NUMBER_1</vt:lpstr>
      <vt:lpstr>'x-720'!TABLE_SECTION_NUMBER_1</vt:lpstr>
      <vt:lpstr>'x-721'!TABLE_SECTION_NUMBER_1</vt:lpstr>
      <vt:lpstr>'x-730'!TABLE_SECTION_NUMBER_1</vt:lpstr>
      <vt:lpstr>'x-731'!TABLE_SECTION_NUMBER_1</vt:lpstr>
      <vt:lpstr>'x-732'!TABLE_SECTION_NUMBER_1</vt:lpstr>
      <vt:lpstr>'x-733'!TABLE_SECTION_NUMBER_1</vt:lpstr>
      <vt:lpstr>'x-801'!TABLE_SECTION_NUMBER_1</vt:lpstr>
      <vt:lpstr>TABLE_SERIES_NUMBER</vt:lpstr>
      <vt:lpstr>'x-201'!TABLE_SERIES_NUMBER_1</vt:lpstr>
      <vt:lpstr>'x-202'!TABLE_SERIES_NUMBER_1</vt:lpstr>
      <vt:lpstr>'x-203'!TABLE_SERIES_NUMBER_1</vt:lpstr>
      <vt:lpstr>'x-204'!TABLE_SERIES_NUMBER_1</vt:lpstr>
      <vt:lpstr>'x-205'!TABLE_SERIES_NUMBER_1</vt:lpstr>
      <vt:lpstr>'x-206'!TABLE_SERIES_NUMBER_1</vt:lpstr>
      <vt:lpstr>'x-207'!TABLE_SERIES_NUMBER_1</vt:lpstr>
      <vt:lpstr>'x-208'!TABLE_SERIES_NUMBER_1</vt:lpstr>
      <vt:lpstr>'x-209'!TABLE_SERIES_NUMBER_1</vt:lpstr>
      <vt:lpstr>'x-210'!TABLE_SERIES_NUMBER_1</vt:lpstr>
      <vt:lpstr>'x-211'!TABLE_SERIES_NUMBER_1</vt:lpstr>
      <vt:lpstr>'x-212'!TABLE_SERIES_NUMBER_1</vt:lpstr>
      <vt:lpstr>'x-213'!TABLE_SERIES_NUMBER_1</vt:lpstr>
      <vt:lpstr>'x-214'!TABLE_SERIES_NUMBER_1</vt:lpstr>
      <vt:lpstr>'x-215'!TABLE_SERIES_NUMBER_1</vt:lpstr>
      <vt:lpstr>'x-216'!TABLE_SERIES_NUMBER_1</vt:lpstr>
      <vt:lpstr>'x-301'!TABLE_SERIES_NUMBER_1</vt:lpstr>
      <vt:lpstr>'x-302'!TABLE_SERIES_NUMBER_1</vt:lpstr>
      <vt:lpstr>'x-303'!TABLE_SERIES_NUMBER_1</vt:lpstr>
      <vt:lpstr>'x-304'!TABLE_SERIES_NUMBER_1</vt:lpstr>
      <vt:lpstr>'x-305'!TABLE_SERIES_NUMBER_1</vt:lpstr>
      <vt:lpstr>'x-306'!TABLE_SERIES_NUMBER_1</vt:lpstr>
      <vt:lpstr>'x-307'!TABLE_SERIES_NUMBER_1</vt:lpstr>
      <vt:lpstr>'x-308'!TABLE_SERIES_NUMBER_1</vt:lpstr>
      <vt:lpstr>'x-309'!TABLE_SERIES_NUMBER_1</vt:lpstr>
      <vt:lpstr>'x-401'!TABLE_SERIES_NUMBER_1</vt:lpstr>
      <vt:lpstr>'x-402'!TABLE_SERIES_NUMBER_1</vt:lpstr>
      <vt:lpstr>'x-403'!TABLE_SERIES_NUMBER_1</vt:lpstr>
      <vt:lpstr>'x-404'!TABLE_SERIES_NUMBER_1</vt:lpstr>
      <vt:lpstr>'x-405'!TABLE_SERIES_NUMBER_1</vt:lpstr>
      <vt:lpstr>'x-406'!TABLE_SERIES_NUMBER_1</vt:lpstr>
      <vt:lpstr>'x-407'!TABLE_SERIES_NUMBER_1</vt:lpstr>
      <vt:lpstr>'x-408'!TABLE_SERIES_NUMBER_1</vt:lpstr>
      <vt:lpstr>'x-409'!TABLE_SERIES_NUMBER_1</vt:lpstr>
      <vt:lpstr>'x-410'!TABLE_SERIES_NUMBER_1</vt:lpstr>
      <vt:lpstr>'x-411'!TABLE_SERIES_NUMBER_1</vt:lpstr>
      <vt:lpstr>'x-412'!TABLE_SERIES_NUMBER_1</vt:lpstr>
      <vt:lpstr>'x-413'!TABLE_SERIES_NUMBER_1</vt:lpstr>
      <vt:lpstr>'x-414'!TABLE_SERIES_NUMBER_1</vt:lpstr>
      <vt:lpstr>'x-415'!TABLE_SERIES_NUMBER_1</vt:lpstr>
      <vt:lpstr>'x-416'!TABLE_SERIES_NUMBER_1</vt:lpstr>
      <vt:lpstr>'x-417'!TABLE_SERIES_NUMBER_1</vt:lpstr>
      <vt:lpstr>'x-418'!TABLE_SERIES_NUMBER_1</vt:lpstr>
      <vt:lpstr>'x-419'!TABLE_SERIES_NUMBER_1</vt:lpstr>
      <vt:lpstr>'x-420'!TABLE_SERIES_NUMBER_1</vt:lpstr>
      <vt:lpstr>'x-421'!TABLE_SERIES_NUMBER_1</vt:lpstr>
      <vt:lpstr>'x-422'!TABLE_SERIES_NUMBER_1</vt:lpstr>
      <vt:lpstr>'x-423'!TABLE_SERIES_NUMBER_1</vt:lpstr>
      <vt:lpstr>'x-424'!TABLE_SERIES_NUMBER_1</vt:lpstr>
      <vt:lpstr>'x-425'!TABLE_SERIES_NUMBER_1</vt:lpstr>
      <vt:lpstr>'x-426'!TABLE_SERIES_NUMBER_1</vt:lpstr>
      <vt:lpstr>'x-427'!TABLE_SERIES_NUMBER_1</vt:lpstr>
      <vt:lpstr>'x-428'!TABLE_SERIES_NUMBER_1</vt:lpstr>
      <vt:lpstr>'x-429'!TABLE_SERIES_NUMBER_1</vt:lpstr>
      <vt:lpstr>'x-501'!TABLE_SERIES_NUMBER_1</vt:lpstr>
      <vt:lpstr>'x-502'!TABLE_SERIES_NUMBER_1</vt:lpstr>
      <vt:lpstr>'x-503'!TABLE_SERIES_NUMBER_1</vt:lpstr>
      <vt:lpstr>'x-504'!TABLE_SERIES_NUMBER_1</vt:lpstr>
      <vt:lpstr>'x-505'!TABLE_SERIES_NUMBER_1</vt:lpstr>
      <vt:lpstr>'x-506'!TABLE_SERIES_NUMBER_1</vt:lpstr>
      <vt:lpstr>'x-601'!TABLE_SERIES_NUMBER_1</vt:lpstr>
      <vt:lpstr>'x-602'!TABLE_SERIES_NUMBER_1</vt:lpstr>
      <vt:lpstr>'x-603'!TABLE_SERIES_NUMBER_1</vt:lpstr>
      <vt:lpstr>'x-701'!TABLE_SERIES_NUMBER_1</vt:lpstr>
      <vt:lpstr>'x-702'!TABLE_SERIES_NUMBER_1</vt:lpstr>
      <vt:lpstr>'x-703'!TABLE_SERIES_NUMBER_1</vt:lpstr>
      <vt:lpstr>'x-704'!TABLE_SERIES_NUMBER_1</vt:lpstr>
      <vt:lpstr>'x-705'!TABLE_SERIES_NUMBER_1</vt:lpstr>
      <vt:lpstr>'x-706'!TABLE_SERIES_NUMBER_1</vt:lpstr>
      <vt:lpstr>'x-707'!TABLE_SERIES_NUMBER_1</vt:lpstr>
      <vt:lpstr>'x-708'!TABLE_SERIES_NUMBER_1</vt:lpstr>
      <vt:lpstr>'x-709'!TABLE_SERIES_NUMBER_1</vt:lpstr>
      <vt:lpstr>'x-710'!TABLE_SERIES_NUMBER_1</vt:lpstr>
      <vt:lpstr>'x-711'!TABLE_SERIES_NUMBER_1</vt:lpstr>
      <vt:lpstr>'x-712'!TABLE_SERIES_NUMBER_1</vt:lpstr>
      <vt:lpstr>'x-713'!TABLE_SERIES_NUMBER_1</vt:lpstr>
      <vt:lpstr>'x-714'!TABLE_SERIES_NUMBER_1</vt:lpstr>
      <vt:lpstr>'x-715'!TABLE_SERIES_NUMBER_1</vt:lpstr>
      <vt:lpstr>'x-716'!TABLE_SERIES_NUMBER_1</vt:lpstr>
      <vt:lpstr>'x-717'!TABLE_SERIES_NUMBER_1</vt:lpstr>
      <vt:lpstr>'x-718'!TABLE_SERIES_NUMBER_1</vt:lpstr>
      <vt:lpstr>'x-719'!TABLE_SERIES_NUMBER_1</vt:lpstr>
      <vt:lpstr>'x-720'!TABLE_SERIES_NUMBER_1</vt:lpstr>
      <vt:lpstr>'x-721'!TABLE_SERIES_NUMBER_1</vt:lpstr>
      <vt:lpstr>'x-730'!TABLE_SERIES_NUMBER_1</vt:lpstr>
      <vt:lpstr>'x-731'!TABLE_SERIES_NUMBER_1</vt:lpstr>
      <vt:lpstr>'x-732'!TABLE_SERIES_NUMBER_1</vt:lpstr>
      <vt:lpstr>'x-733'!TABLE_SERIES_NUMBER_1</vt:lpstr>
      <vt:lpstr>'x-801'!TABLE_SERIES_NUMBER_1</vt:lpstr>
      <vt:lpstr>title</vt:lpstr>
    </vt:vector>
  </TitlesOfParts>
  <Manager/>
  <Company>Government Actuary's Department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JPS GB Consolidated Factors 2025-02.xlsx</dc:title>
  <dc:subject/>
  <dc:creator>Brian Allan</dc:creator>
  <cp:keywords/>
  <dc:description/>
  <cp:lastModifiedBy>Colley, Peter - GAD</cp:lastModifiedBy>
  <cp:revision/>
  <dcterms:created xsi:type="dcterms:W3CDTF">2007-01-30T12:07:56Z</dcterms:created>
  <dcterms:modified xsi:type="dcterms:W3CDTF">2026-03-12T09:45:35Z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W-DOC-ID">
    <vt:lpwstr>3ca5445f6e7b4f7d890fddad30f93fa4</vt:lpwstr>
  </property>
  <property fmtid="{D5CDD505-2E9C-101B-9397-08002B2CF9AE}" pid="3" name="SW-FINGERPRINT">
    <vt:lpwstr/>
  </property>
  <property fmtid="{D5CDD505-2E9C-101B-9397-08002B2CF9AE}" pid="4" name="ContentTypeId">
    <vt:lpwstr>0x010100F3DA492754083E45834DB37B66A75980002A3B63146CD44B419A2F18985232D5ED</vt:lpwstr>
  </property>
  <property fmtid="{D5CDD505-2E9C-101B-9397-08002B2CF9AE}" pid="5" name="_dlc_DocIdItemGuid">
    <vt:lpwstr>4fff04a6-cb17-41f0-926a-a1378f9deb90</vt:lpwstr>
  </property>
  <property fmtid="{D5CDD505-2E9C-101B-9397-08002B2CF9AE}" pid="6" name="HMT_DocumentType">
    <vt:lpwstr>96;#Guidance|ed606928-c24d-4a79-a80c-d6eb5d189fb4</vt:lpwstr>
  </property>
  <property fmtid="{D5CDD505-2E9C-101B-9397-08002B2CF9AE}" pid="7" name="HMT_Group">
    <vt:lpwstr/>
  </property>
  <property fmtid="{D5CDD505-2E9C-101B-9397-08002B2CF9AE}" pid="8" name="MediaServiceImageTags">
    <vt:lpwstr/>
  </property>
  <property fmtid="{D5CDD505-2E9C-101B-9397-08002B2CF9AE}" pid="9" name="HMT_SubTeam">
    <vt:lpwstr/>
  </property>
  <property fmtid="{D5CDD505-2E9C-101B-9397-08002B2CF9AE}" pid="10" name="HMT_Team">
    <vt:lpwstr/>
  </property>
  <property fmtid="{D5CDD505-2E9C-101B-9397-08002B2CF9AE}" pid="11" name="HMT_Category">
    <vt:lpwstr/>
  </property>
  <property fmtid="{D5CDD505-2E9C-101B-9397-08002B2CF9AE}" pid="12" name="HMT_Classification">
    <vt:lpwstr/>
  </property>
</Properties>
</file>