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6B50B44F-F3B5-416C-8104-369B72EE3B20}" xr6:coauthVersionLast="47" xr6:coauthVersionMax="47" xr10:uidLastSave="{00000000-0000-0000-0000-000000000000}"/>
  <bookViews>
    <workbookView xWindow="-108" yWindow="-108" windowWidth="30936" windowHeight="16776" tabRatio="742" activeTab="5" xr2:uid="{00000000-000D-0000-FFFF-FFFF00000000}"/>
  </bookViews>
  <sheets>
    <sheet name="Cover" sheetId="1" r:id="rId1"/>
    <sheet name="Purpose of spreadsheet" sheetId="77" r:id="rId2"/>
    <sheet name="Version Control" sheetId="78" r:id="rId3"/>
    <sheet name="Summary - LGPS_S" sheetId="101" state="hidden" r:id="rId4"/>
    <sheet name="AnnGenHiddenLists" sheetId="103" state="hidden" r:id="rId5"/>
    <sheet name="Factor List" sheetId="55" r:id="rId6"/>
    <sheet name="x-Series Number" sheetId="102" state="hidden" r:id="rId7"/>
    <sheet name="Assumptions" sheetId="264" r:id="rId8"/>
    <sheet name="x-201" sheetId="246" r:id="rId9"/>
    <sheet name="x-202" sheetId="247" r:id="rId10"/>
    <sheet name="x-203" sheetId="248" r:id="rId11"/>
    <sheet name="x-204" sheetId="249" r:id="rId12"/>
    <sheet name="x-205" sheetId="250" r:id="rId13"/>
    <sheet name="x-206" sheetId="251" r:id="rId14"/>
    <sheet name="x-207" sheetId="252" r:id="rId15"/>
    <sheet name="x-208" sheetId="253" r:id="rId16"/>
    <sheet name="x-209" sheetId="254" r:id="rId17"/>
    <sheet name="x-210" sheetId="255" r:id="rId18"/>
    <sheet name="x-211" sheetId="256" r:id="rId19"/>
    <sheet name="x-212" sheetId="257" r:id="rId20"/>
    <sheet name="x-213" sheetId="258" r:id="rId21"/>
    <sheet name="x-214" sheetId="259" r:id="rId22"/>
    <sheet name="x-215" sheetId="260" r:id="rId23"/>
    <sheet name="x-216" sheetId="261" r:id="rId24"/>
    <sheet name="x-217" sheetId="262" r:id="rId25"/>
    <sheet name="x-218" sheetId="263" r:id="rId26"/>
    <sheet name="x-219" sheetId="224" r:id="rId27"/>
    <sheet name="x-301" sheetId="140" r:id="rId28"/>
    <sheet name="x-302" sheetId="141" r:id="rId29"/>
    <sheet name="x-303" sheetId="153" r:id="rId30"/>
    <sheet name="x-304" sheetId="154" r:id="rId31"/>
    <sheet name="x-306" sheetId="164" r:id="rId32"/>
    <sheet name="x-307" sheetId="165" r:id="rId33"/>
    <sheet name="x-308" sheetId="166" r:id="rId34"/>
    <sheet name="x-309" sheetId="167" r:id="rId35"/>
    <sheet name="x-310" sheetId="168" r:id="rId36"/>
    <sheet name="x-316" sheetId="183" r:id="rId37"/>
    <sheet name="x-317" sheetId="184" r:id="rId38"/>
    <sheet name="x-318" sheetId="185" r:id="rId39"/>
    <sheet name="x-319" sheetId="186" r:id="rId40"/>
    <sheet name="x-401" sheetId="197" r:id="rId41"/>
    <sheet name="x-402" sheetId="226" r:id="rId42"/>
    <sheet name="x-501" sheetId="169" r:id="rId43"/>
    <sheet name="x-502" sheetId="170" r:id="rId44"/>
    <sheet name="x-503" sheetId="171" r:id="rId45"/>
    <sheet name="x-605" sheetId="228" r:id="rId46"/>
    <sheet name="x-607" sheetId="229" r:id="rId47"/>
    <sheet name="x-608" sheetId="230" r:id="rId48"/>
    <sheet name="x-609" sheetId="231" r:id="rId49"/>
    <sheet name="x-610" sheetId="232" r:id="rId50"/>
    <sheet name="x-611" sheetId="233" r:id="rId51"/>
    <sheet name="x-612" sheetId="234" r:id="rId52"/>
    <sheet name="x-613" sheetId="235" r:id="rId53"/>
    <sheet name="x-614" sheetId="236" r:id="rId54"/>
    <sheet name="x-701" sheetId="198" r:id="rId55"/>
    <sheet name="x-702" sheetId="199" r:id="rId56"/>
    <sheet name="x-703" sheetId="200" r:id="rId57"/>
    <sheet name="x-704" sheetId="201" r:id="rId58"/>
    <sheet name="x-705" sheetId="202" r:id="rId59"/>
    <sheet name="x-706" sheetId="203" r:id="rId60"/>
    <sheet name="x-707" sheetId="204" r:id="rId61"/>
    <sheet name="x-708" sheetId="205" r:id="rId62"/>
    <sheet name="x-711" sheetId="206" r:id="rId63"/>
    <sheet name="x-712" sheetId="207" r:id="rId64"/>
    <sheet name="x-713" sheetId="208" r:id="rId65"/>
    <sheet name="x-714" sheetId="209" r:id="rId66"/>
    <sheet name="x-715" sheetId="210" r:id="rId67"/>
    <sheet name="x-716" sheetId="211" r:id="rId68"/>
    <sheet name="x-717" sheetId="212" r:id="rId69"/>
    <sheet name="x-718" sheetId="213" r:id="rId70"/>
    <sheet name="x-719" sheetId="214" r:id="rId71"/>
    <sheet name="x-720" sheetId="215" r:id="rId72"/>
    <sheet name="x-801" sheetId="237" r:id="rId73"/>
    <sheet name="x-802" sheetId="238" r:id="rId74"/>
    <sheet name="x-803" sheetId="239" r:id="rId75"/>
    <sheet name="x-804" sheetId="240" r:id="rId76"/>
    <sheet name="x-805" sheetId="244" r:id="rId77"/>
    <sheet name="x-806" sheetId="245" r:id="rId78"/>
  </sheets>
  <externalReferences>
    <externalReference r:id="rId79"/>
    <externalReference r:id="rId80"/>
    <externalReference r:id="rId81"/>
    <externalReference r:id="rId82"/>
  </externalReferences>
  <definedNames>
    <definedName name="_xlnm._FilterDatabase" localSheetId="5" hidden="1">'Factor List'!$A$7:$S$76</definedName>
    <definedName name="age_rng" localSheetId="7">#REF!</definedName>
    <definedName name="age_rng">'x-304'!$B$160:$B$264</definedName>
    <definedName name="BaseTablesList">AnnGenHiddenLists!$A$4:$A$160</definedName>
    <definedName name="DATE_MODIFIED">'Version Control'!#REF!</definedName>
    <definedName name="FACTOR_LIST_AGE_DEF" localSheetId="72">#REF!</definedName>
    <definedName name="FACTOR_LIST_AGE_DEF">'Factor List'!$G$7</definedName>
    <definedName name="FACTOR_LIST_CLIENT" localSheetId="72">#REF!</definedName>
    <definedName name="FACTOR_LIST_CLIENT">'Factor List'!$B$7</definedName>
    <definedName name="FACTOR_LIST_DATE_IMPLEMENTED" localSheetId="72">#REF!</definedName>
    <definedName name="FACTOR_LIST_DATE_IMPLEMENTED">'Factor List'!$N$7</definedName>
    <definedName name="FACTOR_LIST_DATE_ISSUED" localSheetId="72">#REF!</definedName>
    <definedName name="FACTOR_LIST_DATE_ISSUED">'Factor List'!$M$7</definedName>
    <definedName name="FACTOR_LIST_DESCRIPTION" localSheetId="72">#REF!</definedName>
    <definedName name="FACTOR_LIST_DESCRIPTION">'Factor List'!$E$7</definedName>
    <definedName name="FACTOR_LIST_FACTOR_STATUS" localSheetId="7">'[1]Factor List'!#REF!</definedName>
    <definedName name="FACTOR_LIST_FACTOR_STATUS" localSheetId="72">#REF!</definedName>
    <definedName name="FACTOR_LIST_FACTOR_STATUS">'Factor List'!$P$7</definedName>
    <definedName name="FACTOR_LIST_FACTOR_TYPE" localSheetId="72">#REF!</definedName>
    <definedName name="FACTOR_LIST_FACTOR_TYPE">'Factor List'!$D$7</definedName>
    <definedName name="FACTOR_LIST_GENDER" localSheetId="72">#REF!</definedName>
    <definedName name="FACTOR_LIST_GENDER">'Factor List'!$F$7</definedName>
    <definedName name="FACTOR_LIST_HEADINGS" localSheetId="72">#REF!</definedName>
    <definedName name="FACTOR_LIST_HEADINGS">'Factor List'!$B$7:$Q$7</definedName>
    <definedName name="FACTOR_LIST_REFERENCE" localSheetId="72">#REF!</definedName>
    <definedName name="FACTOR_LIST_REFERENCE">'Factor List'!$J$7</definedName>
    <definedName name="FACTOR_LIST_REFERENCE_GUIDANCE" localSheetId="72">#REF!</definedName>
    <definedName name="FACTOR_LIST_REFERENCE_GUIDANCE">'Factor List'!$K$7</definedName>
    <definedName name="FACTOR_LIST_RELATED" localSheetId="72">#REF!</definedName>
    <definedName name="FACTOR_LIST_RELATED">'Factor List'!$L$7</definedName>
    <definedName name="FACTOR_LIST_SECTION" localSheetId="72">#REF!</definedName>
    <definedName name="FACTOR_LIST_SECTION">'Factor List'!$C$7</definedName>
    <definedName name="FACTOR_LIST_SECTION_NUMBER" localSheetId="72">#REF!</definedName>
    <definedName name="FACTOR_LIST_SECTION_NUMBER">'Factor List'!$H$7</definedName>
    <definedName name="FACTOR_LIST_SERIES_NUMBER" localSheetId="72">#REF!</definedName>
    <definedName name="FACTOR_LIST_SERIES_NUMBER">'Factor List'!$I$7</definedName>
    <definedName name="FACTOR_LIST_SOURCE" localSheetId="72">#REF!</definedName>
    <definedName name="FACTOR_LIST_SOURCE">'Factor List'!#REF!</definedName>
    <definedName name="FACTOR_LIST_TABLE_ID" localSheetId="72">#REF!</definedName>
    <definedName name="FACTOR_LIST_TABLE_ID">'Factor List'!#REF!</definedName>
    <definedName name="FACTOR_LIST_TIMESTAMP" localSheetId="72">#REF!</definedName>
    <definedName name="FACTOR_LIST_TIMESTAMP">'Factor List'!$Q$7</definedName>
    <definedName name="FACTOR_LIST_USER_ID" localSheetId="72">#REF!</definedName>
    <definedName name="FACTOR_LIST_USER_ID">'Factor List'!#REF!</definedName>
    <definedName name="factor_table" localSheetId="7">#REF!</definedName>
    <definedName name="factor_table">'x-304'!$C$160:$OL$264</definedName>
    <definedName name="ImprovementsList">AnnGenHiddenLists!$C$4:$C$36</definedName>
    <definedName name="_xlnm.Print_Area" localSheetId="3">'Summary - LGPS_S'!$A$1:$F$224</definedName>
    <definedName name="_xlnm.Print_Area" localSheetId="8">'x-201'!$A$26:$N$48</definedName>
    <definedName name="_xlnm.Print_Area" localSheetId="9">'x-202'!$A$26:$N$48</definedName>
    <definedName name="_xlnm.Print_Area" localSheetId="10">'x-203'!$A$26:$N$48</definedName>
    <definedName name="_xlnm.Print_Area" localSheetId="11">'x-204'!$A$26:$N$48</definedName>
    <definedName name="_xlnm.Print_Area" localSheetId="12">'x-205'!$A$26:$L$48</definedName>
    <definedName name="_xlnm.Print_Area" localSheetId="13">'x-206'!$A$26:$N$48</definedName>
    <definedName name="_xlnm.Print_Area" localSheetId="14">'x-207'!$A$26:$N$48</definedName>
    <definedName name="_xlnm.Print_Area" localSheetId="15">'x-208'!$A$26:$N$48</definedName>
    <definedName name="_xlnm.Print_Area" localSheetId="16">'x-209'!$A$26:$N$32</definedName>
    <definedName name="_xlnm.Print_Area" localSheetId="17">'x-210'!$A$26:$N$48</definedName>
    <definedName name="_xlnm.Print_Area" localSheetId="18">'x-211'!$A$26:$N$48</definedName>
    <definedName name="_xlnm.Print_Area" localSheetId="19">'x-212'!$A$26:$N$48</definedName>
    <definedName name="_xlnm.Print_Area" localSheetId="20">'x-213'!$A$26:$N$48</definedName>
    <definedName name="_xlnm.Print_Area" localSheetId="21">'x-214'!$A$26:$N$48</definedName>
    <definedName name="_xlnm.Print_Area" localSheetId="22">'x-215'!$A$26:$N$48</definedName>
    <definedName name="_xlnm.Print_Area" localSheetId="23">'x-216'!$A$26:$N$48</definedName>
    <definedName name="_xlnm.Print_Area" localSheetId="24">'x-217'!$A$26:$N$48</definedName>
    <definedName name="_xlnm.Print_Area" localSheetId="25">'x-218'!$A$26:$N$48</definedName>
    <definedName name="_xlnm.Print_Area" localSheetId="26">'x-219'!$A$26:$N$48</definedName>
    <definedName name="_xlnm.Print_Area" localSheetId="27">'x-301'!$A$26:$M$26</definedName>
    <definedName name="_xlnm.Print_Area" localSheetId="28">'x-302'!$A$26:$M$26</definedName>
    <definedName name="_xlnm.Print_Area" localSheetId="29">'x-303'!$A$26:$N$48</definedName>
    <definedName name="_xlnm.Print_Area" localSheetId="30">'x-304'!$A$26:$N$48</definedName>
    <definedName name="_xlnm.Print_Area" localSheetId="31">'x-306'!$A$26:$N$48</definedName>
    <definedName name="_xlnm.Print_Area" localSheetId="32">'x-307'!$A$26:$N$48</definedName>
    <definedName name="_xlnm.Print_Area" localSheetId="33">'x-308'!$A$26:$N$48</definedName>
    <definedName name="_xlnm.Print_Area" localSheetId="34">'x-309'!$A$26:$N$48</definedName>
    <definedName name="_xlnm.Print_Area" localSheetId="35">'x-310'!$A$26:$N$48</definedName>
    <definedName name="_xlnm.Print_Area" localSheetId="36">'x-316'!$A$26:$N$48</definedName>
    <definedName name="_xlnm.Print_Area" localSheetId="37">'x-317'!$A$26:$N$48</definedName>
    <definedName name="_xlnm.Print_Area" localSheetId="38">'x-318'!$A$26:$N$47</definedName>
    <definedName name="_xlnm.Print_Area" localSheetId="39">'x-319'!$A$26:$N$48</definedName>
    <definedName name="_xlnm.Print_Area" localSheetId="40">'x-401'!$A$26:$N$48</definedName>
    <definedName name="_xlnm.Print_Area" localSheetId="41">'x-402'!$A$26:$N$47</definedName>
    <definedName name="_xlnm.Print_Area" localSheetId="42">'x-501'!$A$26:$N$48</definedName>
    <definedName name="_xlnm.Print_Area" localSheetId="43">'x-502'!$A$26:$N$48</definedName>
    <definedName name="_xlnm.Print_Area" localSheetId="44">'x-503'!$A$26:$N$48</definedName>
    <definedName name="_xlnm.Print_Area" localSheetId="45">'x-605'!$A$26:$P$48</definedName>
    <definedName name="_xlnm.Print_Area" localSheetId="46">'x-607'!$A$26:$N$48</definedName>
    <definedName name="_xlnm.Print_Area" localSheetId="47">'x-608'!$A$26:$N$48</definedName>
    <definedName name="_xlnm.Print_Area" localSheetId="48">'x-609'!$A$26:$N$48</definedName>
    <definedName name="_xlnm.Print_Area" localSheetId="49">'x-610'!$A$26:$N$48</definedName>
    <definedName name="_xlnm.Print_Area" localSheetId="50">'x-611'!$A$26:$N$48</definedName>
    <definedName name="_xlnm.Print_Area" localSheetId="51">'x-612'!$A$26:$N$48</definedName>
    <definedName name="_xlnm.Print_Area" localSheetId="52">'x-613'!$A$26:$N$48</definedName>
    <definedName name="_xlnm.Print_Area" localSheetId="53">'x-614'!$A$26:$N$48</definedName>
    <definedName name="_xlnm.Print_Area" localSheetId="54">'x-701'!$A$26:$N$48</definedName>
    <definedName name="_xlnm.Print_Area" localSheetId="55">'x-702'!$A$26:$N$48</definedName>
    <definedName name="_xlnm.Print_Area" localSheetId="56">'x-703'!$A$26:$N$48</definedName>
    <definedName name="_xlnm.Print_Area" localSheetId="57">'x-704'!$A$26:$N$48</definedName>
    <definedName name="_xlnm.Print_Area" localSheetId="58">'x-705'!$A$26:$N$48</definedName>
    <definedName name="_xlnm.Print_Area" localSheetId="59">'x-706'!$A$26:$N$48</definedName>
    <definedName name="_xlnm.Print_Area" localSheetId="60">'x-707'!$A$26:$N$48</definedName>
    <definedName name="_xlnm.Print_Area" localSheetId="61">'x-708'!$A$26:$N$48</definedName>
    <definedName name="_xlnm.Print_Area" localSheetId="62">'x-711'!$A$26:$N$48</definedName>
    <definedName name="_xlnm.Print_Area" localSheetId="63">'x-712'!$A$26:$N$48</definedName>
    <definedName name="_xlnm.Print_Area" localSheetId="64">'x-713'!$A$26:$N$48</definedName>
    <definedName name="_xlnm.Print_Area" localSheetId="65">'x-714'!$A$26:$N$48</definedName>
    <definedName name="_xlnm.Print_Area" localSheetId="66">'x-715'!$A$26:$N$48</definedName>
    <definedName name="_xlnm.Print_Area" localSheetId="67">'x-716'!$A$26:$N$48</definedName>
    <definedName name="_xlnm.Print_Area" localSheetId="68">'x-717'!$A$26:$N$48</definedName>
    <definedName name="_xlnm.Print_Area" localSheetId="69">'x-718'!$A$26:$N$48</definedName>
    <definedName name="_xlnm.Print_Area" localSheetId="70">'x-719'!$A$26:$N$48</definedName>
    <definedName name="_xlnm.Print_Area" localSheetId="71">'x-720'!$A$26:$N$48</definedName>
    <definedName name="_xlnm.Print_Area" localSheetId="72">'x-801'!$A$26:$N$48</definedName>
    <definedName name="_xlnm.Print_Area" localSheetId="73">'x-802'!$A$26:$N$48</definedName>
    <definedName name="_xlnm.Print_Area" localSheetId="74">'x-803'!$A$26:$N$48</definedName>
    <definedName name="_xlnm.Print_Area" localSheetId="75">'x-804'!$A$26:$N$48</definedName>
    <definedName name="_xlnm.Print_Area" localSheetId="6">'x-Series Number'!$A$25:$N$47</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'x-216'!$B$12</definedName>
    <definedName name="TABLE_AGE_DEF_1" localSheetId="24">'x-217'!$B$12</definedName>
    <definedName name="TABLE_AGE_DEF_1" localSheetId="25">'x-218'!$B$12</definedName>
    <definedName name="TABLE_AGE_DEF_1" localSheetId="26">'x-219'!$B$12</definedName>
    <definedName name="TABLE_AGE_DEF_1" localSheetId="27">'x-301'!$B$12</definedName>
    <definedName name="TABLE_AGE_DEF_1" localSheetId="28">'x-302'!$B$12</definedName>
    <definedName name="TABLE_AGE_DEF_1" localSheetId="29">'x-303'!$B$12</definedName>
    <definedName name="TABLE_AGE_DEF_1" localSheetId="30">'x-304'!$B$12</definedName>
    <definedName name="TABLE_AGE_DEF_1" localSheetId="31">'x-306'!$B$12</definedName>
    <definedName name="TABLE_AGE_DEF_1" localSheetId="32">'x-307'!$B$12</definedName>
    <definedName name="TABLE_AGE_DEF_1" localSheetId="33">'x-308'!$B$12</definedName>
    <definedName name="TABLE_AGE_DEF_1" localSheetId="34">'x-309'!$B$12</definedName>
    <definedName name="TABLE_AGE_DEF_1" localSheetId="35">'x-310'!$B$12</definedName>
    <definedName name="TABLE_AGE_DEF_1" localSheetId="36">'x-316'!$B$12</definedName>
    <definedName name="TABLE_AGE_DEF_1" localSheetId="37">'x-317'!$B$12</definedName>
    <definedName name="TABLE_AGE_DEF_1" localSheetId="38">'x-318'!$B$12</definedName>
    <definedName name="TABLE_AGE_DEF_1" localSheetId="39">'x-319'!$B$12</definedName>
    <definedName name="TABLE_AGE_DEF_1" localSheetId="40">'x-401'!$B$12</definedName>
    <definedName name="TABLE_AGE_DEF_1" localSheetId="41">'x-402'!$B$12</definedName>
    <definedName name="TABLE_AGE_DEF_1" localSheetId="42">'x-501'!$B$12</definedName>
    <definedName name="TABLE_AGE_DEF_1" localSheetId="43">'x-502'!$B$12</definedName>
    <definedName name="TABLE_AGE_DEF_1" localSheetId="44">'x-503'!$B$12</definedName>
    <definedName name="TABLE_AGE_DEF_1" localSheetId="45">'x-605'!$B$12</definedName>
    <definedName name="TABLE_AGE_DEF_1" localSheetId="46">'x-607'!$B$12</definedName>
    <definedName name="TABLE_AGE_DEF_1" localSheetId="47">'x-608'!$B$12</definedName>
    <definedName name="TABLE_AGE_DEF_1" localSheetId="48">'x-609'!$B$12</definedName>
    <definedName name="TABLE_AGE_DEF_1" localSheetId="49">'x-610'!$B$12</definedName>
    <definedName name="TABLE_AGE_DEF_1" localSheetId="50">'x-611'!$B$12</definedName>
    <definedName name="TABLE_AGE_DEF_1" localSheetId="51">'x-612'!$B$12</definedName>
    <definedName name="TABLE_AGE_DEF_1" localSheetId="52">'x-613'!$B$12</definedName>
    <definedName name="TABLE_AGE_DEF_1" localSheetId="53">'x-614'!$B$12</definedName>
    <definedName name="TABLE_AGE_DEF_1" localSheetId="54">'x-701'!$B$12</definedName>
    <definedName name="TABLE_AGE_DEF_1" localSheetId="55">'x-702'!$B$12</definedName>
    <definedName name="TABLE_AGE_DEF_1" localSheetId="56">'x-703'!$B$12</definedName>
    <definedName name="TABLE_AGE_DEF_1" localSheetId="57">'x-704'!$B$12</definedName>
    <definedName name="TABLE_AGE_DEF_1" localSheetId="58">'x-705'!$B$12</definedName>
    <definedName name="TABLE_AGE_DEF_1" localSheetId="59">'x-706'!$B$12</definedName>
    <definedName name="TABLE_AGE_DEF_1" localSheetId="60">'x-707'!$B$12</definedName>
    <definedName name="TABLE_AGE_DEF_1" localSheetId="61">'x-708'!$B$12</definedName>
    <definedName name="TABLE_AGE_DEF_1" localSheetId="62">'x-711'!$B$12</definedName>
    <definedName name="TABLE_AGE_DEF_1" localSheetId="63">'x-712'!$B$12</definedName>
    <definedName name="TABLE_AGE_DEF_1" localSheetId="64">'x-713'!$B$12</definedName>
    <definedName name="TABLE_AGE_DEF_1" localSheetId="65">'x-714'!$B$12</definedName>
    <definedName name="TABLE_AGE_DEF_1" localSheetId="66">'x-715'!$B$12</definedName>
    <definedName name="TABLE_AGE_DEF_1" localSheetId="67">'x-716'!$B$12</definedName>
    <definedName name="TABLE_AGE_DEF_1" localSheetId="68">'x-717'!$B$12</definedName>
    <definedName name="TABLE_AGE_DEF_1" localSheetId="69">'x-718'!$B$12</definedName>
    <definedName name="TABLE_AGE_DEF_1" localSheetId="70">'x-719'!$B$12</definedName>
    <definedName name="TABLE_AGE_DEF_1" localSheetId="71">'x-720'!$B$12</definedName>
    <definedName name="TABLE_AGE_DEF_1" localSheetId="72">'x-801'!$B$12</definedName>
    <definedName name="TABLE_AGE_DEF_1" localSheetId="73">'x-802'!$B$12</definedName>
    <definedName name="TABLE_AGE_DEF_1" localSheetId="74">'x-803'!$B$12</definedName>
    <definedName name="TABLE_AGE_DEF_1" localSheetId="75">'x-804'!$B$12</definedName>
    <definedName name="TABLE_AGE_DEF_1" localSheetId="76">'x-805'!$B$12</definedName>
    <definedName name="TABLE_AGE_DEF_1" localSheetId="77">'x-806'!$B$12</definedName>
    <definedName name="TABLE_AGE_DEF_2" localSheetId="12">'x-205'!#REF!</definedName>
    <definedName name="TABLE_AGE_DEF_2" localSheetId="44">'x-503'!$F$12</definedName>
    <definedName name="TABLE_AREA">'x-Series Number'!$A$25:$B$64</definedName>
    <definedName name="TABLE_AREA_1" localSheetId="8">'x-201'!$A$26:$G$75</definedName>
    <definedName name="TABLE_AREA_1" localSheetId="9">'x-202'!$A$26:$G$75</definedName>
    <definedName name="TABLE_AREA_1" localSheetId="10">'x-203'!$A$26:$G$76</definedName>
    <definedName name="TABLE_AREA_1" localSheetId="11">'x-204'!$A$26:$G$76</definedName>
    <definedName name="TABLE_AREA_1" localSheetId="12">'x-205'!$A$26:$G$77</definedName>
    <definedName name="TABLE_AREA_1" localSheetId="13">'x-206'!$A$26:$G$77</definedName>
    <definedName name="TABLE_AREA_1" localSheetId="14">'x-207'!$A$26:$G$78</definedName>
    <definedName name="TABLE_AREA_1" localSheetId="15">'x-208'!$A$26:$G$78</definedName>
    <definedName name="TABLE_AREA_1" localSheetId="16">'x-209'!$A$26:$E$85</definedName>
    <definedName name="TABLE_AREA_1" localSheetId="17">'x-210'!$A$26:$E$85</definedName>
    <definedName name="TABLE_AREA_1" localSheetId="18">'x-211'!$A$26:$E$85</definedName>
    <definedName name="TABLE_AREA_1" localSheetId="19">'x-212'!$A$26:$E$85</definedName>
    <definedName name="TABLE_AREA_1" localSheetId="20">'x-213'!$A$26:$E$85</definedName>
    <definedName name="TABLE_AREA_1" localSheetId="21">'x-214'!$A$26:$E$85</definedName>
    <definedName name="TABLE_AREA_1" localSheetId="22">'x-215'!$A$26:$E$85</definedName>
    <definedName name="TABLE_AREA_1" localSheetId="23">'x-216'!$A$26:$E$85</definedName>
    <definedName name="TABLE_AREA_1" localSheetId="24">'x-217'!$A$26:$E$36</definedName>
    <definedName name="TABLE_AREA_1" localSheetId="25">'x-218'!$A$26:$E$36</definedName>
    <definedName name="TABLE_AREA_1" localSheetId="26">'x-219'!$A$26:$D$32</definedName>
    <definedName name="TABLE_AREA_1" localSheetId="27">'x-301'!$A$26:$E$72</definedName>
    <definedName name="TABLE_AREA_1" localSheetId="28">'x-302'!$A$26:$E$72</definedName>
    <definedName name="TABLE_AREA_1" localSheetId="29">'x-303'!$A$26:$E$102</definedName>
    <definedName name="TABLE_AREA_1" localSheetId="30">'x-304'!$A$26:$E$102</definedName>
    <definedName name="TABLE_AREA_1" localSheetId="31">'x-306'!$A$26:$C$75</definedName>
    <definedName name="TABLE_AREA_1" localSheetId="32">'x-307'!$A$26:$C$75</definedName>
    <definedName name="TABLE_AREA_1" localSheetId="33">'x-308'!$A$26:$B$57</definedName>
    <definedName name="TABLE_AREA_1" localSheetId="34">'x-309'!$A$26:$B$57</definedName>
    <definedName name="TABLE_AREA_1" localSheetId="35">'x-310'!$A$26:$E$106</definedName>
    <definedName name="TABLE_AREA_1" localSheetId="36">'x-316'!$A$26:$D$72</definedName>
    <definedName name="TABLE_AREA_1" localSheetId="37">'x-317'!$A$26:$D$37</definedName>
    <definedName name="TABLE_AREA_1" localSheetId="38">'x-318'!$A$26:$D$76</definedName>
    <definedName name="TABLE_AREA_1" localSheetId="39">'x-319'!$A$26:$D$40</definedName>
    <definedName name="TABLE_AREA_1" localSheetId="40">'x-401'!$A$26:$D$40</definedName>
    <definedName name="TABLE_AREA_1" localSheetId="41">'x-402'!$A$26:$C$36</definedName>
    <definedName name="TABLE_AREA_1" localSheetId="42">'x-501'!$A$26:$E$72</definedName>
    <definedName name="TABLE_AREA_1" localSheetId="43">'x-502'!$A$26:$C$107</definedName>
    <definedName name="TABLE_AREA_1" localSheetId="44">'x-503'!$A$26:$B$42</definedName>
    <definedName name="TABLE_AREA_1" localSheetId="45">'x-605'!$A$26:$E$79</definedName>
    <definedName name="TABLE_AREA_1" localSheetId="46">'x-607'!$A$26:$C$47</definedName>
    <definedName name="TABLE_AREA_1" localSheetId="47">'x-608'!$A$26:$C$82</definedName>
    <definedName name="TABLE_AREA_1" localSheetId="48">'x-609'!$A$26:$C$72</definedName>
    <definedName name="TABLE_AREA_1" localSheetId="49">'x-610'!$A$26:$C$37</definedName>
    <definedName name="TABLE_AREA_1" localSheetId="50">'x-611'!$A$26:$C$72</definedName>
    <definedName name="TABLE_AREA_1" localSheetId="51">'x-612'!$A$26:$C$40</definedName>
    <definedName name="TABLE_AREA_1" localSheetId="52">'x-613'!$A$26:$C$46</definedName>
    <definedName name="TABLE_AREA_1" localSheetId="53">'x-614'!$A$26:$C$74</definedName>
    <definedName name="TABLE_AREA_1" localSheetId="54">'x-701'!$A$26:$AW$74</definedName>
    <definedName name="TABLE_AREA_1" localSheetId="55">'x-702'!$A$26:$AW$74</definedName>
    <definedName name="TABLE_AREA_1" localSheetId="56">'x-703'!$A$26:$AW$74</definedName>
    <definedName name="TABLE_AREA_1" localSheetId="57">'x-704'!$A$26:$AW$74</definedName>
    <definedName name="TABLE_AREA_1" localSheetId="58">'x-705'!$A$26:$AW$74</definedName>
    <definedName name="TABLE_AREA_1" localSheetId="59">'x-706'!$A$26:$AW$74</definedName>
    <definedName name="TABLE_AREA_1" localSheetId="60">'x-707'!$A$26:$AW$74</definedName>
    <definedName name="TABLE_AREA_1" localSheetId="61">'x-708'!$A$26:$AW$74</definedName>
    <definedName name="TABLE_AREA_1" localSheetId="62">'x-711'!$A$26:$E$85</definedName>
    <definedName name="TABLE_AREA_1" localSheetId="63">'x-712'!$A$26:$E$85</definedName>
    <definedName name="TABLE_AREA_1" localSheetId="64">'x-713'!$A$26:$AX$75</definedName>
    <definedName name="TABLE_AREA_1" localSheetId="65">'x-714'!$A$26:$AX$75</definedName>
    <definedName name="TABLE_AREA_1" localSheetId="66">'x-715'!$A$26:$AY$76</definedName>
    <definedName name="TABLE_AREA_1" localSheetId="67">'x-716'!$A$26:$AY$76</definedName>
    <definedName name="TABLE_AREA_1" localSheetId="68">'x-717'!$A$26:$AZ$77</definedName>
    <definedName name="TABLE_AREA_1" localSheetId="69">'x-718'!$A$26:$AZ$77</definedName>
    <definedName name="TABLE_AREA_1" localSheetId="70">'x-719'!$A$26:$BA$78</definedName>
    <definedName name="TABLE_AREA_1" localSheetId="71">'x-720'!$A$26:$BA$78</definedName>
    <definedName name="TABLE_AREA_1" localSheetId="72">'x-801'!$A$26:$AC$54</definedName>
    <definedName name="TABLE_AREA_1" localSheetId="73">'x-802'!$A$26:$AC$54</definedName>
    <definedName name="TABLE_AREA_1" localSheetId="74">'x-803'!$A$26:$AC$54</definedName>
    <definedName name="TABLE_AREA_1" localSheetId="75">'x-804'!$A$26:$AC$54</definedName>
    <definedName name="TABLE_AREA_1" localSheetId="76">'x-805'!$A$26:$C$76</definedName>
    <definedName name="TABLE_AREA_1" localSheetId="77">'x-806'!$A$26:$C$116</definedName>
    <definedName name="TABLE_AREA_2" localSheetId="12">'x-205'!#REF!</definedName>
    <definedName name="TABLE_AREA_2" localSheetId="44">'x-503'!$E$26:$F$34</definedName>
    <definedName name="TABLE_ASSUMPTION_SET_1" localSheetId="8">'x-201'!$B$21</definedName>
    <definedName name="TABLE_ASSUMPTION_SET_1" localSheetId="9">'x-202'!$B$21</definedName>
    <definedName name="TABLE_ASSUMPTION_SET_1" localSheetId="10">'x-203'!$B$21</definedName>
    <definedName name="TABLE_ASSUMPTION_SET_1" localSheetId="11">'x-204'!$B$21</definedName>
    <definedName name="TABLE_ASSUMPTION_SET_1" localSheetId="12">'x-205'!$B$21</definedName>
    <definedName name="TABLE_ASSUMPTION_SET_1" localSheetId="13">'x-206'!$B$21</definedName>
    <definedName name="TABLE_ASSUMPTION_SET_1" localSheetId="14">'x-207'!$B$21</definedName>
    <definedName name="TABLE_ASSUMPTION_SET_1" localSheetId="15">'x-208'!$B$21</definedName>
    <definedName name="TABLE_ASSUMPTION_SET_1" localSheetId="16">'x-209'!$B$21</definedName>
    <definedName name="TABLE_ASSUMPTION_SET_1" localSheetId="17">'x-210'!$B$21</definedName>
    <definedName name="TABLE_ASSUMPTION_SET_1" localSheetId="18">'x-211'!$B$21</definedName>
    <definedName name="TABLE_ASSUMPTION_SET_1" localSheetId="19">'x-212'!$B$21</definedName>
    <definedName name="TABLE_ASSUMPTION_SET_1" localSheetId="20">'x-213'!$B$21</definedName>
    <definedName name="TABLE_ASSUMPTION_SET_1" localSheetId="21">'x-214'!$B$21</definedName>
    <definedName name="TABLE_ASSUMPTION_SET_1" localSheetId="22">'x-215'!$B$21</definedName>
    <definedName name="TABLE_ASSUMPTION_SET_1" localSheetId="23">'x-216'!$B$21</definedName>
    <definedName name="TABLE_ASSUMPTION_SET_1" localSheetId="24">'x-217'!$B$21</definedName>
    <definedName name="TABLE_ASSUMPTION_SET_1" localSheetId="25">'x-218'!$B$21</definedName>
    <definedName name="TABLE_ASSUMPTION_SET_1" localSheetId="26">'x-219'!$B$21</definedName>
    <definedName name="TABLE_ASSUMPTION_SET_1" localSheetId="27">'x-301'!$B$21</definedName>
    <definedName name="TABLE_ASSUMPTION_SET_1" localSheetId="28">'x-302'!$B$21</definedName>
    <definedName name="TABLE_ASSUMPTION_SET_1" localSheetId="29">'x-303'!$B$21</definedName>
    <definedName name="TABLE_ASSUMPTION_SET_1" localSheetId="30">'x-304'!$B$21</definedName>
    <definedName name="TABLE_ASSUMPTION_SET_1" localSheetId="31">'x-306'!$B$21</definedName>
    <definedName name="TABLE_ASSUMPTION_SET_1" localSheetId="32">'x-307'!$B$21</definedName>
    <definedName name="TABLE_ASSUMPTION_SET_1" localSheetId="33">'x-308'!$B$21</definedName>
    <definedName name="TABLE_ASSUMPTION_SET_1" localSheetId="34">'x-309'!$B$21</definedName>
    <definedName name="TABLE_ASSUMPTION_SET_1" localSheetId="35">'x-310'!$B$21</definedName>
    <definedName name="TABLE_ASSUMPTION_SET_1" localSheetId="36">'x-316'!$B$21</definedName>
    <definedName name="TABLE_ASSUMPTION_SET_1" localSheetId="37">'x-317'!$B$21</definedName>
    <definedName name="TABLE_ASSUMPTION_SET_1" localSheetId="38">'x-318'!$B$21</definedName>
    <definedName name="TABLE_ASSUMPTION_SET_1" localSheetId="39">'x-319'!$B$21</definedName>
    <definedName name="TABLE_ASSUMPTION_SET_1" localSheetId="40">'x-401'!$B$21</definedName>
    <definedName name="TABLE_ASSUMPTION_SET_1" localSheetId="41">'x-402'!$B$21</definedName>
    <definedName name="TABLE_ASSUMPTION_SET_1" localSheetId="42">'x-501'!$B$21</definedName>
    <definedName name="TABLE_ASSUMPTION_SET_1" localSheetId="43">'x-502'!$B$21</definedName>
    <definedName name="TABLE_ASSUMPTION_SET_1" localSheetId="44">'x-503'!$B$21</definedName>
    <definedName name="TABLE_ASSUMPTION_SET_1" localSheetId="45">'x-605'!$B$21</definedName>
    <definedName name="TABLE_ASSUMPTION_SET_1" localSheetId="46">'x-607'!$B$21</definedName>
    <definedName name="TABLE_ASSUMPTION_SET_1" localSheetId="47">'x-608'!$B$21</definedName>
    <definedName name="TABLE_ASSUMPTION_SET_1" localSheetId="48">'x-609'!$B$21</definedName>
    <definedName name="TABLE_ASSUMPTION_SET_1" localSheetId="49">'x-610'!$B$21</definedName>
    <definedName name="TABLE_ASSUMPTION_SET_1" localSheetId="50">'x-611'!$B$21</definedName>
    <definedName name="TABLE_ASSUMPTION_SET_1" localSheetId="51">'x-612'!$B$21</definedName>
    <definedName name="TABLE_ASSUMPTION_SET_1" localSheetId="52">'x-613'!$B$21</definedName>
    <definedName name="TABLE_ASSUMPTION_SET_1" localSheetId="53">'x-614'!$B$21</definedName>
    <definedName name="TABLE_ASSUMPTION_SET_1" localSheetId="54">'x-701'!$B$21</definedName>
    <definedName name="TABLE_ASSUMPTION_SET_1" localSheetId="55">'x-702'!$B$21</definedName>
    <definedName name="TABLE_ASSUMPTION_SET_1" localSheetId="56">'x-703'!$B$21</definedName>
    <definedName name="TABLE_ASSUMPTION_SET_1" localSheetId="57">'x-704'!$B$21</definedName>
    <definedName name="TABLE_ASSUMPTION_SET_1" localSheetId="58">'x-705'!$B$21</definedName>
    <definedName name="TABLE_ASSUMPTION_SET_1" localSheetId="59">'x-706'!$B$21</definedName>
    <definedName name="TABLE_ASSUMPTION_SET_1" localSheetId="60">'x-707'!$B$21</definedName>
    <definedName name="TABLE_ASSUMPTION_SET_1" localSheetId="61">'x-708'!$B$21</definedName>
    <definedName name="TABLE_ASSUMPTION_SET_1" localSheetId="62">'x-711'!$B$21</definedName>
    <definedName name="TABLE_ASSUMPTION_SET_1" localSheetId="63">'x-712'!$B$21</definedName>
    <definedName name="TABLE_ASSUMPTION_SET_1" localSheetId="64">'x-713'!$B$21</definedName>
    <definedName name="TABLE_ASSUMPTION_SET_1" localSheetId="65">'x-714'!$B$21</definedName>
    <definedName name="TABLE_ASSUMPTION_SET_1" localSheetId="66">'x-715'!$B$21</definedName>
    <definedName name="TABLE_ASSUMPTION_SET_1" localSheetId="67">'x-716'!$B$21</definedName>
    <definedName name="TABLE_ASSUMPTION_SET_1" localSheetId="68">'x-717'!$B$21</definedName>
    <definedName name="TABLE_ASSUMPTION_SET_1" localSheetId="69">'x-718'!$B$21</definedName>
    <definedName name="TABLE_ASSUMPTION_SET_1" localSheetId="70">'x-719'!$B$21</definedName>
    <definedName name="TABLE_ASSUMPTION_SET_1" localSheetId="71">'x-720'!$B$21</definedName>
    <definedName name="TABLE_ASSUMPTION_SET_1" localSheetId="72">'x-801'!$B$21</definedName>
    <definedName name="TABLE_ASSUMPTION_SET_1" localSheetId="73">'x-802'!$B$21</definedName>
    <definedName name="TABLE_ASSUMPTION_SET_1" localSheetId="74">'x-803'!$B$21</definedName>
    <definedName name="TABLE_ASSUMPTION_SET_1" localSheetId="75">'x-804'!$B$21</definedName>
    <definedName name="TABLE_ASSUMPTION_SET_1" localSheetId="76">'x-805'!$B$21</definedName>
    <definedName name="TABLE_ASSUMPTION_SET_1" localSheetId="77">'x-806'!$B$21</definedName>
    <definedName name="TABLE_ASSUMPTION_SET_2" localSheetId="44">'x-503'!$F$21</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'x-216'!$B$7</definedName>
    <definedName name="TABLE_CLIENT_1" localSheetId="24">'x-217'!$B$7</definedName>
    <definedName name="TABLE_CLIENT_1" localSheetId="25">'x-218'!$B$7</definedName>
    <definedName name="TABLE_CLIENT_1" localSheetId="26">'x-219'!$B$7</definedName>
    <definedName name="TABLE_CLIENT_1" localSheetId="27">'x-301'!$B$7</definedName>
    <definedName name="TABLE_CLIENT_1" localSheetId="28">'x-302'!$B$7</definedName>
    <definedName name="TABLE_CLIENT_1" localSheetId="29">'x-303'!$B$7</definedName>
    <definedName name="TABLE_CLIENT_1" localSheetId="30">'x-304'!$B$7</definedName>
    <definedName name="TABLE_CLIENT_1" localSheetId="31">'x-306'!$B$7</definedName>
    <definedName name="TABLE_CLIENT_1" localSheetId="32">'x-307'!$B$7</definedName>
    <definedName name="TABLE_CLIENT_1" localSheetId="33">'x-308'!$B$7</definedName>
    <definedName name="TABLE_CLIENT_1" localSheetId="34">'x-309'!$B$7</definedName>
    <definedName name="TABLE_CLIENT_1" localSheetId="35">'x-310'!$B$7</definedName>
    <definedName name="TABLE_CLIENT_1" localSheetId="36">'x-316'!$B$7</definedName>
    <definedName name="TABLE_CLIENT_1" localSheetId="37">'x-317'!$B$7</definedName>
    <definedName name="TABLE_CLIENT_1" localSheetId="38">'x-318'!$B$7</definedName>
    <definedName name="TABLE_CLIENT_1" localSheetId="39">'x-319'!$B$7</definedName>
    <definedName name="TABLE_CLIENT_1" localSheetId="40">'x-401'!$B$7</definedName>
    <definedName name="TABLE_CLIENT_1" localSheetId="41">'x-402'!$B$7</definedName>
    <definedName name="TABLE_CLIENT_1" localSheetId="42">'x-501'!$B$7</definedName>
    <definedName name="TABLE_CLIENT_1" localSheetId="43">'x-502'!$B$7</definedName>
    <definedName name="TABLE_CLIENT_1" localSheetId="44">'x-503'!$B$7</definedName>
    <definedName name="TABLE_CLIENT_1" localSheetId="45">'x-605'!$B$7</definedName>
    <definedName name="TABLE_CLIENT_1" localSheetId="46">'x-607'!$B$7</definedName>
    <definedName name="TABLE_CLIENT_1" localSheetId="47">'x-608'!$B$7</definedName>
    <definedName name="TABLE_CLIENT_1" localSheetId="48">'x-609'!$B$7</definedName>
    <definedName name="TABLE_CLIENT_1" localSheetId="49">'x-610'!$B$7</definedName>
    <definedName name="TABLE_CLIENT_1" localSheetId="50">'x-611'!$B$7</definedName>
    <definedName name="TABLE_CLIENT_1" localSheetId="51">'x-612'!$B$7</definedName>
    <definedName name="TABLE_CLIENT_1" localSheetId="52">'x-613'!$B$7</definedName>
    <definedName name="TABLE_CLIENT_1" localSheetId="53">'x-614'!$B$7</definedName>
    <definedName name="TABLE_CLIENT_1" localSheetId="54">'x-701'!$B$7</definedName>
    <definedName name="TABLE_CLIENT_1" localSheetId="55">'x-702'!$B$7</definedName>
    <definedName name="TABLE_CLIENT_1" localSheetId="56">'x-703'!$B$7</definedName>
    <definedName name="TABLE_CLIENT_1" localSheetId="57">'x-704'!$B$7</definedName>
    <definedName name="TABLE_CLIENT_1" localSheetId="58">'x-705'!$B$7</definedName>
    <definedName name="TABLE_CLIENT_1" localSheetId="59">'x-706'!$B$7</definedName>
    <definedName name="TABLE_CLIENT_1" localSheetId="60">'x-707'!$B$7</definedName>
    <definedName name="TABLE_CLIENT_1" localSheetId="61">'x-708'!$B$7</definedName>
    <definedName name="TABLE_CLIENT_1" localSheetId="62">'x-711'!$B$7</definedName>
    <definedName name="TABLE_CLIENT_1" localSheetId="63">'x-712'!$B$7</definedName>
    <definedName name="TABLE_CLIENT_1" localSheetId="64">'x-713'!$B$7</definedName>
    <definedName name="TABLE_CLIENT_1" localSheetId="65">'x-714'!$B$7</definedName>
    <definedName name="TABLE_CLIENT_1" localSheetId="66">'x-715'!$B$7</definedName>
    <definedName name="TABLE_CLIENT_1" localSheetId="67">'x-716'!$B$7</definedName>
    <definedName name="TABLE_CLIENT_1" localSheetId="68">'x-717'!$B$7</definedName>
    <definedName name="TABLE_CLIENT_1" localSheetId="69">'x-718'!$B$7</definedName>
    <definedName name="TABLE_CLIENT_1" localSheetId="70">'x-719'!$B$7</definedName>
    <definedName name="TABLE_CLIENT_1" localSheetId="71">'x-720'!$B$7</definedName>
    <definedName name="TABLE_CLIENT_1" localSheetId="72">'x-801'!$B$7</definedName>
    <definedName name="TABLE_CLIENT_1" localSheetId="73">'x-802'!$B$7</definedName>
    <definedName name="TABLE_CLIENT_1" localSheetId="74">'x-803'!$B$7</definedName>
    <definedName name="TABLE_CLIENT_1" localSheetId="75">'x-804'!$B$7</definedName>
    <definedName name="TABLE_CLIENT_1" localSheetId="76">'x-805'!$B$7</definedName>
    <definedName name="TABLE_CLIENT_1" localSheetId="77">'x-806'!$B$7</definedName>
    <definedName name="TABLE_CLIENT_2" localSheetId="12">'x-205'!#REF!</definedName>
    <definedName name="TABLE_CLIENT_2" localSheetId="44">'x-503'!$F$7</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'x-209'!$B$19</definedName>
    <definedName name="TABLE_DATE_IMPLEMENTED_1" localSheetId="17">'x-210'!$B$19</definedName>
    <definedName name="TABLE_DATE_IMPLEMENTED_1" localSheetId="18">'x-211'!$B$19</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'x-216'!$B$19</definedName>
    <definedName name="TABLE_DATE_IMPLEMENTED_1" localSheetId="24">'x-217'!$B$19</definedName>
    <definedName name="TABLE_DATE_IMPLEMENTED_1" localSheetId="25">'x-218'!$B$19</definedName>
    <definedName name="TABLE_DATE_IMPLEMENTED_1" localSheetId="26">'x-219'!$B$19</definedName>
    <definedName name="TABLE_DATE_IMPLEMENTED_1" localSheetId="27">'x-301'!$B$19</definedName>
    <definedName name="TABLE_DATE_IMPLEMENTED_1" localSheetId="28">'x-302'!$B$19</definedName>
    <definedName name="TABLE_DATE_IMPLEMENTED_1" localSheetId="29">'x-303'!$B$19</definedName>
    <definedName name="TABLE_DATE_IMPLEMENTED_1" localSheetId="30">'x-304'!$B$19</definedName>
    <definedName name="TABLE_DATE_IMPLEMENTED_1" localSheetId="31">'x-306'!$B$19</definedName>
    <definedName name="TABLE_DATE_IMPLEMENTED_1" localSheetId="32">'x-307'!$B$19</definedName>
    <definedName name="TABLE_DATE_IMPLEMENTED_1" localSheetId="33">'x-308'!$B$19</definedName>
    <definedName name="TABLE_DATE_IMPLEMENTED_1" localSheetId="34">'x-309'!$B$19</definedName>
    <definedName name="TABLE_DATE_IMPLEMENTED_1" localSheetId="35">'x-310'!$B$19</definedName>
    <definedName name="TABLE_DATE_IMPLEMENTED_1" localSheetId="36">'x-316'!$B$19</definedName>
    <definedName name="TABLE_DATE_IMPLEMENTED_1" localSheetId="37">'x-317'!$B$19</definedName>
    <definedName name="TABLE_DATE_IMPLEMENTED_1" localSheetId="38">'x-318'!$B$19</definedName>
    <definedName name="TABLE_DATE_IMPLEMENTED_1" localSheetId="39">'x-319'!$B$19</definedName>
    <definedName name="TABLE_DATE_IMPLEMENTED_1" localSheetId="40">'x-401'!$B$19</definedName>
    <definedName name="TABLE_DATE_IMPLEMENTED_1" localSheetId="41">'x-402'!$B$19</definedName>
    <definedName name="TABLE_DATE_IMPLEMENTED_1" localSheetId="42">'x-501'!$B$19</definedName>
    <definedName name="TABLE_DATE_IMPLEMENTED_1" localSheetId="43">'x-502'!$B$19</definedName>
    <definedName name="TABLE_DATE_IMPLEMENTED_1" localSheetId="44">'x-503'!$B$19</definedName>
    <definedName name="TABLE_DATE_IMPLEMENTED_1" localSheetId="45">'x-605'!$B$19</definedName>
    <definedName name="TABLE_DATE_IMPLEMENTED_1" localSheetId="46">'x-607'!$B$19</definedName>
    <definedName name="TABLE_DATE_IMPLEMENTED_1" localSheetId="47">'x-608'!$B$19</definedName>
    <definedName name="TABLE_DATE_IMPLEMENTED_1" localSheetId="48">'x-609'!$B$19</definedName>
    <definedName name="TABLE_DATE_IMPLEMENTED_1" localSheetId="49">'x-610'!$B$19</definedName>
    <definedName name="TABLE_DATE_IMPLEMENTED_1" localSheetId="50">'x-611'!$B$19</definedName>
    <definedName name="TABLE_DATE_IMPLEMENTED_1" localSheetId="51">'x-612'!$B$19</definedName>
    <definedName name="TABLE_DATE_IMPLEMENTED_1" localSheetId="52">'x-613'!$B$19</definedName>
    <definedName name="TABLE_DATE_IMPLEMENTED_1" localSheetId="53">'x-614'!$B$19</definedName>
    <definedName name="TABLE_DATE_IMPLEMENTED_1" localSheetId="54">'x-701'!$B$19</definedName>
    <definedName name="TABLE_DATE_IMPLEMENTED_1" localSheetId="55">'x-702'!$B$19</definedName>
    <definedName name="TABLE_DATE_IMPLEMENTED_1" localSheetId="56">'x-703'!$B$19</definedName>
    <definedName name="TABLE_DATE_IMPLEMENTED_1" localSheetId="57">'x-704'!$B$19</definedName>
    <definedName name="TABLE_DATE_IMPLEMENTED_1" localSheetId="58">'x-705'!$B$19</definedName>
    <definedName name="TABLE_DATE_IMPLEMENTED_1" localSheetId="59">'x-706'!$B$19</definedName>
    <definedName name="TABLE_DATE_IMPLEMENTED_1" localSheetId="60">'x-707'!$B$19</definedName>
    <definedName name="TABLE_DATE_IMPLEMENTED_1" localSheetId="61">'x-708'!$B$19</definedName>
    <definedName name="TABLE_DATE_IMPLEMENTED_1" localSheetId="62">'x-711'!$B$19</definedName>
    <definedName name="TABLE_DATE_IMPLEMENTED_1" localSheetId="63">'x-712'!$B$19</definedName>
    <definedName name="TABLE_DATE_IMPLEMENTED_1" localSheetId="64">'x-713'!$B$19</definedName>
    <definedName name="TABLE_DATE_IMPLEMENTED_1" localSheetId="65">'x-714'!$B$19</definedName>
    <definedName name="TABLE_DATE_IMPLEMENTED_1" localSheetId="66">'x-715'!$B$19</definedName>
    <definedName name="TABLE_DATE_IMPLEMENTED_1" localSheetId="67">'x-716'!$B$19</definedName>
    <definedName name="TABLE_DATE_IMPLEMENTED_1" localSheetId="68">'x-717'!$B$19</definedName>
    <definedName name="TABLE_DATE_IMPLEMENTED_1" localSheetId="69">'x-718'!$B$19</definedName>
    <definedName name="TABLE_DATE_IMPLEMENTED_1" localSheetId="70">'x-719'!$B$19</definedName>
    <definedName name="TABLE_DATE_IMPLEMENTED_1" localSheetId="71">'x-720'!$B$19</definedName>
    <definedName name="TABLE_DATE_IMPLEMENTED_1" localSheetId="72">'x-801'!$B$19</definedName>
    <definedName name="TABLE_DATE_IMPLEMENTED_1" localSheetId="73">'x-802'!$B$19</definedName>
    <definedName name="TABLE_DATE_IMPLEMENTED_1" localSheetId="74">'x-803'!$B$19</definedName>
    <definedName name="TABLE_DATE_IMPLEMENTED_1" localSheetId="75">'x-804'!$B$19</definedName>
    <definedName name="TABLE_DATE_IMPLEMENTED_1" localSheetId="76">'x-805'!$B$19</definedName>
    <definedName name="TABLE_DATE_IMPLEMENTED_1" localSheetId="77">'x-806'!$B$19</definedName>
    <definedName name="TABLE_DATE_IMPLEMENTED_2" localSheetId="12">'x-205'!#REF!</definedName>
    <definedName name="TABLE_DATE_IMPLEMENTED_2" localSheetId="44">'x-503'!$F$19</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16">'x-209'!$B$18</definedName>
    <definedName name="TABLE_DATE_ISSUED_1" localSheetId="17">'x-210'!$B$18</definedName>
    <definedName name="TABLE_DATE_ISSUED_1" localSheetId="18">'x-211'!$B$18</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'x-216'!$B$18</definedName>
    <definedName name="TABLE_DATE_ISSUED_1" localSheetId="24">'x-217'!$B$18</definedName>
    <definedName name="TABLE_DATE_ISSUED_1" localSheetId="25">'x-218'!$B$18</definedName>
    <definedName name="TABLE_DATE_ISSUED_1" localSheetId="26">'x-219'!$B$18</definedName>
    <definedName name="TABLE_DATE_ISSUED_1" localSheetId="27">'x-301'!$B$18</definedName>
    <definedName name="TABLE_DATE_ISSUED_1" localSheetId="28">'x-302'!$B$18</definedName>
    <definedName name="TABLE_DATE_ISSUED_1" localSheetId="29">'x-303'!$B$18</definedName>
    <definedName name="TABLE_DATE_ISSUED_1" localSheetId="30">'x-304'!$B$18</definedName>
    <definedName name="TABLE_DATE_ISSUED_1" localSheetId="31">'x-306'!$B$18</definedName>
    <definedName name="TABLE_DATE_ISSUED_1" localSheetId="32">'x-307'!$B$18</definedName>
    <definedName name="TABLE_DATE_ISSUED_1" localSheetId="33">'x-308'!$B$18</definedName>
    <definedName name="TABLE_DATE_ISSUED_1" localSheetId="34">'x-309'!$B$18</definedName>
    <definedName name="TABLE_DATE_ISSUED_1" localSheetId="35">'x-310'!$B$18</definedName>
    <definedName name="TABLE_DATE_ISSUED_1" localSheetId="36">'x-316'!$B$18</definedName>
    <definedName name="TABLE_DATE_ISSUED_1" localSheetId="37">'x-317'!$B$18</definedName>
    <definedName name="TABLE_DATE_ISSUED_1" localSheetId="38">'x-318'!$B$18</definedName>
    <definedName name="TABLE_DATE_ISSUED_1" localSheetId="39">'x-319'!$B$18</definedName>
    <definedName name="TABLE_DATE_ISSUED_1" localSheetId="40">'x-401'!$B$18</definedName>
    <definedName name="TABLE_DATE_ISSUED_1" localSheetId="41">'x-402'!$B$18</definedName>
    <definedName name="TABLE_DATE_ISSUED_1" localSheetId="42">'x-501'!$B$18</definedName>
    <definedName name="TABLE_DATE_ISSUED_1" localSheetId="43">'x-502'!$B$18</definedName>
    <definedName name="TABLE_DATE_ISSUED_1" localSheetId="44">'x-503'!$B$18</definedName>
    <definedName name="TABLE_DATE_ISSUED_1" localSheetId="45">'x-605'!$B$18</definedName>
    <definedName name="TABLE_DATE_ISSUED_1" localSheetId="46">'x-607'!$B$18</definedName>
    <definedName name="TABLE_DATE_ISSUED_1" localSheetId="47">'x-608'!$B$18</definedName>
    <definedName name="TABLE_DATE_ISSUED_1" localSheetId="48">'x-609'!$B$18</definedName>
    <definedName name="TABLE_DATE_ISSUED_1" localSheetId="49">'x-610'!$B$18</definedName>
    <definedName name="TABLE_DATE_ISSUED_1" localSheetId="50">'x-611'!$B$18</definedName>
    <definedName name="TABLE_DATE_ISSUED_1" localSheetId="51">'x-612'!$B$18</definedName>
    <definedName name="TABLE_DATE_ISSUED_1" localSheetId="52">'x-613'!$B$18</definedName>
    <definedName name="TABLE_DATE_ISSUED_1" localSheetId="53">'x-614'!$B$18</definedName>
    <definedName name="TABLE_DATE_ISSUED_1" localSheetId="54">'x-701'!$B$18</definedName>
    <definedName name="TABLE_DATE_ISSUED_1" localSheetId="55">'x-702'!$B$18</definedName>
    <definedName name="TABLE_DATE_ISSUED_1" localSheetId="56">'x-703'!$B$18</definedName>
    <definedName name="TABLE_DATE_ISSUED_1" localSheetId="57">'x-704'!$B$18</definedName>
    <definedName name="TABLE_DATE_ISSUED_1" localSheetId="58">'x-705'!$B$18</definedName>
    <definedName name="TABLE_DATE_ISSUED_1" localSheetId="59">'x-706'!$B$18</definedName>
    <definedName name="TABLE_DATE_ISSUED_1" localSheetId="60">'x-707'!$B$18</definedName>
    <definedName name="TABLE_DATE_ISSUED_1" localSheetId="61">'x-708'!$B$18</definedName>
    <definedName name="TABLE_DATE_ISSUED_1" localSheetId="62">'x-711'!$B$18</definedName>
    <definedName name="TABLE_DATE_ISSUED_1" localSheetId="63">'x-712'!$B$18</definedName>
    <definedName name="TABLE_DATE_ISSUED_1" localSheetId="64">'x-713'!$B$18</definedName>
    <definedName name="TABLE_DATE_ISSUED_1" localSheetId="65">'x-714'!$B$18</definedName>
    <definedName name="TABLE_DATE_ISSUED_1" localSheetId="66">'x-715'!$B$18</definedName>
    <definedName name="TABLE_DATE_ISSUED_1" localSheetId="67">'x-716'!$B$18</definedName>
    <definedName name="TABLE_DATE_ISSUED_1" localSheetId="68">'x-717'!$B$18</definedName>
    <definedName name="TABLE_DATE_ISSUED_1" localSheetId="69">'x-718'!$B$18</definedName>
    <definedName name="TABLE_DATE_ISSUED_1" localSheetId="70">'x-719'!$B$18</definedName>
    <definedName name="TABLE_DATE_ISSUED_1" localSheetId="71">'x-720'!$B$18</definedName>
    <definedName name="TABLE_DATE_ISSUED_1" localSheetId="72">'x-801'!$B$18</definedName>
    <definedName name="TABLE_DATE_ISSUED_1" localSheetId="73">'x-802'!$B$18</definedName>
    <definedName name="TABLE_DATE_ISSUED_1" localSheetId="74">'x-803'!$B$18</definedName>
    <definedName name="TABLE_DATE_ISSUED_1" localSheetId="75">'x-804'!$B$18</definedName>
    <definedName name="TABLE_DATE_ISSUED_1" localSheetId="76">'x-805'!$B$18</definedName>
    <definedName name="TABLE_DATE_ISSUED_1" localSheetId="77">'x-806'!$B$18</definedName>
    <definedName name="TABLE_DATE_ISSUED_2" localSheetId="12">'x-205'!#REF!</definedName>
    <definedName name="TABLE_DATE_ISSUED_2" localSheetId="44">'x-503'!$F$18</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'x-216'!$B$10</definedName>
    <definedName name="TABLE_DESCRIPTION_1" localSheetId="24">'x-217'!$B$10</definedName>
    <definedName name="TABLE_DESCRIPTION_1" localSheetId="25">'x-218'!$B$10</definedName>
    <definedName name="TABLE_DESCRIPTION_1" localSheetId="26">'x-219'!$B$10</definedName>
    <definedName name="TABLE_DESCRIPTION_1" localSheetId="27">'x-301'!$B$10</definedName>
    <definedName name="TABLE_DESCRIPTION_1" localSheetId="28">'x-302'!$B$10</definedName>
    <definedName name="TABLE_DESCRIPTION_1" localSheetId="29">'x-303'!$B$10</definedName>
    <definedName name="TABLE_DESCRIPTION_1" localSheetId="30">'x-304'!$B$10</definedName>
    <definedName name="TABLE_DESCRIPTION_1" localSheetId="31">'x-306'!$B$10</definedName>
    <definedName name="TABLE_DESCRIPTION_1" localSheetId="32">'x-307'!$B$10</definedName>
    <definedName name="TABLE_DESCRIPTION_1" localSheetId="33">'x-308'!$B$10</definedName>
    <definedName name="TABLE_DESCRIPTION_1" localSheetId="34">'x-309'!$B$10</definedName>
    <definedName name="TABLE_DESCRIPTION_1" localSheetId="35">'x-310'!$B$10</definedName>
    <definedName name="TABLE_DESCRIPTION_1" localSheetId="36">'x-316'!$B$10</definedName>
    <definedName name="TABLE_DESCRIPTION_1" localSheetId="37">'x-317'!$B$10</definedName>
    <definedName name="TABLE_DESCRIPTION_1" localSheetId="38">'x-318'!$B$10</definedName>
    <definedName name="TABLE_DESCRIPTION_1" localSheetId="39">'x-319'!$B$10</definedName>
    <definedName name="TABLE_DESCRIPTION_1" localSheetId="40">'x-401'!$B$10</definedName>
    <definedName name="TABLE_DESCRIPTION_1" localSheetId="41">'x-402'!$B$10</definedName>
    <definedName name="TABLE_DESCRIPTION_1" localSheetId="42">'x-501'!$B$10</definedName>
    <definedName name="TABLE_DESCRIPTION_1" localSheetId="43">'x-502'!$B$10</definedName>
    <definedName name="TABLE_DESCRIPTION_1" localSheetId="44">'x-503'!$B$10</definedName>
    <definedName name="TABLE_DESCRIPTION_1" localSheetId="45">'x-605'!$B$10</definedName>
    <definedName name="TABLE_DESCRIPTION_1" localSheetId="46">'x-607'!$B$10</definedName>
    <definedName name="TABLE_DESCRIPTION_1" localSheetId="47">'x-608'!$B$10</definedName>
    <definedName name="TABLE_DESCRIPTION_1" localSheetId="48">'x-609'!$B$10</definedName>
    <definedName name="TABLE_DESCRIPTION_1" localSheetId="49">'x-610'!$B$10</definedName>
    <definedName name="TABLE_DESCRIPTION_1" localSheetId="50">'x-611'!$B$10</definedName>
    <definedName name="TABLE_DESCRIPTION_1" localSheetId="51">'x-612'!$B$10</definedName>
    <definedName name="TABLE_DESCRIPTION_1" localSheetId="52">'x-613'!$B$10</definedName>
    <definedName name="TABLE_DESCRIPTION_1" localSheetId="53">'x-614'!$B$10</definedName>
    <definedName name="TABLE_DESCRIPTION_1" localSheetId="54">'x-701'!$B$10</definedName>
    <definedName name="TABLE_DESCRIPTION_1" localSheetId="55">'x-702'!$B$10</definedName>
    <definedName name="TABLE_DESCRIPTION_1" localSheetId="56">'x-703'!$B$10</definedName>
    <definedName name="TABLE_DESCRIPTION_1" localSheetId="57">'x-704'!$B$10</definedName>
    <definedName name="TABLE_DESCRIPTION_1" localSheetId="58">'x-705'!$B$10</definedName>
    <definedName name="TABLE_DESCRIPTION_1" localSheetId="59">'x-706'!$B$10</definedName>
    <definedName name="TABLE_DESCRIPTION_1" localSheetId="60">'x-707'!$B$10</definedName>
    <definedName name="TABLE_DESCRIPTION_1" localSheetId="61">'x-708'!$B$10</definedName>
    <definedName name="TABLE_DESCRIPTION_1" localSheetId="62">'x-711'!$B$10</definedName>
    <definedName name="TABLE_DESCRIPTION_1" localSheetId="63">'x-712'!$B$10</definedName>
    <definedName name="TABLE_DESCRIPTION_1" localSheetId="64">'x-713'!$B$10</definedName>
    <definedName name="TABLE_DESCRIPTION_1" localSheetId="65">'x-714'!$B$10</definedName>
    <definedName name="TABLE_DESCRIPTION_1" localSheetId="66">'x-715'!$B$10</definedName>
    <definedName name="TABLE_DESCRIPTION_1" localSheetId="67">'x-716'!$B$10</definedName>
    <definedName name="TABLE_DESCRIPTION_1" localSheetId="68">'x-717'!$B$10</definedName>
    <definedName name="TABLE_DESCRIPTION_1" localSheetId="69">'x-718'!$B$10</definedName>
    <definedName name="TABLE_DESCRIPTION_1" localSheetId="70">'x-719'!$B$10</definedName>
    <definedName name="TABLE_DESCRIPTION_1" localSheetId="71">'x-720'!$B$10</definedName>
    <definedName name="TABLE_DESCRIPTION_1" localSheetId="72">'x-801'!$B$10</definedName>
    <definedName name="TABLE_DESCRIPTION_1" localSheetId="73">'x-802'!$B$10</definedName>
    <definedName name="TABLE_DESCRIPTION_1" localSheetId="74">'x-803'!$B$10</definedName>
    <definedName name="TABLE_DESCRIPTION_1" localSheetId="75">'x-804'!$B$10</definedName>
    <definedName name="TABLE_DESCRIPTION_1" localSheetId="76">'x-805'!$B$10</definedName>
    <definedName name="TABLE_DESCRIPTION_1" localSheetId="77">'x-806'!$B$10</definedName>
    <definedName name="TABLE_DESCRIPTION_2" localSheetId="12">'x-205'!#REF!</definedName>
    <definedName name="TABLE_DESCRIPTION_2" localSheetId="44">'x-503'!$F$10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'x-209'!$B$20</definedName>
    <definedName name="TABLE_FACTOR_STATUS_1" localSheetId="17">'x-210'!$B$20</definedName>
    <definedName name="TABLE_FACTOR_STATUS_1" localSheetId="18">'x-211'!$B$20</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'x-216'!$B$20</definedName>
    <definedName name="TABLE_FACTOR_STATUS_1" localSheetId="24">'x-217'!$B$20</definedName>
    <definedName name="TABLE_FACTOR_STATUS_1" localSheetId="25">'x-218'!$B$20</definedName>
    <definedName name="TABLE_FACTOR_STATUS_1" localSheetId="26">'x-219'!$B$20</definedName>
    <definedName name="TABLE_FACTOR_STATUS_1" localSheetId="27">'x-301'!$B$20</definedName>
    <definedName name="TABLE_FACTOR_STATUS_1" localSheetId="28">'x-302'!$B$20</definedName>
    <definedName name="TABLE_FACTOR_STATUS_1" localSheetId="29">'x-303'!$B$20</definedName>
    <definedName name="TABLE_FACTOR_STATUS_1" localSheetId="30">'x-304'!$B$20</definedName>
    <definedName name="TABLE_FACTOR_STATUS_1" localSheetId="31">'x-306'!$B$20</definedName>
    <definedName name="TABLE_FACTOR_STATUS_1" localSheetId="32">'x-307'!$B$20</definedName>
    <definedName name="TABLE_FACTOR_STATUS_1" localSheetId="33">'x-308'!$B$20</definedName>
    <definedName name="TABLE_FACTOR_STATUS_1" localSheetId="34">'x-309'!$B$20</definedName>
    <definedName name="TABLE_FACTOR_STATUS_1" localSheetId="35">'x-310'!$B$20</definedName>
    <definedName name="TABLE_FACTOR_STATUS_1" localSheetId="36">'x-316'!$B$20</definedName>
    <definedName name="TABLE_FACTOR_STATUS_1" localSheetId="37">'x-317'!$B$20</definedName>
    <definedName name="TABLE_FACTOR_STATUS_1" localSheetId="38">'x-318'!$B$20</definedName>
    <definedName name="TABLE_FACTOR_STATUS_1" localSheetId="39">'x-319'!$B$20</definedName>
    <definedName name="TABLE_FACTOR_STATUS_1" localSheetId="40">'x-401'!$B$20</definedName>
    <definedName name="TABLE_FACTOR_STATUS_1" localSheetId="41">'x-402'!$B$20</definedName>
    <definedName name="TABLE_FACTOR_STATUS_1" localSheetId="42">'x-501'!$B$20</definedName>
    <definedName name="TABLE_FACTOR_STATUS_1" localSheetId="43">'x-502'!$B$20</definedName>
    <definedName name="TABLE_FACTOR_STATUS_1" localSheetId="44">'x-503'!$B$20</definedName>
    <definedName name="TABLE_FACTOR_STATUS_1" localSheetId="45">'x-605'!$B$20</definedName>
    <definedName name="TABLE_FACTOR_STATUS_1" localSheetId="46">'x-607'!$B$20</definedName>
    <definedName name="TABLE_FACTOR_STATUS_1" localSheetId="47">'x-608'!$B$20</definedName>
    <definedName name="TABLE_FACTOR_STATUS_1" localSheetId="48">'x-609'!$B$20</definedName>
    <definedName name="TABLE_FACTOR_STATUS_1" localSheetId="49">'x-610'!$B$20</definedName>
    <definedName name="TABLE_FACTOR_STATUS_1" localSheetId="50">'x-611'!$B$20</definedName>
    <definedName name="TABLE_FACTOR_STATUS_1" localSheetId="51">'x-612'!$B$20</definedName>
    <definedName name="TABLE_FACTOR_STATUS_1" localSheetId="52">'x-613'!$B$20</definedName>
    <definedName name="TABLE_FACTOR_STATUS_1" localSheetId="53">'x-614'!$B$20</definedName>
    <definedName name="TABLE_FACTOR_STATUS_1" localSheetId="54">'x-701'!$B$20</definedName>
    <definedName name="TABLE_FACTOR_STATUS_1" localSheetId="55">'x-702'!$B$20</definedName>
    <definedName name="TABLE_FACTOR_STATUS_1" localSheetId="56">'x-703'!$B$20</definedName>
    <definedName name="TABLE_FACTOR_STATUS_1" localSheetId="57">'x-704'!$B$20</definedName>
    <definedName name="TABLE_FACTOR_STATUS_1" localSheetId="58">'x-705'!$B$20</definedName>
    <definedName name="TABLE_FACTOR_STATUS_1" localSheetId="59">'x-706'!$B$20</definedName>
    <definedName name="TABLE_FACTOR_STATUS_1" localSheetId="60">'x-707'!$B$20</definedName>
    <definedName name="TABLE_FACTOR_STATUS_1" localSheetId="61">'x-708'!$B$20</definedName>
    <definedName name="TABLE_FACTOR_STATUS_1" localSheetId="62">'x-711'!$B$20</definedName>
    <definedName name="TABLE_FACTOR_STATUS_1" localSheetId="63">'x-712'!$B$20</definedName>
    <definedName name="TABLE_FACTOR_STATUS_1" localSheetId="64">'x-713'!$B$20</definedName>
    <definedName name="TABLE_FACTOR_STATUS_1" localSheetId="65">'x-714'!$B$20</definedName>
    <definedName name="TABLE_FACTOR_STATUS_1" localSheetId="66">'x-715'!$B$20</definedName>
    <definedName name="TABLE_FACTOR_STATUS_1" localSheetId="67">'x-716'!$B$20</definedName>
    <definedName name="TABLE_FACTOR_STATUS_1" localSheetId="68">'x-717'!$B$20</definedName>
    <definedName name="TABLE_FACTOR_STATUS_1" localSheetId="69">'x-718'!$B$20</definedName>
    <definedName name="TABLE_FACTOR_STATUS_1" localSheetId="70">'x-719'!$B$20</definedName>
    <definedName name="TABLE_FACTOR_STATUS_1" localSheetId="71">'x-720'!$B$20</definedName>
    <definedName name="TABLE_FACTOR_STATUS_1" localSheetId="72">'x-801'!$B$20</definedName>
    <definedName name="TABLE_FACTOR_STATUS_1" localSheetId="73">'x-802'!$B$20</definedName>
    <definedName name="TABLE_FACTOR_STATUS_1" localSheetId="74">'x-803'!$B$20</definedName>
    <definedName name="TABLE_FACTOR_STATUS_1" localSheetId="75">'x-804'!$B$20</definedName>
    <definedName name="TABLE_FACTOR_STATUS_1" localSheetId="76">'x-805'!$B$20</definedName>
    <definedName name="TABLE_FACTOR_STATUS_1" localSheetId="77">'x-806'!$B$20</definedName>
    <definedName name="TABLE_FACTOR_STATUS_2" localSheetId="12">'x-205'!#REF!</definedName>
    <definedName name="TABLE_FACTOR_STATUS_2" localSheetId="44">'x-503'!$F$20</definedName>
    <definedName name="TABLE_FACTOR_TYPE" localSheetId="7">'[1]x-Series Number'!$B$9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'x-216'!$B$9</definedName>
    <definedName name="TABLE_FACTOR_TYPE_1" localSheetId="24">'x-217'!$B$9</definedName>
    <definedName name="TABLE_FACTOR_TYPE_1" localSheetId="25">'x-218'!$B$9</definedName>
    <definedName name="TABLE_FACTOR_TYPE_1" localSheetId="26">'x-219'!$B$9</definedName>
    <definedName name="TABLE_FACTOR_TYPE_1" localSheetId="27">'x-301'!$B$9</definedName>
    <definedName name="TABLE_FACTOR_TYPE_1" localSheetId="28">'x-302'!$B$9</definedName>
    <definedName name="TABLE_FACTOR_TYPE_1" localSheetId="29">'x-303'!$B$9</definedName>
    <definedName name="TABLE_FACTOR_TYPE_1" localSheetId="30">'x-304'!$B$9</definedName>
    <definedName name="TABLE_FACTOR_TYPE_1" localSheetId="31">'x-306'!$B$9</definedName>
    <definedName name="TABLE_FACTOR_TYPE_1" localSheetId="32">'x-307'!$B$9</definedName>
    <definedName name="TABLE_FACTOR_TYPE_1" localSheetId="33">'x-308'!$B$9</definedName>
    <definedName name="TABLE_FACTOR_TYPE_1" localSheetId="34">'x-309'!$B$9</definedName>
    <definedName name="TABLE_FACTOR_TYPE_1" localSheetId="35">'x-310'!$B$9</definedName>
    <definedName name="TABLE_FACTOR_TYPE_1" localSheetId="36">'x-316'!$B$9</definedName>
    <definedName name="TABLE_FACTOR_TYPE_1" localSheetId="37">'x-317'!$B$9</definedName>
    <definedName name="TABLE_FACTOR_TYPE_1" localSheetId="38">'x-318'!$B$9</definedName>
    <definedName name="TABLE_FACTOR_TYPE_1" localSheetId="39">'x-319'!$B$9</definedName>
    <definedName name="TABLE_FACTOR_TYPE_1" localSheetId="40">'x-401'!$B$9</definedName>
    <definedName name="TABLE_FACTOR_TYPE_1" localSheetId="41">'x-402'!$B$9</definedName>
    <definedName name="TABLE_FACTOR_TYPE_1" localSheetId="42">'x-501'!$B$9</definedName>
    <definedName name="TABLE_FACTOR_TYPE_1" localSheetId="43">'x-502'!$B$9</definedName>
    <definedName name="TABLE_FACTOR_TYPE_1" localSheetId="44">'x-503'!$B$9</definedName>
    <definedName name="TABLE_FACTOR_TYPE_1" localSheetId="45">'x-605'!$B$9</definedName>
    <definedName name="TABLE_FACTOR_TYPE_1" localSheetId="46">'x-607'!$B$9</definedName>
    <definedName name="TABLE_FACTOR_TYPE_1" localSheetId="47">'x-608'!$B$9</definedName>
    <definedName name="TABLE_FACTOR_TYPE_1" localSheetId="48">'x-609'!$B$9</definedName>
    <definedName name="TABLE_FACTOR_TYPE_1" localSheetId="49">'x-610'!$B$9</definedName>
    <definedName name="TABLE_FACTOR_TYPE_1" localSheetId="50">'x-611'!$B$9</definedName>
    <definedName name="TABLE_FACTOR_TYPE_1" localSheetId="51">'x-612'!$B$9</definedName>
    <definedName name="TABLE_FACTOR_TYPE_1" localSheetId="52">'x-613'!$B$9</definedName>
    <definedName name="TABLE_FACTOR_TYPE_1" localSheetId="53">'x-614'!$B$9</definedName>
    <definedName name="TABLE_FACTOR_TYPE_1" localSheetId="54">'x-701'!$B$9</definedName>
    <definedName name="TABLE_FACTOR_TYPE_1" localSheetId="55">'x-702'!$B$9</definedName>
    <definedName name="TABLE_FACTOR_TYPE_1" localSheetId="56">'x-703'!$B$9</definedName>
    <definedName name="TABLE_FACTOR_TYPE_1" localSheetId="57">'x-704'!$B$9</definedName>
    <definedName name="TABLE_FACTOR_TYPE_1" localSheetId="58">'x-705'!$B$9</definedName>
    <definedName name="TABLE_FACTOR_TYPE_1" localSheetId="59">'x-706'!$B$9</definedName>
    <definedName name="TABLE_FACTOR_TYPE_1" localSheetId="60">'x-707'!$B$9</definedName>
    <definedName name="TABLE_FACTOR_TYPE_1" localSheetId="61">'x-708'!$B$9</definedName>
    <definedName name="TABLE_FACTOR_TYPE_1" localSheetId="62">'x-711'!$B$9</definedName>
    <definedName name="TABLE_FACTOR_TYPE_1" localSheetId="63">'x-712'!$B$9</definedName>
    <definedName name="TABLE_FACTOR_TYPE_1" localSheetId="64">'x-713'!$B$9</definedName>
    <definedName name="TABLE_FACTOR_TYPE_1" localSheetId="65">'x-714'!$B$9</definedName>
    <definedName name="TABLE_FACTOR_TYPE_1" localSheetId="66">'x-715'!$B$9</definedName>
    <definedName name="TABLE_FACTOR_TYPE_1" localSheetId="67">'x-716'!$B$9</definedName>
    <definedName name="TABLE_FACTOR_TYPE_1" localSheetId="68">'x-717'!$B$9</definedName>
    <definedName name="TABLE_FACTOR_TYPE_1" localSheetId="69">'x-718'!$B$9</definedName>
    <definedName name="TABLE_FACTOR_TYPE_1" localSheetId="70">'x-719'!$B$9</definedName>
    <definedName name="TABLE_FACTOR_TYPE_1" localSheetId="71">'x-720'!$B$9</definedName>
    <definedName name="TABLE_FACTOR_TYPE_1" localSheetId="72">'x-801'!$B$9</definedName>
    <definedName name="TABLE_FACTOR_TYPE_1" localSheetId="73">'x-802'!$B$9</definedName>
    <definedName name="TABLE_FACTOR_TYPE_1" localSheetId="74">'x-803'!$B$9</definedName>
    <definedName name="TABLE_FACTOR_TYPE_1" localSheetId="75">'x-804'!$B$9</definedName>
    <definedName name="TABLE_FACTOR_TYPE_1" localSheetId="76">'x-805'!$B$9</definedName>
    <definedName name="TABLE_FACTOR_TYPE_1" localSheetId="77">'x-806'!$B$9</definedName>
    <definedName name="TABLE_FACTOR_TYPE_2" localSheetId="12">'x-205'!#REF!</definedName>
    <definedName name="TABLE_FACTOR_TYPE_2" localSheetId="44">'x-503'!$F$9</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'x-216'!$B$11</definedName>
    <definedName name="TABLE_GENDER_1" localSheetId="24">'x-217'!$B$11</definedName>
    <definedName name="TABLE_GENDER_1" localSheetId="25">'x-218'!$B$11</definedName>
    <definedName name="TABLE_GENDER_1" localSheetId="26">'x-219'!$B$11</definedName>
    <definedName name="TABLE_GENDER_1" localSheetId="27">'x-301'!$B$11</definedName>
    <definedName name="TABLE_GENDER_1" localSheetId="28">'x-302'!$B$11</definedName>
    <definedName name="TABLE_GENDER_1" localSheetId="29">'x-303'!$B$11</definedName>
    <definedName name="TABLE_GENDER_1" localSheetId="30">'x-304'!$B$11</definedName>
    <definedName name="TABLE_GENDER_1" localSheetId="31">'x-306'!$B$11</definedName>
    <definedName name="TABLE_GENDER_1" localSheetId="32">'x-307'!$B$11</definedName>
    <definedName name="TABLE_GENDER_1" localSheetId="33">'x-308'!$B$11</definedName>
    <definedName name="TABLE_GENDER_1" localSheetId="34">'x-309'!$B$11</definedName>
    <definedName name="TABLE_GENDER_1" localSheetId="35">'x-310'!$B$11</definedName>
    <definedName name="TABLE_GENDER_1" localSheetId="36">'x-316'!$B$11</definedName>
    <definedName name="TABLE_GENDER_1" localSheetId="37">'x-317'!$B$11</definedName>
    <definedName name="TABLE_GENDER_1" localSheetId="38">'x-318'!$B$11</definedName>
    <definedName name="TABLE_GENDER_1" localSheetId="39">'x-319'!$B$11</definedName>
    <definedName name="TABLE_GENDER_1" localSheetId="40">'x-401'!$B$11</definedName>
    <definedName name="TABLE_GENDER_1" localSheetId="41">'x-402'!$B$11</definedName>
    <definedName name="TABLE_GENDER_1" localSheetId="42">'x-501'!$B$11</definedName>
    <definedName name="TABLE_GENDER_1" localSheetId="43">'x-502'!$B$11</definedName>
    <definedName name="TABLE_GENDER_1" localSheetId="44">'x-503'!$B$11</definedName>
    <definedName name="TABLE_GENDER_1" localSheetId="45">'x-605'!$B$11</definedName>
    <definedName name="TABLE_GENDER_1" localSheetId="46">'x-607'!$B$11</definedName>
    <definedName name="TABLE_GENDER_1" localSheetId="47">'x-608'!$B$11</definedName>
    <definedName name="TABLE_GENDER_1" localSheetId="48">'x-609'!$B$11</definedName>
    <definedName name="TABLE_GENDER_1" localSheetId="49">'x-610'!$B$11</definedName>
    <definedName name="TABLE_GENDER_1" localSheetId="50">'x-611'!$B$11</definedName>
    <definedName name="TABLE_GENDER_1" localSheetId="51">'x-612'!$B$11</definedName>
    <definedName name="TABLE_GENDER_1" localSheetId="52">'x-613'!$B$11</definedName>
    <definedName name="TABLE_GENDER_1" localSheetId="53">'x-614'!$B$11</definedName>
    <definedName name="TABLE_GENDER_1" localSheetId="54">'x-701'!$B$11</definedName>
    <definedName name="TABLE_GENDER_1" localSheetId="55">'x-702'!$B$11</definedName>
    <definedName name="TABLE_GENDER_1" localSheetId="56">'x-703'!$B$11</definedName>
    <definedName name="TABLE_GENDER_1" localSheetId="57">'x-704'!$B$11</definedName>
    <definedName name="TABLE_GENDER_1" localSheetId="58">'x-705'!$B$11</definedName>
    <definedName name="TABLE_GENDER_1" localSheetId="59">'x-706'!$B$11</definedName>
    <definedName name="TABLE_GENDER_1" localSheetId="60">'x-707'!$B$11</definedName>
    <definedName name="TABLE_GENDER_1" localSheetId="61">'x-708'!$B$11</definedName>
    <definedName name="TABLE_GENDER_1" localSheetId="62">'x-711'!$B$11</definedName>
    <definedName name="TABLE_GENDER_1" localSheetId="63">'x-712'!$B$11</definedName>
    <definedName name="TABLE_GENDER_1" localSheetId="64">'x-713'!$B$11</definedName>
    <definedName name="TABLE_GENDER_1" localSheetId="65">'x-714'!$B$11</definedName>
    <definedName name="TABLE_GENDER_1" localSheetId="66">'x-715'!$B$11</definedName>
    <definedName name="TABLE_GENDER_1" localSheetId="67">'x-716'!$B$11</definedName>
    <definedName name="TABLE_GENDER_1" localSheetId="68">'x-717'!$B$11</definedName>
    <definedName name="TABLE_GENDER_1" localSheetId="69">'x-718'!$B$11</definedName>
    <definedName name="TABLE_GENDER_1" localSheetId="70">'x-719'!$B$11</definedName>
    <definedName name="TABLE_GENDER_1" localSheetId="71">'x-720'!$B$11</definedName>
    <definedName name="TABLE_GENDER_1" localSheetId="72">'x-801'!$B$11</definedName>
    <definedName name="TABLE_GENDER_1" localSheetId="73">'x-802'!$B$11</definedName>
    <definedName name="TABLE_GENDER_1" localSheetId="74">'x-803'!$B$11</definedName>
    <definedName name="TABLE_GENDER_1" localSheetId="75">'x-804'!$B$11</definedName>
    <definedName name="TABLE_GENDER_1" localSheetId="76">'x-805'!$B$11</definedName>
    <definedName name="TABLE_GENDER_1" localSheetId="77">'x-806'!$B$11</definedName>
    <definedName name="TABLE_GENDER_2" localSheetId="12">'x-205'!#REF!</definedName>
    <definedName name="TABLE_GENDER_2" localSheetId="44">'x-503'!$F$11</definedName>
    <definedName name="TABLE_INFO">'x-Series Number'!$A$6:$B$20</definedName>
    <definedName name="TABLE_INFO_1" localSheetId="8">'x-201'!$A$6:$B$21</definedName>
    <definedName name="TABLE_INFO_1" localSheetId="9">'x-202'!$A$6:$B$21</definedName>
    <definedName name="TABLE_INFO_1" localSheetId="10">'x-203'!$A$6:$B$21</definedName>
    <definedName name="TABLE_INFO_1" localSheetId="11">'x-204'!$A$6:$B$21</definedName>
    <definedName name="TABLE_INFO_1" localSheetId="12">'x-205'!$A$6:$B$21</definedName>
    <definedName name="TABLE_INFO_1" localSheetId="13">'x-206'!$A$6:$B$21</definedName>
    <definedName name="TABLE_INFO_1" localSheetId="14">'x-207'!$A$6:$B$21</definedName>
    <definedName name="TABLE_INFO_1" localSheetId="15">'x-208'!$A$6:$B$21</definedName>
    <definedName name="TABLE_INFO_1" localSheetId="16">'x-209'!$A$6:$B$21</definedName>
    <definedName name="TABLE_INFO_1" localSheetId="17">'x-210'!$A$6:$B$21</definedName>
    <definedName name="TABLE_INFO_1" localSheetId="18">'x-211'!$A$6:$B$21</definedName>
    <definedName name="TABLE_INFO_1" localSheetId="19">'x-212'!$A$6:$B$21</definedName>
    <definedName name="TABLE_INFO_1" localSheetId="20">'x-213'!$A$6:$B$21</definedName>
    <definedName name="TABLE_INFO_1" localSheetId="21">'x-214'!$A$6:$B$21</definedName>
    <definedName name="TABLE_INFO_1" localSheetId="22">'x-215'!$A$6:$B$21</definedName>
    <definedName name="TABLE_INFO_1" localSheetId="23">'x-216'!$A$6:$B$21</definedName>
    <definedName name="TABLE_INFO_1" localSheetId="24">'x-217'!$A$6:$B$21</definedName>
    <definedName name="TABLE_INFO_1" localSheetId="25">'x-218'!$A$6:$B$21</definedName>
    <definedName name="TABLE_INFO_1" localSheetId="26">'x-219'!$A$6:$B$21</definedName>
    <definedName name="TABLE_INFO_1" localSheetId="27">'x-301'!$A$6:$B$21</definedName>
    <definedName name="TABLE_INFO_1" localSheetId="28">'x-302'!$A$6:$B$21</definedName>
    <definedName name="TABLE_INFO_1" localSheetId="29">'x-303'!$A$6:$B$21</definedName>
    <definedName name="TABLE_INFO_1" localSheetId="30">'x-304'!$A$6:$B$21</definedName>
    <definedName name="TABLE_INFO_1" localSheetId="31">'x-306'!$A$6:$B$21</definedName>
    <definedName name="TABLE_INFO_1" localSheetId="32">'x-307'!$A$6:$B$21</definedName>
    <definedName name="TABLE_INFO_1" localSheetId="33">'x-308'!$A$6:$B$21</definedName>
    <definedName name="TABLE_INFO_1" localSheetId="34">'x-309'!$A$6:$B$21</definedName>
    <definedName name="TABLE_INFO_1" localSheetId="35">'x-310'!$A$6:$B$21</definedName>
    <definedName name="TABLE_INFO_1" localSheetId="36">'x-316'!$A$6:$B$21</definedName>
    <definedName name="TABLE_INFO_1" localSheetId="37">'x-317'!$A$6:$B$21</definedName>
    <definedName name="TABLE_INFO_1" localSheetId="38">'x-318'!$A$6:$B$21</definedName>
    <definedName name="TABLE_INFO_1" localSheetId="39">'x-319'!$A$6:$B$21</definedName>
    <definedName name="TABLE_INFO_1" localSheetId="40">'x-401'!$A$6:$B$21</definedName>
    <definedName name="TABLE_INFO_1" localSheetId="41">'x-402'!$A$6:$B$21</definedName>
    <definedName name="TABLE_INFO_1" localSheetId="42">'x-501'!$A$6:$B$21</definedName>
    <definedName name="TABLE_INFO_1" localSheetId="43">'x-502'!$A$6:$B$21</definedName>
    <definedName name="TABLE_INFO_1" localSheetId="44">'x-503'!$A$6:$B$21</definedName>
    <definedName name="TABLE_INFO_1" localSheetId="45">'x-605'!$A$6:$B$21</definedName>
    <definedName name="TABLE_INFO_1" localSheetId="46">'x-607'!$A$6:$B$21</definedName>
    <definedName name="TABLE_INFO_1" localSheetId="47">'x-608'!$A$6:$B$21</definedName>
    <definedName name="TABLE_INFO_1" localSheetId="48">'x-609'!$A$6:$B$21</definedName>
    <definedName name="TABLE_INFO_1" localSheetId="49">'x-610'!$A$6:$B$21</definedName>
    <definedName name="TABLE_INFO_1" localSheetId="50">'x-611'!$A$6:$B$21</definedName>
    <definedName name="TABLE_INFO_1" localSheetId="51">'x-612'!$A$6:$B$21</definedName>
    <definedName name="TABLE_INFO_1" localSheetId="52">'x-613'!$A$6:$B$21</definedName>
    <definedName name="TABLE_INFO_1" localSheetId="53">'x-614'!$A$6:$B$21</definedName>
    <definedName name="TABLE_INFO_1" localSheetId="54">'x-701'!$A$6:$B$21</definedName>
    <definedName name="TABLE_INFO_1" localSheetId="55">'x-702'!$A$6:$B$21</definedName>
    <definedName name="TABLE_INFO_1" localSheetId="56">'x-703'!$A$6:$B$21</definedName>
    <definedName name="TABLE_INFO_1" localSheetId="57">'x-704'!$A$6:$B$21</definedName>
    <definedName name="TABLE_INFO_1" localSheetId="58">'x-705'!$A$6:$B$21</definedName>
    <definedName name="TABLE_INFO_1" localSheetId="59">'x-706'!$A$6:$B$21</definedName>
    <definedName name="TABLE_INFO_1" localSheetId="60">'x-707'!$A$6:$B$21</definedName>
    <definedName name="TABLE_INFO_1" localSheetId="61">'x-708'!$A$6:$B$21</definedName>
    <definedName name="TABLE_INFO_1" localSheetId="62">'x-711'!$A$6:$B$21</definedName>
    <definedName name="TABLE_INFO_1" localSheetId="63">'x-712'!$A$6:$B$21</definedName>
    <definedName name="TABLE_INFO_1" localSheetId="64">'x-713'!$A$6:$B$21</definedName>
    <definedName name="TABLE_INFO_1" localSheetId="65">'x-714'!$A$6:$B$21</definedName>
    <definedName name="TABLE_INFO_1" localSheetId="66">'x-715'!$A$6:$B$21</definedName>
    <definedName name="TABLE_INFO_1" localSheetId="67">'x-716'!$A$6:$B$21</definedName>
    <definedName name="TABLE_INFO_1" localSheetId="68">'x-717'!$A$6:$B$21</definedName>
    <definedName name="TABLE_INFO_1" localSheetId="69">'x-718'!$A$6:$B$21</definedName>
    <definedName name="TABLE_INFO_1" localSheetId="70">'x-719'!$A$6:$B$21</definedName>
    <definedName name="TABLE_INFO_1" localSheetId="71">'x-720'!$A$6:$B$21</definedName>
    <definedName name="TABLE_INFO_1" localSheetId="72">'x-801'!$A$6:$B$21</definedName>
    <definedName name="TABLE_INFO_1" localSheetId="73">'x-802'!$A$6:$B$21</definedName>
    <definedName name="TABLE_INFO_1" localSheetId="74">'x-803'!$A$6:$B$21</definedName>
    <definedName name="TABLE_INFO_1" localSheetId="75">'x-804'!$A$6:$B$21</definedName>
    <definedName name="TABLE_INFO_1" localSheetId="76">'x-805'!$A$6:$B$21</definedName>
    <definedName name="TABLE_INFO_1" localSheetId="77">'x-806'!$A$6:$B$21</definedName>
    <definedName name="TABLE_INFO_2" localSheetId="12">'x-205'!#REF!</definedName>
    <definedName name="TABLE_INFO_2" localSheetId="44">'x-503'!$E$6:$F$21</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'x-216'!$B$15</definedName>
    <definedName name="TABLE_REFERENCE_1" localSheetId="24">'x-217'!$B$15</definedName>
    <definedName name="TABLE_REFERENCE_1" localSheetId="25">'x-218'!$B$15</definedName>
    <definedName name="TABLE_REFERENCE_1" localSheetId="26">'x-219'!$B$15</definedName>
    <definedName name="TABLE_REFERENCE_1" localSheetId="27">'x-301'!$B$15</definedName>
    <definedName name="TABLE_REFERENCE_1" localSheetId="28">'x-302'!$B$15</definedName>
    <definedName name="TABLE_REFERENCE_1" localSheetId="29">'x-303'!$B$15</definedName>
    <definedName name="TABLE_REFERENCE_1" localSheetId="30">'x-304'!$B$15</definedName>
    <definedName name="TABLE_REFERENCE_1" localSheetId="31">'x-306'!$B$15</definedName>
    <definedName name="TABLE_REFERENCE_1" localSheetId="32">'x-307'!$B$15</definedName>
    <definedName name="TABLE_REFERENCE_1" localSheetId="33">'x-308'!$B$15</definedName>
    <definedName name="TABLE_REFERENCE_1" localSheetId="34">'x-309'!$B$15</definedName>
    <definedName name="TABLE_REFERENCE_1" localSheetId="35">'x-310'!$B$15</definedName>
    <definedName name="TABLE_REFERENCE_1" localSheetId="36">'x-316'!$B$15</definedName>
    <definedName name="TABLE_REFERENCE_1" localSheetId="37">'x-317'!$B$15</definedName>
    <definedName name="TABLE_REFERENCE_1" localSheetId="38">'x-318'!$B$15</definedName>
    <definedName name="TABLE_REFERENCE_1" localSheetId="39">'x-319'!$B$15</definedName>
    <definedName name="TABLE_REFERENCE_1" localSheetId="40">'x-401'!$B$15</definedName>
    <definedName name="TABLE_REFERENCE_1" localSheetId="41">'x-402'!$B$15</definedName>
    <definedName name="TABLE_REFERENCE_1" localSheetId="42">'x-501'!$B$15</definedName>
    <definedName name="TABLE_REFERENCE_1" localSheetId="43">'x-502'!$B$15</definedName>
    <definedName name="TABLE_REFERENCE_1" localSheetId="44">'x-503'!$B$15</definedName>
    <definedName name="TABLE_REFERENCE_1" localSheetId="45">'x-605'!$B$15</definedName>
    <definedName name="TABLE_REFERENCE_1" localSheetId="46">'x-607'!$B$15</definedName>
    <definedName name="TABLE_REFERENCE_1" localSheetId="47">'x-608'!$B$15</definedName>
    <definedName name="TABLE_REFERENCE_1" localSheetId="48">'x-609'!$B$15</definedName>
    <definedName name="TABLE_REFERENCE_1" localSheetId="49">'x-610'!$B$15</definedName>
    <definedName name="TABLE_REFERENCE_1" localSheetId="50">'x-611'!$B$15</definedName>
    <definedName name="TABLE_REFERENCE_1" localSheetId="51">'x-612'!$B$15</definedName>
    <definedName name="TABLE_REFERENCE_1" localSheetId="52">'x-613'!$B$15</definedName>
    <definedName name="TABLE_REFERENCE_1" localSheetId="53">'x-614'!$B$15</definedName>
    <definedName name="TABLE_REFERENCE_1" localSheetId="54">'x-701'!$B$15</definedName>
    <definedName name="TABLE_REFERENCE_1" localSheetId="55">'x-702'!$B$15</definedName>
    <definedName name="TABLE_REFERENCE_1" localSheetId="56">'x-703'!$B$15</definedName>
    <definedName name="TABLE_REFERENCE_1" localSheetId="57">'x-704'!$B$15</definedName>
    <definedName name="TABLE_REFERENCE_1" localSheetId="58">'x-705'!$B$15</definedName>
    <definedName name="TABLE_REFERENCE_1" localSheetId="59">'x-706'!$B$15</definedName>
    <definedName name="TABLE_REFERENCE_1" localSheetId="60">'x-707'!$B$15</definedName>
    <definedName name="TABLE_REFERENCE_1" localSheetId="61">'x-708'!$B$15</definedName>
    <definedName name="TABLE_REFERENCE_1" localSheetId="62">'x-711'!$B$15</definedName>
    <definedName name="TABLE_REFERENCE_1" localSheetId="63">'x-712'!$B$15</definedName>
    <definedName name="TABLE_REFERENCE_1" localSheetId="64">'x-713'!$B$15</definedName>
    <definedName name="TABLE_REFERENCE_1" localSheetId="65">'x-714'!$B$15</definedName>
    <definedName name="TABLE_REFERENCE_1" localSheetId="66">'x-715'!$B$15</definedName>
    <definedName name="TABLE_REFERENCE_1" localSheetId="67">'x-716'!$B$15</definedName>
    <definedName name="TABLE_REFERENCE_1" localSheetId="68">'x-717'!$B$15</definedName>
    <definedName name="TABLE_REFERENCE_1" localSheetId="69">'x-718'!$B$15</definedName>
    <definedName name="TABLE_REFERENCE_1" localSheetId="70">'x-719'!$B$15</definedName>
    <definedName name="TABLE_REFERENCE_1" localSheetId="71">'x-720'!$B$15</definedName>
    <definedName name="TABLE_REFERENCE_1" localSheetId="72">'x-801'!$B$15</definedName>
    <definedName name="TABLE_REFERENCE_1" localSheetId="73">'x-802'!$B$15</definedName>
    <definedName name="TABLE_REFERENCE_1" localSheetId="74">'x-803'!$B$15</definedName>
    <definedName name="TABLE_REFERENCE_1" localSheetId="75">'x-804'!$B$15</definedName>
    <definedName name="TABLE_REFERENCE_1" localSheetId="76">'x-805'!$B$15</definedName>
    <definedName name="TABLE_REFERENCE_1" localSheetId="77">'x-806'!$B$15</definedName>
    <definedName name="TABLE_REFERENCE_2" localSheetId="12">'x-205'!#REF!</definedName>
    <definedName name="TABLE_REFERENCE_2" localSheetId="44">'x-503'!$F$15</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'x-216'!$B$16</definedName>
    <definedName name="TABLE_REFERENCE_GUIDANCE_1" localSheetId="24">'x-217'!$B$16</definedName>
    <definedName name="TABLE_REFERENCE_GUIDANCE_1" localSheetId="25">'x-218'!$B$16</definedName>
    <definedName name="TABLE_REFERENCE_GUIDANCE_1" localSheetId="26">'x-219'!$B$16</definedName>
    <definedName name="TABLE_REFERENCE_GUIDANCE_1" localSheetId="27">'x-301'!$B$16</definedName>
    <definedName name="TABLE_REFERENCE_GUIDANCE_1" localSheetId="28">'x-302'!$B$16</definedName>
    <definedName name="TABLE_REFERENCE_GUIDANCE_1" localSheetId="29">'x-303'!$B$16</definedName>
    <definedName name="TABLE_REFERENCE_GUIDANCE_1" localSheetId="30">'x-304'!$B$16</definedName>
    <definedName name="TABLE_REFERENCE_GUIDANCE_1" localSheetId="31">'x-306'!$B$16</definedName>
    <definedName name="TABLE_REFERENCE_GUIDANCE_1" localSheetId="32">'x-307'!$B$16</definedName>
    <definedName name="TABLE_REFERENCE_GUIDANCE_1" localSheetId="33">'x-308'!$B$16</definedName>
    <definedName name="TABLE_REFERENCE_GUIDANCE_1" localSheetId="34">'x-309'!$B$16</definedName>
    <definedName name="TABLE_REFERENCE_GUIDANCE_1" localSheetId="35">'x-310'!$B$16</definedName>
    <definedName name="TABLE_REFERENCE_GUIDANCE_1" localSheetId="36">'x-316'!$B$16</definedName>
    <definedName name="TABLE_REFERENCE_GUIDANCE_1" localSheetId="37">'x-317'!$B$16</definedName>
    <definedName name="TABLE_REFERENCE_GUIDANCE_1" localSheetId="38">'x-318'!$B$16</definedName>
    <definedName name="TABLE_REFERENCE_GUIDANCE_1" localSheetId="39">'x-319'!$B$16</definedName>
    <definedName name="TABLE_REFERENCE_GUIDANCE_1" localSheetId="40">'x-401'!$B$16</definedName>
    <definedName name="TABLE_REFERENCE_GUIDANCE_1" localSheetId="41">'x-402'!$B$16</definedName>
    <definedName name="TABLE_REFERENCE_GUIDANCE_1" localSheetId="42">'x-501'!$B$16</definedName>
    <definedName name="TABLE_REFERENCE_GUIDANCE_1" localSheetId="43">'x-502'!$B$16</definedName>
    <definedName name="TABLE_REFERENCE_GUIDANCE_1" localSheetId="44">'x-503'!$B$16</definedName>
    <definedName name="TABLE_REFERENCE_GUIDANCE_1" localSheetId="45">'x-605'!$B$16</definedName>
    <definedName name="TABLE_REFERENCE_GUIDANCE_1" localSheetId="46">'x-607'!$B$16</definedName>
    <definedName name="TABLE_REFERENCE_GUIDANCE_1" localSheetId="47">'x-608'!$B$16</definedName>
    <definedName name="TABLE_REFERENCE_GUIDANCE_1" localSheetId="48">'x-609'!$B$16</definedName>
    <definedName name="TABLE_REFERENCE_GUIDANCE_1" localSheetId="49">'x-610'!$B$16</definedName>
    <definedName name="TABLE_REFERENCE_GUIDANCE_1" localSheetId="50">'x-611'!$B$16</definedName>
    <definedName name="TABLE_REFERENCE_GUIDANCE_1" localSheetId="51">'x-612'!$B$16</definedName>
    <definedName name="TABLE_REFERENCE_GUIDANCE_1" localSheetId="52">'x-613'!$B$16</definedName>
    <definedName name="TABLE_REFERENCE_GUIDANCE_1" localSheetId="53">'x-614'!$B$16</definedName>
    <definedName name="TABLE_REFERENCE_GUIDANCE_1" localSheetId="54">'x-701'!$B$16</definedName>
    <definedName name="TABLE_REFERENCE_GUIDANCE_1" localSheetId="55">'x-702'!$B$16</definedName>
    <definedName name="TABLE_REFERENCE_GUIDANCE_1" localSheetId="56">'x-703'!$B$16</definedName>
    <definedName name="TABLE_REFERENCE_GUIDANCE_1" localSheetId="57">'x-704'!$B$16</definedName>
    <definedName name="TABLE_REFERENCE_GUIDANCE_1" localSheetId="58">'x-705'!$B$16</definedName>
    <definedName name="TABLE_REFERENCE_GUIDANCE_1" localSheetId="59">'x-706'!$B$16</definedName>
    <definedName name="TABLE_REFERENCE_GUIDANCE_1" localSheetId="60">'x-707'!$B$16</definedName>
    <definedName name="TABLE_REFERENCE_GUIDANCE_1" localSheetId="61">'x-708'!$B$16</definedName>
    <definedName name="TABLE_REFERENCE_GUIDANCE_1" localSheetId="62">'x-711'!$B$16</definedName>
    <definedName name="TABLE_REFERENCE_GUIDANCE_1" localSheetId="63">'x-712'!$B$16</definedName>
    <definedName name="TABLE_REFERENCE_GUIDANCE_1" localSheetId="64">'x-713'!$B$16</definedName>
    <definedName name="TABLE_REFERENCE_GUIDANCE_1" localSheetId="65">'x-714'!$B$16</definedName>
    <definedName name="TABLE_REFERENCE_GUIDANCE_1" localSheetId="66">'x-715'!$B$16</definedName>
    <definedName name="TABLE_REFERENCE_GUIDANCE_1" localSheetId="67">'x-716'!$B$16</definedName>
    <definedName name="TABLE_REFERENCE_GUIDANCE_1" localSheetId="68">'x-717'!$B$16</definedName>
    <definedName name="TABLE_REFERENCE_GUIDANCE_1" localSheetId="69">'x-718'!$B$16</definedName>
    <definedName name="TABLE_REFERENCE_GUIDANCE_1" localSheetId="70">'x-719'!$B$16</definedName>
    <definedName name="TABLE_REFERENCE_GUIDANCE_1" localSheetId="71">'x-720'!$B$16</definedName>
    <definedName name="TABLE_REFERENCE_GUIDANCE_1" localSheetId="72">'x-801'!$B$16</definedName>
    <definedName name="TABLE_REFERENCE_GUIDANCE_1" localSheetId="73">'x-802'!$B$16</definedName>
    <definedName name="TABLE_REFERENCE_GUIDANCE_1" localSheetId="74">'x-803'!$B$16</definedName>
    <definedName name="TABLE_REFERENCE_GUIDANCE_1" localSheetId="75">'x-804'!$B$16</definedName>
    <definedName name="TABLE_REFERENCE_GUIDANCE_1" localSheetId="76">'x-805'!$B$16</definedName>
    <definedName name="TABLE_REFERENCE_GUIDANCE_1" localSheetId="77">'x-806'!$B$16</definedName>
    <definedName name="TABLE_REFERENCE_GUIDANCE_2" localSheetId="12">'x-205'!#REF!</definedName>
    <definedName name="TABLE_REFERENCE_GUIDANCE_2" localSheetId="44">'x-503'!$F$16</definedName>
    <definedName name="TABLE_RELATED">'x-Series Number'!$B$17</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16">'x-209'!$B$17</definedName>
    <definedName name="TABLE_RELATED_1" localSheetId="17">'x-210'!$B$17</definedName>
    <definedName name="TABLE_RELATED_1" localSheetId="18">'x-211'!$B$17</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'x-216'!$B$17</definedName>
    <definedName name="TABLE_RELATED_1" localSheetId="24">'x-217'!$B$17</definedName>
    <definedName name="TABLE_RELATED_1" localSheetId="25">'x-218'!$B$17</definedName>
    <definedName name="TABLE_RELATED_1" localSheetId="26">'x-219'!$B$17</definedName>
    <definedName name="TABLE_RELATED_1" localSheetId="27">'x-301'!$B$17</definedName>
    <definedName name="TABLE_RELATED_1" localSheetId="28">'x-302'!$B$17</definedName>
    <definedName name="TABLE_RELATED_1" localSheetId="29">'x-303'!$B$17</definedName>
    <definedName name="TABLE_RELATED_1" localSheetId="30">'x-304'!$B$17</definedName>
    <definedName name="TABLE_RELATED_1" localSheetId="31">'x-306'!$B$17</definedName>
    <definedName name="TABLE_RELATED_1" localSheetId="32">'x-307'!$B$17</definedName>
    <definedName name="TABLE_RELATED_1" localSheetId="33">'x-308'!$B$17</definedName>
    <definedName name="TABLE_RELATED_1" localSheetId="34">'x-309'!$B$17</definedName>
    <definedName name="TABLE_RELATED_1" localSheetId="35">'x-310'!$B$17</definedName>
    <definedName name="TABLE_RELATED_1" localSheetId="36">'x-316'!$B$17</definedName>
    <definedName name="TABLE_RELATED_1" localSheetId="37">'x-317'!$B$17</definedName>
    <definedName name="TABLE_RELATED_1" localSheetId="38">'x-318'!$B$17</definedName>
    <definedName name="TABLE_RELATED_1" localSheetId="39">'x-319'!$B$17</definedName>
    <definedName name="TABLE_RELATED_1" localSheetId="40">'x-401'!$B$17</definedName>
    <definedName name="TABLE_RELATED_1" localSheetId="41">'x-402'!$B$17</definedName>
    <definedName name="TABLE_RELATED_1" localSheetId="42">'x-501'!$B$17</definedName>
    <definedName name="TABLE_RELATED_1" localSheetId="43">'x-502'!$B$17</definedName>
    <definedName name="TABLE_RELATED_1" localSheetId="44">'x-503'!$B$17</definedName>
    <definedName name="TABLE_RELATED_1" localSheetId="45">'x-605'!$B$17</definedName>
    <definedName name="TABLE_RELATED_1" localSheetId="46">'x-607'!$B$17</definedName>
    <definedName name="TABLE_RELATED_1" localSheetId="47">'x-608'!$B$17</definedName>
    <definedName name="TABLE_RELATED_1" localSheetId="48">'x-609'!$B$17</definedName>
    <definedName name="TABLE_RELATED_1" localSheetId="49">'x-610'!$B$17</definedName>
    <definedName name="TABLE_RELATED_1" localSheetId="50">'x-611'!$B$17</definedName>
    <definedName name="TABLE_RELATED_1" localSheetId="51">'x-612'!$B$17</definedName>
    <definedName name="TABLE_RELATED_1" localSheetId="52">'x-613'!$B$17</definedName>
    <definedName name="TABLE_RELATED_1" localSheetId="53">'x-614'!$B$17</definedName>
    <definedName name="TABLE_RELATED_1" localSheetId="54">'x-701'!$B$17</definedName>
    <definedName name="TABLE_RELATED_1" localSheetId="55">'x-702'!$B$17</definedName>
    <definedName name="TABLE_RELATED_1" localSheetId="56">'x-703'!$B$17</definedName>
    <definedName name="TABLE_RELATED_1" localSheetId="57">'x-704'!$B$17</definedName>
    <definedName name="TABLE_RELATED_1" localSheetId="58">'x-705'!$B$17</definedName>
    <definedName name="TABLE_RELATED_1" localSheetId="59">'x-706'!$B$17</definedName>
    <definedName name="TABLE_RELATED_1" localSheetId="60">'x-707'!$B$17</definedName>
    <definedName name="TABLE_RELATED_1" localSheetId="61">'x-708'!$B$17</definedName>
    <definedName name="TABLE_RELATED_1" localSheetId="62">'x-711'!$B$17</definedName>
    <definedName name="TABLE_RELATED_1" localSheetId="63">'x-712'!$B$17</definedName>
    <definedName name="TABLE_RELATED_1" localSheetId="64">'x-713'!$B$17</definedName>
    <definedName name="TABLE_RELATED_1" localSheetId="65">'x-714'!$B$17</definedName>
    <definedName name="TABLE_RELATED_1" localSheetId="66">'x-715'!$B$17</definedName>
    <definedName name="TABLE_RELATED_1" localSheetId="67">'x-716'!$B$17</definedName>
    <definedName name="TABLE_RELATED_1" localSheetId="68">'x-717'!$B$17</definedName>
    <definedName name="TABLE_RELATED_1" localSheetId="69">'x-718'!$B$17</definedName>
    <definedName name="TABLE_RELATED_1" localSheetId="70">'x-719'!$B$17</definedName>
    <definedName name="TABLE_RELATED_1" localSheetId="71">'x-720'!$B$17</definedName>
    <definedName name="TABLE_RELATED_1" localSheetId="72">'x-801'!$B$17</definedName>
    <definedName name="TABLE_RELATED_1" localSheetId="73">'x-802'!$B$17</definedName>
    <definedName name="TABLE_RELATED_1" localSheetId="74">'x-803'!$B$17</definedName>
    <definedName name="TABLE_RELATED_1" localSheetId="75">'x-804'!$B$17</definedName>
    <definedName name="TABLE_RELATED_1" localSheetId="76">'x-805'!$B$17</definedName>
    <definedName name="TABLE_RELATED_1" localSheetId="77">'x-806'!$B$17</definedName>
    <definedName name="TABLE_RELATED_2" localSheetId="12">'x-205'!#REF!</definedName>
    <definedName name="TABLE_RELATED_2" localSheetId="44">'x-503'!$F$17</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'x-216'!$B$8</definedName>
    <definedName name="TABLE_SECTION_1" localSheetId="24">'x-217'!$B$8</definedName>
    <definedName name="TABLE_SECTION_1" localSheetId="25">'x-218'!$B$8</definedName>
    <definedName name="TABLE_SECTION_1" localSheetId="26">'x-219'!$B$8</definedName>
    <definedName name="TABLE_SECTION_1" localSheetId="27">'x-301'!$B$8</definedName>
    <definedName name="TABLE_SECTION_1" localSheetId="28">'x-302'!$B$8</definedName>
    <definedName name="TABLE_SECTION_1" localSheetId="29">'x-303'!$B$8</definedName>
    <definedName name="TABLE_SECTION_1" localSheetId="30">'x-304'!$B$8</definedName>
    <definedName name="TABLE_SECTION_1" localSheetId="31">'x-306'!$B$8</definedName>
    <definedName name="TABLE_SECTION_1" localSheetId="32">'x-307'!$B$8</definedName>
    <definedName name="TABLE_SECTION_1" localSheetId="33">'x-308'!$B$8</definedName>
    <definedName name="TABLE_SECTION_1" localSheetId="34">'x-309'!$B$8</definedName>
    <definedName name="TABLE_SECTION_1" localSheetId="35">'x-310'!$B$8</definedName>
    <definedName name="TABLE_SECTION_1" localSheetId="36">'x-316'!$B$8</definedName>
    <definedName name="TABLE_SECTION_1" localSheetId="37">'x-317'!$B$8</definedName>
    <definedName name="TABLE_SECTION_1" localSheetId="38">'x-318'!$B$8</definedName>
    <definedName name="TABLE_SECTION_1" localSheetId="39">'x-319'!$B$8</definedName>
    <definedName name="TABLE_SECTION_1" localSheetId="40">'x-401'!$B$8</definedName>
    <definedName name="TABLE_SECTION_1" localSheetId="41">'x-402'!$B$8</definedName>
    <definedName name="TABLE_SECTION_1" localSheetId="42">'x-501'!$B$8</definedName>
    <definedName name="TABLE_SECTION_1" localSheetId="43">'x-502'!$B$8</definedName>
    <definedName name="TABLE_SECTION_1" localSheetId="44">'x-503'!$B$8</definedName>
    <definedName name="TABLE_SECTION_1" localSheetId="45">'x-605'!$B$8</definedName>
    <definedName name="TABLE_SECTION_1" localSheetId="46">'x-607'!$B$8</definedName>
    <definedName name="TABLE_SECTION_1" localSheetId="47">'x-608'!$B$8</definedName>
    <definedName name="TABLE_SECTION_1" localSheetId="48">'x-609'!$B$8</definedName>
    <definedName name="TABLE_SECTION_1" localSheetId="49">'x-610'!$B$8</definedName>
    <definedName name="TABLE_SECTION_1" localSheetId="50">'x-611'!$B$8</definedName>
    <definedName name="TABLE_SECTION_1" localSheetId="51">'x-612'!$B$8</definedName>
    <definedName name="TABLE_SECTION_1" localSheetId="52">'x-613'!$B$8</definedName>
    <definedName name="TABLE_SECTION_1" localSheetId="53">'x-614'!$B$8</definedName>
    <definedName name="TABLE_SECTION_1" localSheetId="54">'x-701'!$B$8</definedName>
    <definedName name="TABLE_SECTION_1" localSheetId="55">'x-702'!$B$8</definedName>
    <definedName name="TABLE_SECTION_1" localSheetId="56">'x-703'!$B$8</definedName>
    <definedName name="TABLE_SECTION_1" localSheetId="57">'x-704'!$B$8</definedName>
    <definedName name="TABLE_SECTION_1" localSheetId="58">'x-705'!$B$8</definedName>
    <definedName name="TABLE_SECTION_1" localSheetId="59">'x-706'!$B$8</definedName>
    <definedName name="TABLE_SECTION_1" localSheetId="60">'x-707'!$B$8</definedName>
    <definedName name="TABLE_SECTION_1" localSheetId="61">'x-708'!$B$8</definedName>
    <definedName name="TABLE_SECTION_1" localSheetId="62">'x-711'!$B$8</definedName>
    <definedName name="TABLE_SECTION_1" localSheetId="63">'x-712'!$B$8</definedName>
    <definedName name="TABLE_SECTION_1" localSheetId="64">'x-713'!$B$8</definedName>
    <definedName name="TABLE_SECTION_1" localSheetId="65">'x-714'!$B$8</definedName>
    <definedName name="TABLE_SECTION_1" localSheetId="66">'x-715'!$B$8</definedName>
    <definedName name="TABLE_SECTION_1" localSheetId="67">'x-716'!$B$8</definedName>
    <definedName name="TABLE_SECTION_1" localSheetId="68">'x-717'!$B$8</definedName>
    <definedName name="TABLE_SECTION_1" localSheetId="69">'x-718'!$B$8</definedName>
    <definedName name="TABLE_SECTION_1" localSheetId="70">'x-719'!$B$8</definedName>
    <definedName name="TABLE_SECTION_1" localSheetId="71">'x-720'!$B$8</definedName>
    <definedName name="TABLE_SECTION_1" localSheetId="72">'x-801'!$B$8</definedName>
    <definedName name="TABLE_SECTION_1" localSheetId="73">'x-802'!$B$8</definedName>
    <definedName name="TABLE_SECTION_1" localSheetId="74">'x-803'!$B$8</definedName>
    <definedName name="TABLE_SECTION_1" localSheetId="75">'x-804'!$B$8</definedName>
    <definedName name="TABLE_SECTION_1" localSheetId="76">'x-805'!$B$8</definedName>
    <definedName name="TABLE_SECTION_1" localSheetId="77">'x-806'!$B$8</definedName>
    <definedName name="TABLE_SECTION_2" localSheetId="12">'x-205'!#REF!</definedName>
    <definedName name="TABLE_SECTION_2" localSheetId="44">'x-503'!$F$8</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'x-216'!$B$13</definedName>
    <definedName name="TABLE_SECTION_NUMBER_1" localSheetId="24">'x-217'!$B$13</definedName>
    <definedName name="TABLE_SECTION_NUMBER_1" localSheetId="25">'x-218'!$B$13</definedName>
    <definedName name="TABLE_SECTION_NUMBER_1" localSheetId="26">'x-219'!$B$13</definedName>
    <definedName name="TABLE_SECTION_NUMBER_1" localSheetId="27">'x-301'!$B$13</definedName>
    <definedName name="TABLE_SECTION_NUMBER_1" localSheetId="28">'x-302'!$B$13</definedName>
    <definedName name="TABLE_SECTION_NUMBER_1" localSheetId="29">'x-303'!$B$13</definedName>
    <definedName name="TABLE_SECTION_NUMBER_1" localSheetId="30">'x-304'!$B$13</definedName>
    <definedName name="TABLE_SECTION_NUMBER_1" localSheetId="31">'x-306'!$B$13</definedName>
    <definedName name="TABLE_SECTION_NUMBER_1" localSheetId="32">'x-307'!$B$13</definedName>
    <definedName name="TABLE_SECTION_NUMBER_1" localSheetId="33">'x-308'!$B$13</definedName>
    <definedName name="TABLE_SECTION_NUMBER_1" localSheetId="34">'x-309'!$B$13</definedName>
    <definedName name="TABLE_SECTION_NUMBER_1" localSheetId="35">'x-310'!$B$13</definedName>
    <definedName name="TABLE_SECTION_NUMBER_1" localSheetId="36">'x-316'!$B$13</definedName>
    <definedName name="TABLE_SECTION_NUMBER_1" localSheetId="37">'x-317'!$B$13</definedName>
    <definedName name="TABLE_SECTION_NUMBER_1" localSheetId="38">'x-318'!$B$13</definedName>
    <definedName name="TABLE_SECTION_NUMBER_1" localSheetId="39">'x-319'!$B$13</definedName>
    <definedName name="TABLE_SECTION_NUMBER_1" localSheetId="40">'x-401'!$B$13</definedName>
    <definedName name="TABLE_SECTION_NUMBER_1" localSheetId="41">'x-402'!$B$13</definedName>
    <definedName name="TABLE_SECTION_NUMBER_1" localSheetId="42">'x-501'!$B$13</definedName>
    <definedName name="TABLE_SECTION_NUMBER_1" localSheetId="43">'x-502'!$B$13</definedName>
    <definedName name="TABLE_SECTION_NUMBER_1" localSheetId="44">'x-503'!$B$13</definedName>
    <definedName name="TABLE_SECTION_NUMBER_1" localSheetId="45">'x-605'!$B$13</definedName>
    <definedName name="TABLE_SECTION_NUMBER_1" localSheetId="46">'x-607'!$B$13</definedName>
    <definedName name="TABLE_SECTION_NUMBER_1" localSheetId="47">'x-608'!$B$13</definedName>
    <definedName name="TABLE_SECTION_NUMBER_1" localSheetId="48">'x-609'!$B$13</definedName>
    <definedName name="TABLE_SECTION_NUMBER_1" localSheetId="49">'x-610'!$B$13</definedName>
    <definedName name="TABLE_SECTION_NUMBER_1" localSheetId="50">'x-611'!$B$13</definedName>
    <definedName name="TABLE_SECTION_NUMBER_1" localSheetId="51">'x-612'!$B$13</definedName>
    <definedName name="TABLE_SECTION_NUMBER_1" localSheetId="52">'x-613'!$B$13</definedName>
    <definedName name="TABLE_SECTION_NUMBER_1" localSheetId="53">'x-614'!$B$13</definedName>
    <definedName name="TABLE_SECTION_NUMBER_1" localSheetId="54">'x-701'!$B$13</definedName>
    <definedName name="TABLE_SECTION_NUMBER_1" localSheetId="55">'x-702'!$B$13</definedName>
    <definedName name="TABLE_SECTION_NUMBER_1" localSheetId="56">'x-703'!$B$13</definedName>
    <definedName name="TABLE_SECTION_NUMBER_1" localSheetId="57">'x-704'!$B$13</definedName>
    <definedName name="TABLE_SECTION_NUMBER_1" localSheetId="58">'x-705'!$B$13</definedName>
    <definedName name="TABLE_SECTION_NUMBER_1" localSheetId="59">'x-706'!$B$13</definedName>
    <definedName name="TABLE_SECTION_NUMBER_1" localSheetId="60">'x-707'!$B$13</definedName>
    <definedName name="TABLE_SECTION_NUMBER_1" localSheetId="61">'x-708'!$B$13</definedName>
    <definedName name="TABLE_SECTION_NUMBER_1" localSheetId="62">'x-711'!$B$13</definedName>
    <definedName name="TABLE_SECTION_NUMBER_1" localSheetId="63">'x-712'!$B$13</definedName>
    <definedName name="TABLE_SECTION_NUMBER_1" localSheetId="64">'x-713'!$B$13</definedName>
    <definedName name="TABLE_SECTION_NUMBER_1" localSheetId="65">'x-714'!$B$13</definedName>
    <definedName name="TABLE_SECTION_NUMBER_1" localSheetId="66">'x-715'!$B$13</definedName>
    <definedName name="TABLE_SECTION_NUMBER_1" localSheetId="67">'x-716'!$B$13</definedName>
    <definedName name="TABLE_SECTION_NUMBER_1" localSheetId="68">'x-717'!$B$13</definedName>
    <definedName name="TABLE_SECTION_NUMBER_1" localSheetId="69">'x-718'!$B$13</definedName>
    <definedName name="TABLE_SECTION_NUMBER_1" localSheetId="70">'x-719'!$B$13</definedName>
    <definedName name="TABLE_SECTION_NUMBER_1" localSheetId="71">'x-720'!$B$13</definedName>
    <definedName name="TABLE_SECTION_NUMBER_1" localSheetId="72">'x-801'!$B$13</definedName>
    <definedName name="TABLE_SECTION_NUMBER_1" localSheetId="73">'x-802'!$B$13</definedName>
    <definedName name="TABLE_SECTION_NUMBER_1" localSheetId="74">'x-803'!$B$13</definedName>
    <definedName name="TABLE_SECTION_NUMBER_1" localSheetId="75">'x-804'!$B$13</definedName>
    <definedName name="TABLE_SECTION_NUMBER_1" localSheetId="76">'x-805'!$B$13</definedName>
    <definedName name="TABLE_SECTION_NUMBER_1" localSheetId="77">'x-806'!$B$13</definedName>
    <definedName name="TABLE_SECTION_NUMBER_2" localSheetId="12">'x-205'!#REF!</definedName>
    <definedName name="TABLE_SECTION_NUMBER_2" localSheetId="44">'x-503'!$F$13</definedName>
    <definedName name="TABLE_SERIES_NUMBER" localSheetId="7">'[1]x-Series Number'!$B$14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'x-216'!$B$14</definedName>
    <definedName name="TABLE_SERIES_NUMBER_1" localSheetId="24">'x-217'!$B$14</definedName>
    <definedName name="TABLE_SERIES_NUMBER_1" localSheetId="25">'x-218'!$B$14</definedName>
    <definedName name="TABLE_SERIES_NUMBER_1" localSheetId="26">'x-219'!$B$14</definedName>
    <definedName name="TABLE_SERIES_NUMBER_1" localSheetId="27">'x-301'!$B$14</definedName>
    <definedName name="TABLE_SERIES_NUMBER_1" localSheetId="28">'x-302'!$B$14</definedName>
    <definedName name="TABLE_SERIES_NUMBER_1" localSheetId="29">'x-303'!$B$14</definedName>
    <definedName name="TABLE_SERIES_NUMBER_1" localSheetId="30">'x-304'!$B$14</definedName>
    <definedName name="TABLE_SERIES_NUMBER_1" localSheetId="31">'x-306'!$B$14</definedName>
    <definedName name="TABLE_SERIES_NUMBER_1" localSheetId="32">'x-307'!$B$14</definedName>
    <definedName name="TABLE_SERIES_NUMBER_1" localSheetId="33">'x-308'!$B$14</definedName>
    <definedName name="TABLE_SERIES_NUMBER_1" localSheetId="34">'x-309'!$B$14</definedName>
    <definedName name="TABLE_SERIES_NUMBER_1" localSheetId="35">'x-310'!$B$14</definedName>
    <definedName name="TABLE_SERIES_NUMBER_1" localSheetId="36">'x-316'!$B$14</definedName>
    <definedName name="TABLE_SERIES_NUMBER_1" localSheetId="37">'x-317'!$B$14</definedName>
    <definedName name="TABLE_SERIES_NUMBER_1" localSheetId="38">'x-318'!$B$14</definedName>
    <definedName name="TABLE_SERIES_NUMBER_1" localSheetId="39">'x-319'!$B$14</definedName>
    <definedName name="TABLE_SERIES_NUMBER_1" localSheetId="40">'x-401'!$B$14</definedName>
    <definedName name="TABLE_SERIES_NUMBER_1" localSheetId="41">'x-402'!$B$14</definedName>
    <definedName name="TABLE_SERIES_NUMBER_1" localSheetId="42">'x-501'!$B$14</definedName>
    <definedName name="TABLE_SERIES_NUMBER_1" localSheetId="43">'x-502'!$B$14</definedName>
    <definedName name="TABLE_SERIES_NUMBER_1" localSheetId="44">'x-503'!$B$14</definedName>
    <definedName name="TABLE_SERIES_NUMBER_1" localSheetId="45">'x-605'!$B$14</definedName>
    <definedName name="TABLE_SERIES_NUMBER_1" localSheetId="46">'x-607'!$B$14</definedName>
    <definedName name="TABLE_SERIES_NUMBER_1" localSheetId="47">'x-608'!$B$14</definedName>
    <definedName name="TABLE_SERIES_NUMBER_1" localSheetId="48">'x-609'!$B$14</definedName>
    <definedName name="TABLE_SERIES_NUMBER_1" localSheetId="49">'x-610'!$B$14</definedName>
    <definedName name="TABLE_SERIES_NUMBER_1" localSheetId="50">'x-611'!$B$14</definedName>
    <definedName name="TABLE_SERIES_NUMBER_1" localSheetId="51">'x-612'!$B$14</definedName>
    <definedName name="TABLE_SERIES_NUMBER_1" localSheetId="52">'x-613'!$B$14</definedName>
    <definedName name="TABLE_SERIES_NUMBER_1" localSheetId="53">'x-614'!$B$14</definedName>
    <definedName name="TABLE_SERIES_NUMBER_1" localSheetId="54">'x-701'!$B$14</definedName>
    <definedName name="TABLE_SERIES_NUMBER_1" localSheetId="55">'x-702'!$B$14</definedName>
    <definedName name="TABLE_SERIES_NUMBER_1" localSheetId="56">'x-703'!$B$14</definedName>
    <definedName name="TABLE_SERIES_NUMBER_1" localSheetId="57">'x-704'!$B$14</definedName>
    <definedName name="TABLE_SERIES_NUMBER_1" localSheetId="58">'x-705'!$B$14</definedName>
    <definedName name="TABLE_SERIES_NUMBER_1" localSheetId="59">'x-706'!$B$14</definedName>
    <definedName name="TABLE_SERIES_NUMBER_1" localSheetId="60">'x-707'!$B$14</definedName>
    <definedName name="TABLE_SERIES_NUMBER_1" localSheetId="61">'x-708'!$B$14</definedName>
    <definedName name="TABLE_SERIES_NUMBER_1" localSheetId="62">'x-711'!$B$14</definedName>
    <definedName name="TABLE_SERIES_NUMBER_1" localSheetId="63">'x-712'!$B$14</definedName>
    <definedName name="TABLE_SERIES_NUMBER_1" localSheetId="64">'x-713'!$B$14</definedName>
    <definedName name="TABLE_SERIES_NUMBER_1" localSheetId="65">'x-714'!$B$14</definedName>
    <definedName name="TABLE_SERIES_NUMBER_1" localSheetId="66">'x-715'!$B$14</definedName>
    <definedName name="TABLE_SERIES_NUMBER_1" localSheetId="67">'x-716'!$B$14</definedName>
    <definedName name="TABLE_SERIES_NUMBER_1" localSheetId="68">'x-717'!$B$14</definedName>
    <definedName name="TABLE_SERIES_NUMBER_1" localSheetId="69">'x-718'!$B$14</definedName>
    <definedName name="TABLE_SERIES_NUMBER_1" localSheetId="70">'x-719'!$B$14</definedName>
    <definedName name="TABLE_SERIES_NUMBER_1" localSheetId="71">'x-720'!$B$14</definedName>
    <definedName name="TABLE_SERIES_NUMBER_1" localSheetId="72">'x-801'!$B$14</definedName>
    <definedName name="TABLE_SERIES_NUMBER_1" localSheetId="73">'x-802'!$B$14</definedName>
    <definedName name="TABLE_SERIES_NUMBER_1" localSheetId="74">'x-803'!$B$14</definedName>
    <definedName name="TABLE_SERIES_NUMBER_1" localSheetId="75">'x-804'!$B$14</definedName>
    <definedName name="TABLE_SERIES_NUMBER_1" localSheetId="76">'x-805'!$B$14</definedName>
    <definedName name="TABLE_SERIES_NUMBER_1" localSheetId="77">'x-806'!$B$14</definedName>
    <definedName name="TABLE_SERIES_NUMBER_2" localSheetId="12">'x-205'!#REF!</definedName>
    <definedName name="TABLE_SERIES_NUMBER_2" localSheetId="44">'x-503'!$F$14</definedName>
    <definedName name="title" localSheetId="7">[1]Cover!$A$2</definedName>
    <definedName name="title" localSheetId="26">[2]Cover!$A$2</definedName>
    <definedName name="title" localSheetId="41">[3]Cover!$A$2</definedName>
    <definedName name="title" localSheetId="44">[4]Cover!$A$2</definedName>
    <definedName name="title">Cover!$A$2</definedName>
    <definedName name="title_new">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47" l="1"/>
  <c r="A3" i="248"/>
  <c r="A3" i="249"/>
  <c r="A3" i="250"/>
  <c r="A3" i="251"/>
  <c r="A3" i="252"/>
  <c r="A3" i="253"/>
  <c r="A3" i="254"/>
  <c r="A3" i="255"/>
  <c r="A3" i="256"/>
  <c r="A3" i="257"/>
  <c r="A3" i="258"/>
  <c r="A3" i="259"/>
  <c r="A3" i="260"/>
  <c r="A3" i="261"/>
  <c r="A3" i="262"/>
  <c r="A3" i="263"/>
  <c r="A3" i="224"/>
  <c r="A3" i="140"/>
  <c r="A3" i="141"/>
  <c r="A3" i="153"/>
  <c r="A3" i="154"/>
  <c r="A3" i="164"/>
  <c r="A3" i="165"/>
  <c r="A3" i="166"/>
  <c r="A3" i="167"/>
  <c r="A3" i="168"/>
  <c r="A3" i="183"/>
  <c r="A3" i="184"/>
  <c r="A3" i="185"/>
  <c r="A3" i="186"/>
  <c r="A3" i="197"/>
  <c r="A3" i="226"/>
  <c r="A3" i="169"/>
  <c r="A3" i="170"/>
  <c r="A3" i="171"/>
  <c r="A3" i="228"/>
  <c r="A3" i="229"/>
  <c r="A3" i="230"/>
  <c r="A3" i="231"/>
  <c r="A3" i="232"/>
  <c r="A3" i="233"/>
  <c r="A3" i="234"/>
  <c r="A3" i="235"/>
  <c r="A3" i="236"/>
  <c r="A3" i="198"/>
  <c r="A3" i="199"/>
  <c r="A3" i="200"/>
  <c r="A3" i="201"/>
  <c r="A3" i="202"/>
  <c r="A3" i="203"/>
  <c r="A3" i="204"/>
  <c r="A3" i="205"/>
  <c r="A3" i="206"/>
  <c r="A3" i="207"/>
  <c r="A3" i="208"/>
  <c r="A3" i="209"/>
  <c r="A3" i="210"/>
  <c r="A3" i="211"/>
  <c r="A3" i="212"/>
  <c r="A3" i="213"/>
  <c r="A3" i="214"/>
  <c r="A3" i="215"/>
  <c r="A3" i="237"/>
  <c r="A3" i="238"/>
  <c r="A3" i="239"/>
  <c r="A3" i="240"/>
  <c r="A3" i="244"/>
  <c r="A3" i="245"/>
  <c r="A3" i="246"/>
  <c r="A78" i="55" l="1"/>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A2" i="264"/>
  <c r="B23" i="245"/>
  <c r="B23" i="244"/>
  <c r="B23" i="240"/>
  <c r="B23" i="239"/>
  <c r="B23" i="238"/>
  <c r="B23" i="237"/>
  <c r="B23" i="215"/>
  <c r="B23" i="214"/>
  <c r="B23" i="213"/>
  <c r="B23" i="212"/>
  <c r="B23" i="211"/>
  <c r="B23" i="210"/>
  <c r="B23" i="209"/>
  <c r="B23" i="208"/>
  <c r="B23" i="207"/>
  <c r="B23" i="206"/>
  <c r="B23" i="205"/>
  <c r="B23" i="204"/>
  <c r="B23" i="203"/>
  <c r="B23" i="202"/>
  <c r="B23" i="201"/>
  <c r="B23" i="200"/>
  <c r="B23" i="199"/>
  <c r="B23" i="198"/>
  <c r="B23" i="236"/>
  <c r="B23" i="235"/>
  <c r="B23" i="234"/>
  <c r="B23" i="233"/>
  <c r="B23" i="232"/>
  <c r="B23" i="231"/>
  <c r="B23" i="230"/>
  <c r="B23" i="229"/>
  <c r="B23" i="228"/>
  <c r="B23" i="171"/>
  <c r="B23" i="170"/>
  <c r="B23" i="169"/>
  <c r="B23" i="226"/>
  <c r="B23" i="197"/>
  <c r="B23" i="186"/>
  <c r="B23" i="185"/>
  <c r="B23" i="184"/>
  <c r="B23" i="183"/>
  <c r="B23" i="168"/>
  <c r="B23" i="167"/>
  <c r="B23" i="166"/>
  <c r="B23" i="165"/>
  <c r="B23" i="164"/>
  <c r="B23" i="154"/>
  <c r="B23" i="153"/>
  <c r="B23" i="141"/>
  <c r="B23" i="140"/>
  <c r="B23" i="224"/>
  <c r="B23" i="263"/>
  <c r="B23" i="262"/>
  <c r="B23" i="261"/>
  <c r="B23" i="260"/>
  <c r="B23" i="259"/>
  <c r="B23" i="258"/>
  <c r="B23" i="257"/>
  <c r="B23" i="256"/>
  <c r="B23" i="255"/>
  <c r="B23" i="254"/>
  <c r="B23" i="253"/>
  <c r="B23" i="252"/>
  <c r="B23" i="251"/>
  <c r="B23" i="250"/>
  <c r="B23" i="249"/>
  <c r="B23" i="248"/>
  <c r="B23" i="247"/>
  <c r="B23" i="246"/>
  <c r="B22" i="102"/>
  <c r="A2" i="263" l="1"/>
  <c r="A2" i="262"/>
  <c r="A2" i="261"/>
  <c r="A2" i="260"/>
  <c r="A2" i="259"/>
  <c r="A2" i="258"/>
  <c r="A2" i="257"/>
  <c r="A2" i="256"/>
  <c r="A2" i="255"/>
  <c r="A2" i="254"/>
  <c r="A2" i="253"/>
  <c r="A2" i="252"/>
  <c r="A2" i="251"/>
  <c r="A2" i="250"/>
  <c r="A2" i="249"/>
  <c r="A2" i="248"/>
  <c r="A2" i="247"/>
  <c r="A2" i="246"/>
  <c r="A2" i="245" l="1"/>
  <c r="A2" i="244"/>
  <c r="A2" i="240" l="1"/>
  <c r="A2" i="239"/>
  <c r="A2" i="238"/>
  <c r="A2" i="237"/>
  <c r="A2" i="236" l="1"/>
  <c r="A2" i="235"/>
  <c r="A2" i="234"/>
  <c r="A2" i="233"/>
  <c r="A2" i="232"/>
  <c r="A2" i="231"/>
  <c r="A2" i="230"/>
  <c r="A2" i="229"/>
  <c r="A2" i="228"/>
  <c r="A2" i="226" l="1"/>
  <c r="A2" i="224" l="1"/>
  <c r="A2" i="215" l="1"/>
  <c r="A2" i="214"/>
  <c r="A2" i="213"/>
  <c r="A2" i="212"/>
  <c r="A2" i="211"/>
  <c r="A2" i="210"/>
  <c r="A2" i="209"/>
  <c r="A2" i="208"/>
  <c r="A2" i="207"/>
  <c r="A2" i="206"/>
  <c r="A2" i="205"/>
  <c r="A2" i="204"/>
  <c r="A2" i="203"/>
  <c r="A2" i="202"/>
  <c r="A2" i="201"/>
  <c r="A2" i="200"/>
  <c r="A2" i="199"/>
  <c r="A2" i="198"/>
  <c r="A2" i="197" l="1"/>
  <c r="A2" i="186" l="1"/>
  <c r="A2" i="185"/>
  <c r="A2" i="184"/>
  <c r="A2" i="183"/>
  <c r="A2" i="171" l="1"/>
  <c r="A2" i="170"/>
  <c r="A2" i="169"/>
  <c r="A2" i="168"/>
  <c r="A2" i="167"/>
  <c r="A2" i="166"/>
  <c r="A2" i="165"/>
  <c r="A2" i="164"/>
  <c r="A2" i="154" l="1"/>
  <c r="A2" i="153"/>
  <c r="A2" i="141" l="1"/>
  <c r="A2" i="140"/>
  <c r="A3" i="102" l="1"/>
  <c r="A4" i="102" l="1"/>
  <c r="A2" i="102"/>
  <c r="A4" i="101" l="1"/>
  <c r="A2" i="101"/>
  <c r="A2" i="78"/>
  <c r="A2" i="77"/>
  <c r="A2" i="55" l="1"/>
  <c r="A4" i="1" l="1"/>
</calcChain>
</file>

<file path=xl/sharedStrings.xml><?xml version="1.0" encoding="utf-8"?>
<sst xmlns="http://schemas.openxmlformats.org/spreadsheetml/2006/main" count="6280" uniqueCount="877">
  <si>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</si>
  <si>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</si>
  <si>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</si>
  <si>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</si>
  <si>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</si>
  <si>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</si>
  <si>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</si>
  <si>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</si>
  <si>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</si>
  <si>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</si>
  <si>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</si>
  <si>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</si>
  <si>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</si>
  <si>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</si>
  <si>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</si>
  <si>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</si>
  <si>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</si>
  <si>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</si>
  <si>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</si>
  <si>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</si>
  <si>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</si>
  <si>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</si>
  <si>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</si>
  <si>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</si>
  <si>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</si>
  <si>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</si>
  <si>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</si>
  <si>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</si>
  <si>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</si>
  <si>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</si>
  <si>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</si>
  <si>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</si>
  <si>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</si>
  <si>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</si>
  <si>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</si>
  <si>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</si>
  <si>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</si>
  <si>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</si>
  <si>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</si>
  <si>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</si>
  <si>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</si>
  <si>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Methodology changes:</t>
  </si>
  <si>
    <t>Purpose of spreadsheet</t>
  </si>
  <si>
    <t>LGPS_S</t>
  </si>
  <si>
    <t>Section</t>
  </si>
  <si>
    <t>Section Number (x)</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</si>
  <si>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</si>
  <si>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</si>
  <si>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</si>
  <si>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</si>
  <si>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</si>
  <si>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</si>
  <si>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</si>
  <si>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</si>
  <si>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</si>
  <si>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</si>
  <si>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</si>
  <si>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</si>
  <si>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</si>
  <si>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</si>
  <si>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</si>
  <si>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</si>
  <si>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</si>
  <si>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</si>
  <si>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</si>
  <si>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</si>
  <si>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</si>
  <si>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</si>
  <si>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</si>
  <si>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</si>
  <si>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</si>
  <si>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</si>
  <si>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</si>
  <si>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</si>
  <si>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</si>
  <si>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</si>
  <si>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</si>
  <si>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</si>
  <si>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</si>
  <si>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</si>
  <si>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</si>
  <si>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</si>
  <si>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</si>
  <si>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</si>
  <si>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</si>
  <si>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</si>
  <si>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</si>
  <si>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</si>
  <si>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</si>
  <si>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</si>
  <si>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</si>
  <si>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</si>
  <si>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</si>
  <si>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</si>
  <si>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</si>
  <si>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</si>
  <si>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</si>
  <si>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</si>
  <si>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</si>
  <si>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</si>
  <si>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</si>
  <si>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</si>
  <si>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</si>
  <si>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</si>
  <si>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</si>
  <si>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</si>
  <si>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</si>
  <si>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</si>
  <si>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</si>
  <si>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</si>
  <si>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</si>
  <si>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</si>
  <si>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</si>
  <si>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</si>
  <si>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</si>
  <si>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</si>
  <si>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</si>
  <si>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</si>
  <si>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</si>
  <si>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</si>
  <si>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</si>
  <si>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</si>
  <si>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</si>
  <si>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</si>
  <si>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</si>
  <si>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</si>
  <si>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</si>
  <si>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</si>
  <si>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</si>
  <si>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</si>
  <si>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</si>
  <si>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</si>
  <si>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</si>
  <si>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</si>
  <si>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</si>
  <si>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</si>
  <si>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</si>
  <si>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</si>
  <si>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</si>
  <si>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</si>
  <si>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</si>
  <si>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</si>
  <si>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</si>
  <si>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</si>
  <si>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</si>
  <si>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</si>
  <si>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</si>
  <si>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</si>
  <si>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</si>
  <si>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</si>
  <si>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</si>
  <si>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</si>
  <si>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</si>
  <si>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</si>
  <si>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</si>
  <si>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</si>
  <si>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</si>
  <si>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</si>
  <si>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</si>
  <si>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</si>
  <si>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</si>
  <si>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</si>
  <si>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</si>
  <si>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</si>
  <si>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</si>
  <si>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</si>
  <si>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</si>
  <si>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</si>
  <si>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</si>
  <si>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</si>
  <si>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</si>
  <si>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</si>
  <si>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</si>
  <si>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</si>
  <si>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</si>
  <si>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</si>
  <si>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</si>
  <si>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</si>
  <si>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</si>
  <si>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</si>
  <si>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</si>
  <si>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</si>
  <si>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</si>
  <si>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</si>
  <si>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</si>
  <si>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</si>
  <si>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</si>
  <si>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</si>
  <si>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</si>
  <si>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</si>
  <si>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</si>
  <si>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</si>
  <si>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</si>
  <si>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</si>
  <si>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</si>
  <si>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</si>
  <si>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</si>
  <si>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</si>
  <si>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</si>
  <si>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</si>
  <si>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</si>
  <si>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</si>
  <si>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</si>
  <si>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</si>
  <si>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</si>
  <si>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</si>
  <si>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</si>
  <si>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</si>
  <si>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</si>
  <si>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</si>
  <si>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</si>
  <si>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</si>
  <si>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</si>
  <si>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</si>
  <si>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</si>
  <si>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</si>
  <si>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</si>
  <si>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</si>
  <si>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</si>
  <si>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</si>
  <si>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</si>
  <si>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</si>
  <si>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</si>
  <si>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</si>
  <si>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</si>
  <si>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</si>
  <si>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</si>
  <si>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</si>
  <si>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</si>
  <si>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</si>
  <si>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</si>
  <si>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</si>
  <si>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</si>
  <si>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</si>
  <si>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</si>
  <si>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</si>
  <si>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</si>
  <si>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</si>
  <si>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</si>
  <si>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</si>
  <si>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</si>
  <si>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</si>
  <si>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</si>
  <si>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</si>
  <si>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</si>
  <si>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</si>
  <si>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</si>
  <si>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</si>
  <si>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</si>
  <si>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</si>
  <si>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</si>
  <si>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</si>
  <si>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</si>
  <si>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</si>
  <si>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</si>
  <si>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</si>
  <si>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</si>
  <si>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</si>
  <si>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LGPS_S - Consolidated Factor Spreadsheet</t>
  </si>
  <si>
    <t>This spreadsheet contains the full suite of factors that are in force for the LGPS_S.</t>
  </si>
  <si>
    <t>CETV</t>
  </si>
  <si>
    <t>Non club transfers based on NPA 65</t>
  </si>
  <si>
    <t>Male</t>
  </si>
  <si>
    <t>Age last birthday at relevant date</t>
  </si>
  <si>
    <t>0-201</t>
  </si>
  <si>
    <t>Table NC3</t>
  </si>
  <si>
    <t>Age</t>
  </si>
  <si>
    <t>Gross pension of £1 pa</t>
  </si>
  <si>
    <t>Surviving partner's pension of £1 pa</t>
  </si>
  <si>
    <t>Adjustment for Pre 88 GMP of £1 pa</t>
  </si>
  <si>
    <t>Adjustment for Post 88 GMP of £1 pa</t>
  </si>
  <si>
    <t>Deduction for NI modification of £1 pa</t>
  </si>
  <si>
    <t>Female</t>
  </si>
  <si>
    <t>0-202</t>
  </si>
  <si>
    <t>Table NC4</t>
  </si>
  <si>
    <t>Non club transfers based on NPA 66</t>
  </si>
  <si>
    <t>0-203</t>
  </si>
  <si>
    <t>Table NC5</t>
  </si>
  <si>
    <t>0-204</t>
  </si>
  <si>
    <t>Non club transfers based on NPA 67</t>
  </si>
  <si>
    <t>0-205</t>
  </si>
  <si>
    <t>0-206</t>
  </si>
  <si>
    <t>Non club transfers based on NPA 68</t>
  </si>
  <si>
    <t>0-207</t>
  </si>
  <si>
    <t>0-208</t>
  </si>
  <si>
    <t>PenCE</t>
  </si>
  <si>
    <t>Pensioner cash equivalent factors on divorce - non ill health cases</t>
  </si>
  <si>
    <t>0-301</t>
  </si>
  <si>
    <t>Table 1.1</t>
  </si>
  <si>
    <t>Member's pension of £1 per annum</t>
  </si>
  <si>
    <t>Surviving partner's pension of £1 per annum</t>
  </si>
  <si>
    <t>Deduction for GMP of £1 pa</t>
  </si>
  <si>
    <t>0-302</t>
  </si>
  <si>
    <t>Table 1.2</t>
  </si>
  <si>
    <t>Ill health pensioner cash equivalent factors on divorce</t>
  </si>
  <si>
    <t>0-303</t>
  </si>
  <si>
    <t>Table 2.1</t>
  </si>
  <si>
    <t>0-304</t>
  </si>
  <si>
    <t>Table 2.2</t>
  </si>
  <si>
    <t>CRA Conversion Factors - Pension and Lump Sum Conversion Factors</t>
  </si>
  <si>
    <t>Male and Female</t>
  </si>
  <si>
    <t>Relevant Period (years)</t>
  </si>
  <si>
    <t>0-219</t>
  </si>
  <si>
    <t>Table 11</t>
  </si>
  <si>
    <t>Purpose of the Scottish Public Pensions Agency ("SPPA") Consolidated Factor Spreadsheet</t>
  </si>
  <si>
    <t>Unisex</t>
  </si>
  <si>
    <t>Table 4.1</t>
  </si>
  <si>
    <t>Years Early</t>
  </si>
  <si>
    <t xml:space="preserve">Personal Pension (Male) </t>
  </si>
  <si>
    <t>Personal Pension (Female)</t>
  </si>
  <si>
    <t>Lump Sum (Both sexes)</t>
  </si>
  <si>
    <t xml:space="preserve">We provide this sheet to help  SPPA understand which factors have changed and when. </t>
  </si>
  <si>
    <t>Confirms that the following factor table is no longer required by SPPA:</t>
  </si>
  <si>
    <t xml:space="preserve">The 100 series factors contain the club transfer factors. Each different type of club transfer factor is set out on a separate sheet starting with sheet x-101, where x relates to the scheme section (if applicable). </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</si>
  <si>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</si>
  <si>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</si>
  <si>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</si>
  <si>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</si>
  <si>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</si>
  <si>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</si>
  <si>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</si>
  <si>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TV In (non-club)</t>
  </si>
  <si>
    <t>Factors for non-club transfers-in based on NPA 65</t>
  </si>
  <si>
    <t>0-209</t>
  </si>
  <si>
    <t>Table NM65</t>
  </si>
  <si>
    <t>0-210</t>
  </si>
  <si>
    <t>Table NF65</t>
  </si>
  <si>
    <t>Factors for non-club transfers-in based on NPA 66</t>
  </si>
  <si>
    <t>0-211</t>
  </si>
  <si>
    <t>Table NM66</t>
  </si>
  <si>
    <t>0-212</t>
  </si>
  <si>
    <t>Table NF66</t>
  </si>
  <si>
    <t>Factors for non-club transfers-in based on NPA 67</t>
  </si>
  <si>
    <t>0-213</t>
  </si>
  <si>
    <t>Table NM67</t>
  </si>
  <si>
    <t>0-214</t>
  </si>
  <si>
    <t>Table NF67</t>
  </si>
  <si>
    <t>Factors for non-club transfers-in based on NPA 68</t>
  </si>
  <si>
    <t>0-215</t>
  </si>
  <si>
    <t>Table NM68</t>
  </si>
  <si>
    <t>0-216</t>
  </si>
  <si>
    <t>Table NF68</t>
  </si>
  <si>
    <t>Adjustment for pre-88 GMP of £1 pa</t>
  </si>
  <si>
    <t>Adjustment for post-88 GMP of £1 pa</t>
  </si>
  <si>
    <t>Pension credit</t>
  </si>
  <si>
    <t>Pension credit - Factors applicable to former spouse or civil partner below age 65 (pre 2015 transfer day)</t>
  </si>
  <si>
    <t>0-306</t>
  </si>
  <si>
    <t>Table 6.1</t>
  </si>
  <si>
    <t>0-307</t>
  </si>
  <si>
    <t>Table 6.2</t>
  </si>
  <si>
    <t>Pension credit - Factors applicable to former spouse or civil partner age 65 or above (pre 2015 transfer day)</t>
  </si>
  <si>
    <t>0-308</t>
  </si>
  <si>
    <t>Table 7.1</t>
  </si>
  <si>
    <t>0-309</t>
  </si>
  <si>
    <t>Table 7.2</t>
  </si>
  <si>
    <t>Pension credit factors applicable to the former spouse or civil partner (post 2015 transfer day)</t>
  </si>
  <si>
    <t>0-310</t>
  </si>
  <si>
    <t>Trivial commutation</t>
  </si>
  <si>
    <t>Trivial commutation - Factors for member's pension</t>
  </si>
  <si>
    <t>Member's age last birthday at the date of commutation</t>
  </si>
  <si>
    <t>0-501</t>
  </si>
  <si>
    <t>Table A</t>
  </si>
  <si>
    <t>Trivial commutation - Factors for surviving adult dependant's and pension credit member's pension</t>
  </si>
  <si>
    <t>Age last birthday</t>
  </si>
  <si>
    <t>0-502</t>
  </si>
  <si>
    <t>Table B</t>
  </si>
  <si>
    <t>Trivial commutation - Factors for children's pension, other than in the case of an incapacitated child, where the child is below age 16</t>
  </si>
  <si>
    <t>Number of years expected to remain in full-time education</t>
  </si>
  <si>
    <t>Table C</t>
  </si>
  <si>
    <t xml:space="preserve">Lump sum of £1  </t>
  </si>
  <si>
    <t>Normal Pension Age of 65</t>
  </si>
  <si>
    <t>Normal Pension Age of 66</t>
  </si>
  <si>
    <t>Normal Pension Age of 67</t>
  </si>
  <si>
    <t>Normal Pension Age of 68</t>
  </si>
  <si>
    <t>Factor to apply to Member's pension (Fac1) - Males</t>
  </si>
  <si>
    <t>Factor to apply to Dependant's pension (Fac2) - Males</t>
  </si>
  <si>
    <t>Factor to apply to Member's pension (Fac1) - Females</t>
  </si>
  <si>
    <t>Factor to apply to Dependant's pension (Fac2) - Females</t>
  </si>
  <si>
    <t>Factor to apply to whole of pension (Fac1) - Males</t>
  </si>
  <si>
    <t>Factor to apply to whole of pension (Fac1) - Females</t>
  </si>
  <si>
    <t>Trivial commutation - Factors for children's pension, other than in the case of an incapacitated child, where the child is between 16 and 23</t>
  </si>
  <si>
    <t>Factor to apply to child's pension (Fac1)</t>
  </si>
  <si>
    <t xml:space="preserve">Factor to apply to child’s pension (Fac1) </t>
  </si>
  <si>
    <t>Added 26/2/19</t>
  </si>
  <si>
    <t>Factors for non-Club transfers-in over NPA</t>
  </si>
  <si>
    <t>0-217</t>
  </si>
  <si>
    <t>Table NMOverNPA</t>
  </si>
  <si>
    <t>0-218</t>
  </si>
  <si>
    <t>Table NFOverNPA</t>
  </si>
  <si>
    <t>209 - 218 Factors for non-club transfers-in</t>
  </si>
  <si>
    <t>Added 27/2/19</t>
  </si>
  <si>
    <t>Pension Debit</t>
  </si>
  <si>
    <t>Pension debits - reduction to pension debits on early retirement in ill health (pre 2015 transfer day)</t>
  </si>
  <si>
    <t>Male &amp; Female</t>
  </si>
  <si>
    <t>0-316</t>
  </si>
  <si>
    <t>Pension Reduction (%) - Males</t>
  </si>
  <si>
    <t>Pension Reduction (%) - Females</t>
  </si>
  <si>
    <t>Retirement Grant Reduction All Members %</t>
  </si>
  <si>
    <t>Pension debits - reduction to pension debits on early retirement in normal health (pre 2015 transfer day)</t>
  </si>
  <si>
    <t>0-317</t>
  </si>
  <si>
    <t>Pension debits - reduction to pension debits on early retirement in ill health (post 2015 transfer day)</t>
  </si>
  <si>
    <t>0-318</t>
  </si>
  <si>
    <t>Pension debits - reduction to pension debits on early retirement in normal health (post 2015 transfer day)</t>
  </si>
  <si>
    <t>0-319</t>
  </si>
  <si>
    <t>Added 12/3/19</t>
  </si>
  <si>
    <t>ERF</t>
  </si>
  <si>
    <t>Early retirement - Factors to use after age 55</t>
  </si>
  <si>
    <t>Appendix A: Table 1</t>
  </si>
  <si>
    <t>Pension Reduction(%) male</t>
  </si>
  <si>
    <t>Pension Reduction(%) female</t>
  </si>
  <si>
    <t>Retirement Grant Reduction (%) - All Members</t>
  </si>
  <si>
    <t>306 - 310, 501-503</t>
  </si>
  <si>
    <t>316-319; 401</t>
  </si>
  <si>
    <t>Pre 2012</t>
  </si>
  <si>
    <t>Added pension</t>
  </si>
  <si>
    <t>Additional own pension – regular monthly contributions – Males (cost of purchasing £250 pa AP) - elections that commenced prior to 1 April 2012</t>
  </si>
  <si>
    <t>Age at first contribution</t>
  </si>
  <si>
    <t>0-701</t>
  </si>
  <si>
    <t>Additional own pension – regular monthly contributions – Females (cost of purchasing £250 pa AP) - elections that commenced prior to 1 April 2012</t>
  </si>
  <si>
    <t>0-702</t>
  </si>
  <si>
    <t>Additional own and dependants’ pension – regular monthly contributions – Males (cost of purchasing £250 pa AP) - elections that commenced prior to 1 April 2012</t>
  </si>
  <si>
    <t>0-703</t>
  </si>
  <si>
    <t>Additional own and dependants’ pension – regular monthly contributions – Females (cost of purchasing £250 pa AP) - elections that commenced prior to 1 April 2012</t>
  </si>
  <si>
    <t>0-704</t>
  </si>
  <si>
    <t>2012-2015</t>
  </si>
  <si>
    <t>Additional own pension - cost of purchasing £250 AP - regular monthly contributions - Males (purchase of additional pension between 1 April 2012 and 31 March 2015)</t>
  </si>
  <si>
    <t>0-705</t>
  </si>
  <si>
    <t>Additional own pension - cost of purchasing £250 AP - regular monthly contributions - Females (purchase of additional pension between 1 April 2012 and 31 March 2015)</t>
  </si>
  <si>
    <t>0-706</t>
  </si>
  <si>
    <t>Table D</t>
  </si>
  <si>
    <t>Additional own and dependant's pension - cost of purchasing £250 AP - regular monthly contributions - Males (purchase of additional pension between 1 April 2012 and 31 March 2015)</t>
  </si>
  <si>
    <t>0-707</t>
  </si>
  <si>
    <t>Table E</t>
  </si>
  <si>
    <t>Additional own and dependant's pension - cost of purchasing £250 AP - regular monthly contributions - Females (purchase of additional pension between 1 April 2012 and 31 March 2015)</t>
  </si>
  <si>
    <t>0-708</t>
  </si>
  <si>
    <t>Table F</t>
  </si>
  <si>
    <t>Post 2015</t>
  </si>
  <si>
    <t>Additional pension - lump sum contributions - Males (Purchased on or after 1 April 2015)</t>
  </si>
  <si>
    <t>Age at Payment</t>
  </si>
  <si>
    <t>0-711</t>
  </si>
  <si>
    <t>Additional pension - lump sum contributions - Females (Purchased on or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</si>
  <si>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</si>
  <si>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</si>
  <si>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</si>
  <si>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</si>
  <si>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</si>
  <si>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</si>
  <si>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</si>
  <si>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</si>
  <si>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</si>
  <si>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</si>
  <si>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</si>
  <si>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</si>
  <si>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</si>
  <si>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</si>
  <si>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</si>
  <si>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</si>
  <si>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</si>
  <si>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</si>
  <si>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</si>
  <si>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</si>
  <si>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</si>
  <si>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</si>
  <si>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</si>
  <si>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</si>
  <si>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</si>
  <si>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</si>
  <si>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</si>
  <si>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</si>
  <si>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</si>
  <si>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</si>
  <si>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</si>
  <si>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</si>
  <si>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</si>
  <si>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</si>
  <si>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</si>
  <si>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</si>
  <si>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</si>
  <si>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</si>
  <si>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</si>
  <si>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</si>
  <si>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</si>
  <si>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</si>
  <si>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</si>
  <si>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</si>
  <si>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</si>
  <si>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</si>
  <si>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</si>
  <si>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</si>
  <si>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</si>
  <si>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</si>
  <si>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</si>
  <si>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</si>
  <si>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</si>
  <si>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</si>
  <si>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</si>
  <si>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</si>
  <si>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</si>
  <si>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</si>
  <si>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</si>
  <si>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</si>
  <si>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</si>
  <si>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</si>
  <si>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</si>
  <si>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</si>
  <si>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</si>
  <si>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</si>
  <si>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</si>
  <si>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</si>
  <si>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</si>
  <si>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
  </si>
  <si>
    <t>Lump sum contribution (£) for an increase in pension of £100 a year - NPA 65</t>
  </si>
  <si>
    <t>Lump sum contribution (£) for an increase in pension of £100 a year - NPA 66</t>
  </si>
  <si>
    <t>Lump sum contribution (£) for an increase in pension of £100 a year - NPA 67</t>
  </si>
  <si>
    <t>Lump sum contribution (£)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</si>
  <si>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</si>
  <si>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</si>
  <si>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</si>
  <si>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</si>
  <si>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</si>
  <si>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</si>
  <si>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</si>
  <si>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</si>
  <si>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</si>
  <si>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</si>
  <si>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</si>
  <si>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</si>
  <si>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</si>
  <si>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</si>
  <si>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</si>
  <si>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</si>
  <si>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</si>
  <si>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</si>
  <si>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</si>
  <si>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</si>
  <si>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</si>
  <si>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</si>
  <si>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</si>
  <si>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</si>
  <si>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</si>
  <si>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</si>
  <si>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</si>
  <si>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</si>
  <si>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</si>
  <si>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</si>
  <si>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</si>
  <si>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</si>
  <si>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</si>
  <si>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</si>
  <si>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</si>
  <si>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</si>
  <si>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</si>
  <si>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</si>
  <si>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</si>
  <si>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</si>
  <si>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</si>
  <si>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</si>
  <si>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</si>
  <si>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</si>
  <si>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</si>
  <si>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</si>
  <si>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</si>
  <si>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</si>
  <si>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</si>
  <si>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</si>
  <si>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</si>
  <si>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</si>
  <si>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All</t>
  </si>
  <si>
    <t>Added 22/3/19</t>
  </si>
  <si>
    <t>103 - 110; 707-708; 711-720</t>
  </si>
  <si>
    <t>LRF</t>
  </si>
  <si>
    <t>Late retirement - increase in pension</t>
  </si>
  <si>
    <t>Years late</t>
  </si>
  <si>
    <t>Appendix A</t>
  </si>
  <si>
    <t>Years Late</t>
  </si>
  <si>
    <t>Pension Increase (%)</t>
  </si>
  <si>
    <t>Retirement Grant Increase (%)</t>
  </si>
  <si>
    <t>402 - late retirement</t>
  </si>
  <si>
    <t>Issued</t>
  </si>
  <si>
    <t>Added 10/9/19</t>
  </si>
  <si>
    <t>102 - Club transfer factors for immediate payment</t>
  </si>
  <si>
    <t>Tables 103 -110 corrections to Club transfer factors for members over age 65 to align with Club memorandum dated April 2019</t>
  </si>
  <si>
    <t>Scheme pays AA</t>
  </si>
  <si>
    <t>Scheme pays factors based on NPA of 65</t>
  </si>
  <si>
    <t>0-605</t>
  </si>
  <si>
    <t>Table A1</t>
  </si>
  <si>
    <t>Age pensioner pension offset factors</t>
  </si>
  <si>
    <t>0-607</t>
  </si>
  <si>
    <t>Table D1</t>
  </si>
  <si>
    <t>Ill-health pensioner pension offset factors</t>
  </si>
  <si>
    <t>0-608</t>
  </si>
  <si>
    <t>Table E1</t>
  </si>
  <si>
    <t>Pre-2015</t>
  </si>
  <si>
    <t>Reduction to pension offset on ill health retirement</t>
  </si>
  <si>
    <t>Years until age 65 at date of retirement</t>
  </si>
  <si>
    <t>0-609</t>
  </si>
  <si>
    <t>Table B1</t>
  </si>
  <si>
    <t>Reduction to pension offset on retirement before age 65</t>
  </si>
  <si>
    <t>0-610</t>
  </si>
  <si>
    <t>Table B2</t>
  </si>
  <si>
    <t xml:space="preserve">Reduction to pension offset on ill health retirement </t>
  </si>
  <si>
    <t>Years until normal pension age at date of retirement</t>
  </si>
  <si>
    <t>0-611</t>
  </si>
  <si>
    <t>Reduction to pension offset in normal health retirement before NPA</t>
  </si>
  <si>
    <t>0-612</t>
  </si>
  <si>
    <t>Scheme Pays LTA</t>
  </si>
  <si>
    <t>Factors for calculating Lifetime Allowance debit (non ill-health cases)</t>
  </si>
  <si>
    <t>Age last birthday at retirement</t>
  </si>
  <si>
    <t>0-613</t>
  </si>
  <si>
    <t>Factors for calculating lifetime allowance debit (retirement in ill health)</t>
  </si>
  <si>
    <t>0-614</t>
  </si>
  <si>
    <t>Normal pension age of 65</t>
  </si>
  <si>
    <t>Normal pension age of 66</t>
  </si>
  <si>
    <t>Normal pension age of 67</t>
  </si>
  <si>
    <t>Normal pension age of 68</t>
  </si>
  <si>
    <t>Male Factor</t>
  </si>
  <si>
    <t>Female Factor</t>
  </si>
  <si>
    <t>Pension Offset Reduction (%) - Males</t>
  </si>
  <si>
    <t>Pension Offset Reduction (%) - Females</t>
  </si>
  <si>
    <t>Gross pension of £1 per annum - Males</t>
  </si>
  <si>
    <t>Gross pension of £1 per annum - Females</t>
  </si>
  <si>
    <t>605, 607 to 614 - scheme pays AA and LTA factors</t>
  </si>
  <si>
    <t>Amended 19/9/17</t>
  </si>
  <si>
    <t>Additional survivor benefits</t>
  </si>
  <si>
    <t>Cost of one year’s additional survivor benefits - Additional survivor benefit contribution rate - cost expressed as a percentage of full time equivalent salary - male member with female partner</t>
  </si>
  <si>
    <t>Cost of one year’s additional survivor benefits - Additional survivor benefit contribution rate - cost expressed as a percentage of full time equivalent salary - female member with male partner</t>
  </si>
  <si>
    <t>Cost of one year’s additional survivor benefits - Additional survivor benefit contribution rate - cost expressed as a percentage of full time equivalent salary - male member with male partner</t>
  </si>
  <si>
    <t>Cost of one year’s additional survivor benefits - Additional survivor benefit contribution rate - cost expressed as a percentage of full time equivalent salary - female member with female partner</t>
  </si>
  <si>
    <t>Payment period (years) 1</t>
  </si>
  <si>
    <t>Payment period (years) 2</t>
  </si>
  <si>
    <t>Payment period (years) 3</t>
  </si>
  <si>
    <t>Payment period (years) 4</t>
  </si>
  <si>
    <t>Payment period (years) 5</t>
  </si>
  <si>
    <t>Payment period (years) 6</t>
  </si>
  <si>
    <t>Payment period (years) 7</t>
  </si>
  <si>
    <t>Payment period (years) 8</t>
  </si>
  <si>
    <t>Payment period (years) 9</t>
  </si>
  <si>
    <t>Payment period (years) 10</t>
  </si>
  <si>
    <t>Payment period (years) 11</t>
  </si>
  <si>
    <t>Payment period (years) 12</t>
  </si>
  <si>
    <t>Payment period (years) 13</t>
  </si>
  <si>
    <t>Payment period (years) 14</t>
  </si>
  <si>
    <t>Payment period (years) 15</t>
  </si>
  <si>
    <t>Payment period (years) 16</t>
  </si>
  <si>
    <t>Payment period (years) 17</t>
  </si>
  <si>
    <t>Payment period (years) 18</t>
  </si>
  <si>
    <t>Payment period (years) 19</t>
  </si>
  <si>
    <t>Payment period (years) 20</t>
  </si>
  <si>
    <t>Payment period (years) 21</t>
  </si>
  <si>
    <t>Payment period (years) 22</t>
  </si>
  <si>
    <t>Payment period (years) 23</t>
  </si>
  <si>
    <t>Payment period (years) 24</t>
  </si>
  <si>
    <t>Payment period (years) 25</t>
  </si>
  <si>
    <t>Payment period (years) 26</t>
  </si>
  <si>
    <t>Payment period (years) 27</t>
  </si>
  <si>
    <t>Payment period (years) 28</t>
  </si>
  <si>
    <t>0-804</t>
  </si>
  <si>
    <t>0-803</t>
  </si>
  <si>
    <t>0-802</t>
  </si>
  <si>
    <t>0-801</t>
  </si>
  <si>
    <t>Age last birthday of child</t>
  </si>
  <si>
    <t>Amended 8/10/19</t>
  </si>
  <si>
    <t>Changed column headings for children's trivial commutation tables in sheet 503</t>
  </si>
  <si>
    <t>801 - 804 Purchase of Additional Survivor Benefits - factors for updating existing contract member contribution rates</t>
  </si>
  <si>
    <t>Added 17/02/2020</t>
  </si>
  <si>
    <t>Pension (£) for member if bought with dependants' benefits</t>
  </si>
  <si>
    <t>Pension (£) for member only</t>
  </si>
  <si>
    <t>AVC to AP</t>
  </si>
  <si>
    <t xml:space="preserve">Table 1 </t>
  </si>
  <si>
    <t xml:space="preserve">Added 03/04/2019 </t>
  </si>
  <si>
    <t>902 and 903 - AVC to AP</t>
  </si>
  <si>
    <t>Use of accumulated AVCs for additional pension. Amount of additional annual pension for every £100 of accumulated AVCs - retirements in normal health</t>
  </si>
  <si>
    <t>0-805</t>
  </si>
  <si>
    <t>0-806</t>
  </si>
  <si>
    <t xml:space="preserve">Age at date member becomes entitled to an immediate pension or, if later, the date of election under Regulation 17(6) in years and complete months </t>
  </si>
  <si>
    <t>Use of accumulated AVCs for additional pension. Amount of additional annual pension for every £100 of accumulated AVCs - retirements in ill health</t>
  </si>
  <si>
    <t xml:space="preserve">Table 2 </t>
  </si>
  <si>
    <t>Added 14/05/2020</t>
  </si>
  <si>
    <t>806 and 806 - AVC to AP conversion factors</t>
  </si>
  <si>
    <t>Table 12</t>
  </si>
  <si>
    <t>Table 13</t>
  </si>
  <si>
    <t>Table 14</t>
  </si>
  <si>
    <t>Table 15</t>
  </si>
  <si>
    <t>Table 16</t>
  </si>
  <si>
    <t>Version 200811</t>
  </si>
  <si>
    <t>none</t>
  </si>
  <si>
    <t>201 to 218 : updated GMP adjustment factors</t>
  </si>
  <si>
    <t>Added 17/9/19</t>
  </si>
  <si>
    <t>Lump sum of £1</t>
  </si>
  <si>
    <t>Provides the following updated factor tables:</t>
  </si>
  <si>
    <t>Factors still to follow:</t>
  </si>
  <si>
    <t>Date Modified:</t>
  </si>
  <si>
    <t>Version 2023-01</t>
  </si>
  <si>
    <t>x-201 to x-208, x-219, x-301 to x-310, x-316 to x-319</t>
  </si>
  <si>
    <t>Corresponding Guidance Note</t>
  </si>
  <si>
    <t>x-209 to x-218, x-401, x-402</t>
  </si>
  <si>
    <t>Version 2023-02</t>
  </si>
  <si>
    <t>Version 2023-03</t>
  </si>
  <si>
    <t>Withdrawn factor tables:</t>
  </si>
  <si>
    <t>x-305</t>
  </si>
  <si>
    <t>x-501 to x-503, x-605, x-607 to x-614</t>
  </si>
  <si>
    <t>x-701 to x-708, x-711 to x-720,
x-801 to x-804,
x-805 to x-806</t>
  </si>
  <si>
    <t>Club 2023 Tables 1&amp;2 and 3-6 (Copies of the Club factors)</t>
  </si>
  <si>
    <t>x-102 to x-110 (old Club factor tables. These have been replaced by Club 2023 factor tables 1&amp;2 and 3-6)</t>
  </si>
  <si>
    <t>Version 2023-04</t>
  </si>
  <si>
    <t>Assumptions</t>
  </si>
  <si>
    <t>This sheet lists the suite of key assumptions underlying the factors set out in this speadsheet.</t>
  </si>
  <si>
    <t>Version 2025-01</t>
  </si>
  <si>
    <t>Other changes:</t>
  </si>
  <si>
    <t>The key assumptions underlying the factors have been added on a separate tab called "Assumptions".</t>
  </si>
  <si>
    <t>2023 factor review set</t>
  </si>
  <si>
    <t>Financial assumptions</t>
  </si>
  <si>
    <t>Nominal discount rate p.a.</t>
  </si>
  <si>
    <t>Consumer Price Indexation (CPI) p.a.</t>
  </si>
  <si>
    <t>N/A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</si>
  <si>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</si>
  <si>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</si>
  <si>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</si>
  <si>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</si>
  <si>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</si>
  <si>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</si>
  <si>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</si>
  <si>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</si>
  <si>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</si>
  <si>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</si>
  <si>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</si>
  <si>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</si>
  <si>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</si>
  <si>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</si>
  <si>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</si>
  <si>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</si>
  <si>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</si>
  <si>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</si>
  <si>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</si>
  <si>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</si>
  <si>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</si>
  <si>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</si>
  <si>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</si>
  <si>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</si>
  <si>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Age difference between member and spouse/dependant/partner, where member is female</t>
  </si>
  <si>
    <t>Proportion married or partnered</t>
  </si>
  <si>
    <t>Allowance for commutation</t>
  </si>
  <si>
    <t>Expense loading</t>
  </si>
  <si>
    <t>Allowance for short-term dependants pension</t>
  </si>
  <si>
    <t>Normal pension age in the 2015 scheme</t>
  </si>
  <si>
    <t>In line with HMT valuation directions.</t>
  </si>
  <si>
    <t>Rates of ill health retirement</t>
  </si>
  <si>
    <t>Ill health benefit enhancements</t>
  </si>
  <si>
    <t>Mortality before retirement</t>
  </si>
  <si>
    <t>Rates of leaving service</t>
  </si>
  <si>
    <t>Retirement ages</t>
  </si>
  <si>
    <t>All retirements take place at normal pension age.</t>
  </si>
  <si>
    <t>Salary scales</t>
  </si>
  <si>
    <t>Not applicable.</t>
  </si>
  <si>
    <t>Guarantee periods</t>
  </si>
  <si>
    <t>Notes to the assumptions</t>
  </si>
  <si>
    <t>1. Advice underlying these assumptions</t>
  </si>
  <si>
    <t>The RPI assumption is only applicable for those factors that have increases/revaluation based on RPI.</t>
  </si>
  <si>
    <t>113% of S3NMA_M</t>
  </si>
  <si>
    <t xml:space="preserve">115% of S3NFA_H </t>
  </si>
  <si>
    <t xml:space="preserve">110% of S3DMA </t>
  </si>
  <si>
    <t>In line with proposed 2017 valuation assumptions.</t>
  </si>
  <si>
    <t>Assumption Set</t>
  </si>
  <si>
    <t xml:space="preserve">This spreadsheet is provided by GAD at the request of SPPA.  Its purpose is to set out in one place for convenience the actuarial factors provided by GAD to SPPA from time to time in respect of Local Government Pension Scheme (Scotland)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SPPA).   
GAD has no liability for any changes made to this spreadsheet whilst being used by SPPA or any other third party.
This spreadsheet should not be made available online without the express permission of GAD. 
This spreadsheet is password protected. 
</t>
  </si>
  <si>
    <t>148% of S3IMA</t>
  </si>
  <si>
    <t>159% of S3IFA</t>
  </si>
  <si>
    <t>114% of S3DFA _H</t>
  </si>
  <si>
    <t>2024 for most factors
For factors intended to set a member contribution rate that is payable for the duration of a contract, we select a year of use that reflects the cohort of members who could use those factors.</t>
  </si>
  <si>
    <t>0-401</t>
  </si>
  <si>
    <t>0-402</t>
  </si>
  <si>
    <t>0-503A</t>
  </si>
  <si>
    <t>0-503B</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</si>
  <si>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</si>
  <si>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</si>
  <si>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</si>
  <si>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</si>
  <si>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</si>
  <si>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</si>
  <si>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</si>
  <si>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</si>
  <si>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</si>
  <si>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</si>
  <si>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</si>
  <si>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</si>
  <si>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</si>
  <si>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</si>
  <si>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</si>
  <si>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</si>
  <si>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</si>
  <si>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</si>
  <si>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</si>
  <si>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</si>
  <si>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</si>
  <si>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</si>
  <si>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</si>
  <si>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</si>
  <si>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</si>
  <si>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</si>
  <si>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</si>
  <si>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</si>
  <si>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</si>
  <si>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</si>
  <si>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</si>
  <si>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</si>
  <si>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</si>
  <si>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</si>
  <si>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</si>
  <si>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</si>
  <si>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</si>
  <si>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</si>
  <si>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</si>
  <si>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</si>
  <si>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</si>
  <si>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</si>
  <si>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</si>
  <si>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</si>
  <si>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</si>
  <si>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</si>
  <si>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</si>
  <si>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</si>
  <si>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</si>
  <si>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</si>
  <si>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</si>
  <si>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</si>
  <si>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</si>
  <si>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</si>
  <si>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</si>
  <si>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</si>
  <si>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</si>
  <si>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</si>
  <si>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</si>
  <si>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</si>
  <si>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</si>
  <si>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</si>
  <si>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</si>
  <si>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</si>
  <si>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</si>
  <si>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</si>
  <si>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</si>
  <si>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</si>
  <si>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</si>
  <si>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</si>
  <si>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</si>
  <si>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</si>
  <si>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</si>
  <si>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</si>
  <si>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</si>
  <si>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</si>
  <si>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</si>
  <si>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</si>
  <si>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</si>
  <si>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</si>
  <si>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</si>
  <si>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</si>
  <si>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</si>
  <si>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</si>
  <si>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</si>
  <si>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</si>
  <si>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</si>
  <si>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</si>
  <si>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</si>
  <si>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</si>
  <si>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Assumptions underlying factors (Note 1 &amp; 2)</t>
  </si>
  <si>
    <t>Retail Price Indexation (RPI) - pre 2030 p.a. (Note 3)</t>
  </si>
  <si>
    <t>Retail Price Indexation (RPI) - post 2030 p.a. (Note 3)</t>
  </si>
  <si>
    <t>3 years older than partner.</t>
  </si>
  <si>
    <t>2 years younger than partner.</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</si>
  <si>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</si>
  <si>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 xml:space="preserve">2. Assumption summary </t>
  </si>
  <si>
    <t>3. CPI/RPI assumption</t>
  </si>
  <si>
    <t>Generally in line with 2017 valuation assumptions.
100% for options where the member can purchase additional dependant benefits.</t>
  </si>
  <si>
    <t>Assumptions bulletin to SPPA dated 31 March 2023.</t>
  </si>
  <si>
    <t>4. 2017 valuation assumptions</t>
  </si>
  <si>
    <t>The above assumptions were provided in the note dated 26 September 2023.</t>
  </si>
  <si>
    <t>The 2017 valuation assumption report dated 24 March 2020.</t>
  </si>
  <si>
    <t>Table Location</t>
  </si>
  <si>
    <t>Table Reference (Section-Series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</si>
</sst>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
    <numFmt numFmtId="167" formatCode="0.000%"/>
    <numFmt numFmtId="168" formatCode="[$-F800]dddd\,\ mmmm\ dd\,\ yyyy"/>
  </numFmts>
  <fonts count="26"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0"/>
      <color theme="2" tint="-0.499984740745262"/>
      <name val="Arial"/>
      <family val="2"/>
    </font>
    <font>
      <sz val="10"/>
      <color theme="2" tint="-0.499984740745262"/>
      <name val="Arial"/>
      <family val="2"/>
    </font>
    <font>
      <u/>
      <sz val="10"/>
      <color rgb="FF0563C1"/>
      <name val="Arial"/>
      <family val="2"/>
    </font>
    <font>
      <b/>
      <sz val="12"/>
      <color rgb="FF000000"/>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16" fillId="0" borderId="0" applyNumberFormat="0" applyFill="0" applyBorder="0" applyAlignment="0" applyProtection="0"/>
  </cellStyleXfs>
  <cellXfs count="173">
    <xf numFmtId="0" fontId="0" fillId="0" borderId="0" xfId="0"/>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2" fillId="0" borderId="0" xfId="2"/>
    <xf numFmtId="0" fontId="8" fillId="0" borderId="0" xfId="0" applyFont="1"/>
    <xf numFmtId="0" fontId="0" fillId="0" borderId="11" xfId="0" applyBorder="1"/>
    <xf numFmtId="0" fontId="0" fillId="0" borderId="14" xfId="0" applyBorder="1"/>
    <xf numFmtId="0" fontId="0" fillId="0" borderId="16" xfId="0" applyBorder="1"/>
    <xf numFmtId="0" fontId="4" fillId="0" borderId="8" xfId="0" applyFont="1" applyBorder="1"/>
    <xf numFmtId="0" fontId="2" fillId="0" borderId="12" xfId="0" applyFont="1" applyBorder="1" applyAlignment="1">
      <alignment vertical="top" wrapText="1"/>
    </xf>
    <xf numFmtId="0" fontId="2" fillId="0" borderId="13" xfId="0" applyFont="1" applyBorder="1" applyAlignment="1">
      <alignment vertical="top" wrapText="1"/>
    </xf>
    <xf numFmtId="0" fontId="4" fillId="0" borderId="15" xfId="0" applyFont="1" applyBorder="1"/>
    <xf numFmtId="0" fontId="4" fillId="0" borderId="15" xfId="0" applyFont="1" applyBorder="1" applyAlignment="1">
      <alignment vertical="top" wrapText="1"/>
    </xf>
    <xf numFmtId="0" fontId="0" fillId="5" borderId="15" xfId="0" applyFill="1" applyBorder="1" applyAlignment="1">
      <alignment vertical="top"/>
    </xf>
    <xf numFmtId="0" fontId="2"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2" fillId="0" borderId="10" xfId="0" applyFont="1" applyBorder="1" applyAlignment="1">
      <alignment vertical="top" wrapText="1"/>
    </xf>
    <xf numFmtId="0" fontId="4" fillId="0" borderId="11" xfId="0" applyFont="1" applyBorder="1"/>
    <xf numFmtId="0" fontId="2" fillId="7" borderId="15" xfId="0" applyFont="1" applyFill="1" applyBorder="1" applyAlignment="1">
      <alignment vertical="top"/>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0" fontId="14" fillId="0" borderId="0" xfId="0" applyFont="1" applyAlignment="1">
      <alignment horizontal="left" wrapText="1"/>
    </xf>
    <xf numFmtId="0" fontId="14" fillId="0" borderId="0" xfId="0" applyFont="1" applyAlignment="1">
      <alignment horizontal="centerContinuous" wrapText="1"/>
    </xf>
    <xf numFmtId="0" fontId="0" fillId="0" borderId="0" xfId="0" applyAlignment="1">
      <alignment horizontal="center" vertical="top" wrapText="1"/>
    </xf>
    <xf numFmtId="0" fontId="15" fillId="0" borderId="0" xfId="2" applyFont="1" applyAlignment="1">
      <alignment horizontal="centerContinuous"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0" fontId="0" fillId="2" borderId="1" xfId="0" applyFill="1" applyBorder="1" applyAlignment="1">
      <alignment wrapText="1"/>
    </xf>
    <xf numFmtId="0" fontId="0" fillId="3" borderId="0" xfId="0" applyFill="1" applyAlignment="1">
      <alignment wrapText="1"/>
    </xf>
    <xf numFmtId="0" fontId="0" fillId="0" borderId="0" xfId="0" applyAlignment="1">
      <alignment wrapText="1"/>
    </xf>
    <xf numFmtId="0" fontId="16" fillId="0" borderId="0" xfId="3"/>
    <xf numFmtId="1" fontId="15" fillId="0" borderId="0" xfId="2" applyNumberFormat="1" applyFont="1" applyAlignment="1">
      <alignment horizontal="center" vertical="top" wrapText="1"/>
    </xf>
    <xf numFmtId="0" fontId="14" fillId="0" borderId="0" xfId="2" applyFont="1" applyAlignment="1">
      <alignment horizontal="center"/>
    </xf>
    <xf numFmtId="10" fontId="14" fillId="0" borderId="0" xfId="2" applyNumberFormat="1" applyFont="1" applyAlignment="1">
      <alignment horizontal="center"/>
    </xf>
    <xf numFmtId="10" fontId="14" fillId="0" borderId="0" xfId="2" applyNumberFormat="1" applyFont="1"/>
    <xf numFmtId="0" fontId="15" fillId="0" borderId="0" xfId="2" applyFont="1" applyAlignment="1">
      <alignment wrapText="1"/>
    </xf>
    <xf numFmtId="2" fontId="15" fillId="0" borderId="0" xfId="2" applyNumberFormat="1" applyFont="1" applyAlignment="1">
      <alignment vertical="top"/>
    </xf>
    <xf numFmtId="2" fontId="14" fillId="0" borderId="0" xfId="0" applyNumberFormat="1" applyFont="1" applyAlignment="1">
      <alignment horizontal="left" wrapText="1"/>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5" fontId="14" fillId="0" borderId="0" xfId="0" applyNumberFormat="1" applyFont="1" applyAlignment="1">
      <alignment horizontal="center" vertical="center"/>
    </xf>
    <xf numFmtId="0" fontId="17" fillId="0" borderId="0" xfId="0" applyFont="1"/>
    <xf numFmtId="0" fontId="18" fillId="0" borderId="0" xfId="0" applyFont="1"/>
    <xf numFmtId="0" fontId="18" fillId="0" borderId="0" xfId="0" applyFont="1" applyAlignment="1">
      <alignment vertical="top" wrapText="1"/>
    </xf>
    <xf numFmtId="0" fontId="18" fillId="0" borderId="0" xfId="0" applyFont="1" applyAlignment="1">
      <alignment wrapText="1"/>
    </xf>
    <xf numFmtId="0" fontId="19" fillId="0" borderId="0" xfId="0" applyFont="1" applyAlignment="1">
      <alignment horizontal="left" vertical="top" wrapText="1"/>
    </xf>
    <xf numFmtId="0" fontId="19" fillId="0" borderId="0" xfId="0" applyFont="1" applyAlignment="1">
      <alignment vertical="top" wrapText="1"/>
    </xf>
    <xf numFmtId="166" fontId="14" fillId="0" borderId="0" xfId="0" applyNumberFormat="1" applyFont="1" applyAlignment="1">
      <alignment horizontal="center" vertical="center"/>
    </xf>
    <xf numFmtId="167" fontId="14" fillId="0" borderId="0" xfId="0" applyNumberFormat="1" applyFont="1" applyAlignment="1">
      <alignment horizontal="center" vertical="center"/>
    </xf>
    <xf numFmtId="14" fontId="18" fillId="0" borderId="0" xfId="0" applyNumberFormat="1" applyFont="1"/>
    <xf numFmtId="0" fontId="2" fillId="0" borderId="0" xfId="2" applyAlignment="1">
      <alignment horizontal="centerContinuous"/>
    </xf>
    <xf numFmtId="1" fontId="14" fillId="0" borderId="0" xfId="0" applyNumberFormat="1" applyFont="1" applyAlignment="1">
      <alignment horizontal="center" vertical="center"/>
    </xf>
    <xf numFmtId="0" fontId="2" fillId="8" borderId="0" xfId="0" applyFont="1" applyFill="1" applyAlignment="1">
      <alignment vertical="center"/>
    </xf>
    <xf numFmtId="0" fontId="14" fillId="9" borderId="0" xfId="0" applyFont="1" applyFill="1" applyAlignment="1">
      <alignment vertical="center" wrapText="1"/>
    </xf>
    <xf numFmtId="0" fontId="4" fillId="10" borderId="0" xfId="0" applyFont="1" applyFill="1"/>
    <xf numFmtId="0" fontId="2" fillId="12" borderId="0" xfId="0" applyFont="1" applyFill="1"/>
    <xf numFmtId="0" fontId="2" fillId="10" borderId="0" xfId="0" applyFont="1" applyFill="1"/>
    <xf numFmtId="0" fontId="2" fillId="9" borderId="0" xfId="0" applyFont="1" applyFill="1"/>
    <xf numFmtId="0" fontId="2" fillId="9" borderId="0" xfId="0" applyFont="1" applyFill="1" applyAlignment="1">
      <alignment wrapText="1"/>
    </xf>
    <xf numFmtId="0" fontId="2" fillId="11" borderId="0" xfId="0" applyFont="1" applyFill="1"/>
    <xf numFmtId="14" fontId="2" fillId="11" borderId="0" xfId="0" applyNumberFormat="1" applyFont="1" applyFill="1"/>
    <xf numFmtId="0" fontId="20" fillId="0" borderId="0" xfId="0" applyFont="1"/>
    <xf numFmtId="0" fontId="21" fillId="0" borderId="0" xfId="0" applyFont="1"/>
    <xf numFmtId="0" fontId="21" fillId="0" borderId="0" xfId="0" applyFont="1" applyAlignment="1">
      <alignment wrapText="1"/>
    </xf>
    <xf numFmtId="14" fontId="21" fillId="0" borderId="0" xfId="0" applyNumberFormat="1" applyFont="1"/>
    <xf numFmtId="0" fontId="2" fillId="0" borderId="0" xfId="2" applyAlignment="1">
      <alignment horizontal="center"/>
    </xf>
    <xf numFmtId="0" fontId="22" fillId="0" borderId="0" xfId="2" applyFont="1" applyAlignment="1">
      <alignment vertical="center"/>
    </xf>
    <xf numFmtId="0" fontId="23" fillId="11" borderId="0" xfId="2" applyFont="1" applyFill="1" applyAlignment="1">
      <alignment wrapText="1"/>
    </xf>
    <xf numFmtId="0" fontId="23" fillId="11" borderId="0" xfId="2" applyFont="1" applyFill="1" applyAlignment="1">
      <alignment horizontal="left" wrapText="1"/>
    </xf>
    <xf numFmtId="0" fontId="23" fillId="9" borderId="0" xfId="2" applyFont="1" applyFill="1" applyAlignment="1">
      <alignment wrapText="1"/>
    </xf>
    <xf numFmtId="0" fontId="23" fillId="9" borderId="0" xfId="2" applyFont="1" applyFill="1" applyAlignment="1">
      <alignment horizontal="left" wrapText="1"/>
    </xf>
    <xf numFmtId="0" fontId="24" fillId="11" borderId="0" xfId="2" applyFont="1" applyFill="1" applyAlignment="1">
      <alignment horizontal="left" wrapText="1"/>
    </xf>
    <xf numFmtId="0" fontId="24" fillId="9" borderId="0" xfId="2" applyFont="1" applyFill="1" applyAlignment="1">
      <alignment horizontal="left" wrapText="1"/>
    </xf>
    <xf numFmtId="10" fontId="24" fillId="9" borderId="0" xfId="2" applyNumberFormat="1" applyFont="1" applyFill="1" applyAlignment="1">
      <alignment horizontal="left" wrapText="1"/>
    </xf>
    <xf numFmtId="10" fontId="24" fillId="11" borderId="0" xfId="2" applyNumberFormat="1" applyFont="1" applyFill="1" applyAlignment="1">
      <alignment horizontal="left" wrapText="1"/>
    </xf>
    <xf numFmtId="0" fontId="24" fillId="9" borderId="0" xfId="2" applyFont="1" applyFill="1" applyAlignment="1">
      <alignment horizontal="left"/>
    </xf>
    <xf numFmtId="0" fontId="25" fillId="9" borderId="0" xfId="2" applyFont="1" applyFill="1" applyAlignment="1">
      <alignment horizontal="left" wrapText="1"/>
    </xf>
    <xf numFmtId="0" fontId="25" fillId="11" borderId="0" xfId="2" applyFont="1" applyFill="1" applyAlignment="1">
      <alignment horizontal="left" wrapText="1"/>
    </xf>
    <xf numFmtId="9" fontId="25" fillId="9" borderId="0" xfId="2" applyNumberFormat="1" applyFont="1" applyFill="1" applyAlignment="1">
      <alignment horizontal="left" wrapText="1"/>
    </xf>
    <xf numFmtId="9" fontId="24" fillId="11" borderId="0" xfId="2" applyNumberFormat="1" applyFont="1" applyFill="1" applyAlignment="1">
      <alignment horizontal="left" wrapText="1"/>
    </xf>
    <xf numFmtId="167" fontId="24" fillId="9" borderId="0" xfId="2" applyNumberFormat="1" applyFont="1" applyFill="1" applyAlignment="1">
      <alignment horizontal="left" wrapText="1"/>
    </xf>
    <xf numFmtId="0" fontId="24" fillId="9" borderId="0" xfId="2" applyFont="1" applyFill="1" applyAlignment="1">
      <alignment wrapText="1"/>
    </xf>
    <xf numFmtId="0" fontId="14" fillId="0" borderId="0" xfId="2" applyFont="1" applyAlignment="1">
      <alignment horizontal="center" vertical="center"/>
    </xf>
    <xf numFmtId="0" fontId="4" fillId="0" borderId="0" xfId="0" applyFont="1" applyAlignment="1">
      <alignment wrapText="1"/>
    </xf>
    <xf numFmtId="0" fontId="14" fillId="0" borderId="0" xfId="0" applyFont="1" applyAlignment="1">
      <alignment horizontal="left"/>
    </xf>
    <xf numFmtId="0" fontId="15" fillId="0" borderId="0" xfId="0" applyFont="1" applyAlignment="1">
      <alignment horizontal="left" wrapText="1"/>
    </xf>
    <xf numFmtId="0" fontId="14" fillId="0" borderId="0" xfId="0" applyFont="1" applyAlignment="1">
      <alignment horizontal="left" vertical="top" wrapText="1"/>
    </xf>
    <xf numFmtId="14" fontId="14" fillId="0" borderId="0" xfId="0" applyNumberFormat="1" applyFont="1" applyAlignment="1">
      <alignment horizontal="left"/>
    </xf>
    <xf numFmtId="0" fontId="14" fillId="0" borderId="0" xfId="2" applyFont="1" applyAlignment="1">
      <alignment horizontal="left"/>
    </xf>
    <xf numFmtId="0" fontId="15" fillId="0" borderId="0" xfId="2" applyFont="1" applyAlignment="1">
      <alignment horizontal="left" wrapText="1"/>
    </xf>
    <xf numFmtId="0" fontId="14" fillId="0" borderId="0" xfId="2" applyFont="1" applyAlignment="1">
      <alignment horizontal="left" wrapText="1"/>
    </xf>
    <xf numFmtId="14" fontId="14" fillId="0" borderId="0" xfId="2" applyNumberFormat="1" applyFont="1" applyAlignment="1">
      <alignment horizontal="left"/>
    </xf>
    <xf numFmtId="0" fontId="16" fillId="0" borderId="0" xfId="3" applyFill="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wrapText="1"/>
    </xf>
    <xf numFmtId="168" fontId="14" fillId="0" borderId="0" xfId="0" applyNumberFormat="1" applyFont="1" applyAlignment="1">
      <alignment horizontal="left" vertical="center"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2" fillId="11" borderId="0" xfId="0" applyFont="1" applyFill="1"/>
    <xf numFmtId="0" fontId="2" fillId="9" borderId="0" xfId="0" applyFont="1" applyFill="1"/>
  </cellXfs>
  <cellStyles count="4">
    <cellStyle name="Hyperlink" xfId="3" builtinId="8"/>
    <cellStyle name="Normal" xfId="0" builtinId="0"/>
    <cellStyle name="Normal 2" xfId="1" xr:uid="{00000000-0005-0000-0000-000001000000}"/>
    <cellStyle name="Normal 2 2" xfId="2" xr:uid="{00000000-0005-0000-0000-000002000000}"/>
  </cellStyles>
  <dxfs count="705">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00FFFF"/>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89"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90" Type="http://schemas.openxmlformats.org/officeDocument/2006/relationships/customXml" Target="../customXml/item4.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2.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3.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externalLink" Target="externalLinks/externalLink4.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lient%20Work/CS%20GB/Factors%20&amp;%20Guidance/2024%20Guidance%20Review/0.%20Consolidated%20factor%20workbook%20for%20website/CS%20GB%20Consolidated%20Factors%202025-01.xlsm" TargetMode="External"/><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22LGPS_SConsolidatedFactor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19LGPS_SConsolidatedFactors.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LGPS_S/Factors/2017%20Factor%20Review/2pt4FactorReviews/CommnCapitalisations/ss/Factors%20Documentation%20Comm'n%20&amp;%20other%20Capitalisations%20LGPS_S.xlsm" TargetMode="External"/><Relationship Id="rId1" Type="http://schemas.openxmlformats.org/officeDocument/2006/relationships/externalLinkPath" Target="/LGPS_S/Factors/2017%20Factor%20Review/2pt4FactorReviews/CommnCapitalisations/ss/Factors%20Documentation%20Comm'n%20&amp;%20other%20Capitalisations%20LGPS_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 val="x-701"/>
      <sheetName val="x-702"/>
      <sheetName val="x-703"/>
      <sheetName val="x-704"/>
      <sheetName val="x-705"/>
      <sheetName val="x-706"/>
      <sheetName val="x-707"/>
      <sheetName val="x-708"/>
      <sheetName val="x-711"/>
      <sheetName val="x-712"/>
      <sheetName val="x-713"/>
      <sheetName val="x-714"/>
      <sheetName val="x-715"/>
      <sheetName val="x-716"/>
      <sheetName val="x-717"/>
      <sheetName val="x-718"/>
      <sheetName val="x-719"/>
      <sheetName val="x-720"/>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Purpose of spreadsheet"/>
      <sheetName val="Version Control"/>
      <sheetName val="Summary - LGPS_S"/>
      <sheetName val="AnnGenHiddenLists"/>
      <sheetName val="Factor List"/>
      <sheetName val="x-Series Number"/>
      <sheetName val="x-305"/>
      <sheetName val="x-306"/>
      <sheetName val="x-307"/>
      <sheetName val="x-308"/>
      <sheetName val="x-309"/>
      <sheetName val="x-310"/>
      <sheetName val="x-311"/>
      <sheetName val="x-313"/>
      <sheetName val="x-314"/>
      <sheetName val="x-501"/>
      <sheetName val="x-502"/>
      <sheetName val="x-503"/>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B14" sqref="B14"/>
    </sheetView>
  </sheetViews>
  <sheetFormatPr defaultRowHeight="13.2" x14ac:dyDescent="0.25"/>
  <cols>
    <col min="1" max="1" width="20" customWidth="1"/>
    <col min="2" max="2" width="130.5546875" style="1" customWidth="1"/>
    <col min="4" max="4" width="10.109375" bestFit="1" customWidth="1"/>
    <col min="8" max="8" width="10.109375" customWidth="1"/>
    <col min="9" max="9" width="11.44140625" customWidth="1"/>
    <col min="12" max="12" width="15.44140625" bestFit="1" customWidth="1"/>
    <col min="13" max="13" width="21" bestFit="1" customWidth="1"/>
    <col min="14" max="14" width="9.44140625" customWidth="1"/>
    <col min="15" max="15" width="9.5546875" customWidth="1"/>
    <col min="16" max="20" width="13.109375" customWidth="1"/>
    <col min="27" max="27" width="11.441406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3" t="s">
        <v>3</v>
      </c>
      <c r="B1" s="3"/>
    </row>
    <row r="2" spans="1:4" ht="15.6" x14ac:dyDescent="0.3">
      <c r="A2" s="4" t="s">
        <v>258</v>
      </c>
      <c r="B2" s="4"/>
    </row>
    <row r="3" spans="1:4" ht="15.6" x14ac:dyDescent="0.3">
      <c r="A3" s="5" t="s">
        <v>4</v>
      </c>
      <c r="B3" s="5"/>
    </row>
    <row r="4" spans="1:4" x14ac:dyDescent="0.25">
      <c r="A4" s="6" t="str">
        <f ca="1">CELL("filename",A1)</f>
        <v>https://tris42.sharepoint.com/sites/gad_wrkgrp_actuarial/pspsactuarialwork/Central/Factors &amp; Guidance/2024 Guidance Review/4. Online portal/3. Import data/3. Factor tables/0_client_friendly/Ready to be uploaded/2025-03/[LGPS Scot Consolidated Factors 2025-02.xlsx]Cover</v>
      </c>
    </row>
    <row r="5" spans="1:4" x14ac:dyDescent="0.25">
      <c r="D5" s="7"/>
    </row>
    <row r="6" spans="1:4" x14ac:dyDescent="0.25">
      <c r="A6" s="30"/>
      <c r="B6" s="39"/>
    </row>
    <row r="7" spans="1:4" x14ac:dyDescent="0.25">
      <c r="A7" s="40" t="s">
        <v>2</v>
      </c>
      <c r="B7" s="31" t="s">
        <v>259</v>
      </c>
    </row>
    <row r="8" spans="1:4" x14ac:dyDescent="0.25">
      <c r="A8" s="27"/>
      <c r="B8" s="31"/>
    </row>
    <row r="9" spans="1:4" x14ac:dyDescent="0.25">
      <c r="A9" s="27"/>
      <c r="B9" s="31"/>
    </row>
    <row r="10" spans="1:4" x14ac:dyDescent="0.25">
      <c r="A10" s="29"/>
      <c r="B10" s="32"/>
    </row>
    <row r="11" spans="1:4" x14ac:dyDescent="0.25">
      <c r="A11" s="33" t="s">
        <v>0</v>
      </c>
      <c r="B11" s="34" t="s">
        <v>1</v>
      </c>
    </row>
    <row r="12" spans="1:4" x14ac:dyDescent="0.25">
      <c r="A12" s="35" t="s">
        <v>42</v>
      </c>
      <c r="B12" s="36" t="s">
        <v>26</v>
      </c>
    </row>
    <row r="13" spans="1:4" x14ac:dyDescent="0.25">
      <c r="A13" s="37" t="s">
        <v>25</v>
      </c>
      <c r="B13" s="36" t="s">
        <v>27</v>
      </c>
    </row>
    <row r="14" spans="1:4" x14ac:dyDescent="0.25">
      <c r="A14" s="41" t="s">
        <v>23</v>
      </c>
      <c r="B14" s="36" t="s">
        <v>28</v>
      </c>
    </row>
    <row r="15" spans="1:4" x14ac:dyDescent="0.25">
      <c r="A15" s="117" t="s">
        <v>705</v>
      </c>
      <c r="B15" s="118" t="s">
        <v>706</v>
      </c>
    </row>
    <row r="16" spans="1:4" ht="26.4" x14ac:dyDescent="0.25">
      <c r="A16" s="38" t="s">
        <v>29</v>
      </c>
      <c r="B16" s="36" t="s">
        <v>313</v>
      </c>
    </row>
    <row r="17" spans="1:2" ht="26.4" x14ac:dyDescent="0.25">
      <c r="A17" s="38" t="s">
        <v>30</v>
      </c>
      <c r="B17" s="36" t="s">
        <v>314</v>
      </c>
    </row>
    <row r="18" spans="1:2" ht="26.4" x14ac:dyDescent="0.25">
      <c r="A18" s="38" t="s">
        <v>31</v>
      </c>
      <c r="B18" s="36" t="s">
        <v>315</v>
      </c>
    </row>
    <row r="19" spans="1:2" ht="26.4" x14ac:dyDescent="0.25">
      <c r="A19" s="38" t="s">
        <v>32</v>
      </c>
      <c r="B19" s="36" t="s">
        <v>316</v>
      </c>
    </row>
    <row r="20" spans="1:2" ht="26.4" x14ac:dyDescent="0.25">
      <c r="A20" s="38" t="s">
        <v>33</v>
      </c>
      <c r="B20" s="36" t="s">
        <v>317</v>
      </c>
    </row>
    <row r="21" spans="1:2" ht="26.4" x14ac:dyDescent="0.25">
      <c r="A21" s="38" t="s">
        <v>34</v>
      </c>
      <c r="B21" s="36" t="s">
        <v>318</v>
      </c>
    </row>
    <row r="22" spans="1:2" ht="26.4" x14ac:dyDescent="0.25">
      <c r="A22" s="38" t="s">
        <v>35</v>
      </c>
      <c r="B22" s="36" t="s">
        <v>319</v>
      </c>
    </row>
    <row r="23" spans="1:2" ht="26.4" x14ac:dyDescent="0.25">
      <c r="A23" s="38" t="s">
        <v>36</v>
      </c>
      <c r="B23" s="36" t="s">
        <v>320</v>
      </c>
    </row>
    <row r="24" spans="1:2" x14ac:dyDescent="0.25">
      <c r="A24" s="2"/>
    </row>
    <row r="25" spans="1:2" x14ac:dyDescent="0.25">
      <c r="A25" s="2"/>
    </row>
  </sheetData>
  <sheetProtection algorithmName="SHA-512" hashValue="hY7yQOLzDczPjk/hilL5DXbWq2Qk4i57szTLVHbQvK2XcsoDS+boWBOzL3bvBx0jMdRUGeCe0ZdSMDigKtgFdA==" saltValue="4NG9vqjNM0mBI3tXhf9gCw==" spinCount="100000" sheet="1" objects="1" scenarios="1"/>
  <phoneticPr fontId="3" type="noConversion"/>
  <pageMargins left="0.75" right="0.75" top="1" bottom="1" header="0.5" footer="0.5"/>
  <pageSetup paperSize="9" scale="86"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9248-EAED-4AC4-B7A6-7B83E23EAE88}">
  <sheetPr codeName="Sheet107"/>
  <dimension ref="A1:I75"/>
  <sheetViews>
    <sheetView showGridLines="0" zoomScale="85" zoomScaleNormal="85" workbookViewId="0">
      <selection activeCell="A4" sqref="A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CETV - x-202</v>
      </c>
      <c r="B3" s="53"/>
      <c r="C3" s="53"/>
      <c r="D3" s="53"/>
      <c r="E3" s="53"/>
      <c r="F3" s="53"/>
      <c r="G3" s="53"/>
      <c r="H3" s="53"/>
      <c r="I3" s="53"/>
    </row>
    <row r="4" spans="1:9" x14ac:dyDescent="0.25">
      <c r="A4" s="55"/>
    </row>
    <row r="6" spans="1:9" x14ac:dyDescent="0.25">
      <c r="A6" s="150" t="s">
        <v>22</v>
      </c>
      <c r="B6" s="149" t="s">
        <v>24</v>
      </c>
      <c r="C6" s="149"/>
      <c r="D6" s="149"/>
      <c r="E6" s="149"/>
      <c r="F6" s="149"/>
      <c r="G6" s="149"/>
    </row>
    <row r="7" spans="1:9" x14ac:dyDescent="0.25">
      <c r="A7" s="83" t="s">
        <v>14</v>
      </c>
      <c r="B7" s="149" t="s">
        <v>43</v>
      </c>
      <c r="C7" s="149"/>
      <c r="D7" s="149"/>
      <c r="E7" s="149"/>
      <c r="F7" s="149"/>
      <c r="G7" s="149"/>
    </row>
    <row r="8" spans="1:9" x14ac:dyDescent="0.25">
      <c r="A8" s="83" t="s">
        <v>44</v>
      </c>
      <c r="B8" s="149" t="s">
        <v>567</v>
      </c>
      <c r="C8" s="149"/>
      <c r="D8" s="149"/>
      <c r="E8" s="149"/>
      <c r="F8" s="149"/>
      <c r="G8" s="149"/>
    </row>
    <row r="9" spans="1:9" x14ac:dyDescent="0.25">
      <c r="A9" s="83" t="s">
        <v>15</v>
      </c>
      <c r="B9" s="149" t="s">
        <v>260</v>
      </c>
      <c r="C9" s="149"/>
      <c r="D9" s="149"/>
      <c r="E9" s="149"/>
      <c r="F9" s="149"/>
      <c r="G9" s="149"/>
    </row>
    <row r="10" spans="1:9" x14ac:dyDescent="0.25">
      <c r="A10" s="83" t="s">
        <v>1</v>
      </c>
      <c r="B10" s="149" t="s">
        <v>261</v>
      </c>
      <c r="C10" s="149"/>
      <c r="D10" s="149"/>
      <c r="E10" s="149"/>
      <c r="F10" s="149"/>
      <c r="G10" s="149"/>
    </row>
    <row r="11" spans="1:9" x14ac:dyDescent="0.25">
      <c r="A11" s="83" t="s">
        <v>21</v>
      </c>
      <c r="B11" s="149" t="s">
        <v>272</v>
      </c>
      <c r="C11" s="149"/>
      <c r="D11" s="149"/>
      <c r="E11" s="149"/>
      <c r="F11" s="149"/>
      <c r="G11" s="149"/>
    </row>
    <row r="12" spans="1:9" x14ac:dyDescent="0.25">
      <c r="A12" s="83" t="s">
        <v>256</v>
      </c>
      <c r="B12" s="149" t="s">
        <v>263</v>
      </c>
      <c r="C12" s="149"/>
      <c r="D12" s="149"/>
      <c r="E12" s="149"/>
      <c r="F12" s="149"/>
      <c r="G12" s="149"/>
    </row>
    <row r="13" spans="1:9" x14ac:dyDescent="0.25">
      <c r="A13" s="83" t="s">
        <v>46</v>
      </c>
      <c r="B13" s="149">
        <v>0</v>
      </c>
      <c r="C13" s="149"/>
      <c r="D13" s="149"/>
      <c r="E13" s="149"/>
      <c r="F13" s="149"/>
      <c r="G13" s="149"/>
    </row>
    <row r="14" spans="1:9" x14ac:dyDescent="0.25">
      <c r="A14" s="83" t="s">
        <v>16</v>
      </c>
      <c r="B14" s="149">
        <v>202</v>
      </c>
      <c r="C14" s="149"/>
      <c r="D14" s="149"/>
      <c r="E14" s="149"/>
      <c r="F14" s="149"/>
      <c r="G14" s="149"/>
    </row>
    <row r="15" spans="1:9" x14ac:dyDescent="0.25">
      <c r="A15" s="83" t="s">
        <v>47</v>
      </c>
      <c r="B15" s="149" t="s">
        <v>273</v>
      </c>
      <c r="C15" s="149"/>
      <c r="D15" s="149"/>
      <c r="E15" s="149"/>
      <c r="F15" s="149"/>
      <c r="G15" s="149"/>
    </row>
    <row r="16" spans="1:9" x14ac:dyDescent="0.25">
      <c r="A16" s="83" t="s">
        <v>48</v>
      </c>
      <c r="B16" s="149" t="s">
        <v>274</v>
      </c>
      <c r="C16" s="149"/>
      <c r="D16" s="149"/>
      <c r="E16" s="149"/>
      <c r="F16" s="149"/>
      <c r="G16" s="149"/>
    </row>
    <row r="17" spans="1:7" x14ac:dyDescent="0.25">
      <c r="A17" s="151" t="s">
        <v>694</v>
      </c>
      <c r="B17" s="149"/>
      <c r="C17" s="149"/>
      <c r="D17" s="149"/>
      <c r="E17" s="149"/>
      <c r="F17" s="149"/>
      <c r="G17" s="149"/>
    </row>
    <row r="18" spans="1:7" x14ac:dyDescent="0.25">
      <c r="A18" s="83" t="s">
        <v>17</v>
      </c>
      <c r="B18" s="152">
        <v>45072</v>
      </c>
      <c r="C18" s="149"/>
      <c r="D18" s="149"/>
      <c r="E18" s="149"/>
      <c r="F18" s="149"/>
      <c r="G18" s="149"/>
    </row>
    <row r="19" spans="1:7" x14ac:dyDescent="0.25">
      <c r="A19" s="83" t="s">
        <v>18</v>
      </c>
      <c r="B19" s="152">
        <v>45014</v>
      </c>
      <c r="C19" s="149"/>
      <c r="D19" s="149"/>
      <c r="E19" s="149"/>
      <c r="F19" s="149"/>
      <c r="G19" s="149"/>
    </row>
    <row r="20" spans="1:7" x14ac:dyDescent="0.25">
      <c r="A20" s="83" t="s">
        <v>254</v>
      </c>
      <c r="B20" s="149" t="s">
        <v>578</v>
      </c>
      <c r="C20" s="149"/>
      <c r="D20" s="149"/>
      <c r="E20" s="149"/>
      <c r="F20" s="149"/>
      <c r="G20" s="149"/>
    </row>
    <row r="21" spans="1:7" x14ac:dyDescent="0.25">
      <c r="A21" s="83" t="s">
        <v>762</v>
      </c>
      <c r="B21" s="149" t="s">
        <v>710</v>
      </c>
      <c r="C21" s="149"/>
      <c r="D21" s="149"/>
      <c r="E21" s="149"/>
      <c r="F21" s="149"/>
      <c r="G21" s="149"/>
    </row>
    <row r="22" spans="1:7" x14ac:dyDescent="0.25">
      <c r="A22" s="94"/>
    </row>
    <row r="23" spans="1:7" x14ac:dyDescent="0.25">
      <c r="B23" s="94" t="str">
        <f>HYPERLINK("#'Factor List'!A1","Back to Factor List")</f>
        <v>Back to Factor List</v>
      </c>
    </row>
    <row r="24" spans="1:7" x14ac:dyDescent="0.25">
      <c r="B24" s="94" t="s">
        <v>705</v>
      </c>
    </row>
    <row r="26" spans="1:7" ht="26.4" x14ac:dyDescent="0.25">
      <c r="A26" s="102" t="s">
        <v>266</v>
      </c>
      <c r="B26" s="102" t="s">
        <v>267</v>
      </c>
      <c r="C26" s="102" t="s">
        <v>688</v>
      </c>
      <c r="D26" s="102" t="s">
        <v>268</v>
      </c>
      <c r="E26" s="102" t="s">
        <v>269</v>
      </c>
      <c r="F26" s="102" t="s">
        <v>270</v>
      </c>
      <c r="G26" s="102" t="s">
        <v>271</v>
      </c>
    </row>
    <row r="27" spans="1:7" x14ac:dyDescent="0.25">
      <c r="A27" s="103">
        <v>16</v>
      </c>
      <c r="B27" s="104">
        <v>8.81</v>
      </c>
      <c r="C27" s="104">
        <v>0.44</v>
      </c>
      <c r="D27" s="104">
        <v>1.46</v>
      </c>
      <c r="E27" s="104">
        <v>-4.62</v>
      </c>
      <c r="F27" s="104">
        <v>-4.62</v>
      </c>
      <c r="G27" s="104">
        <v>0</v>
      </c>
    </row>
    <row r="28" spans="1:7" x14ac:dyDescent="0.25">
      <c r="A28" s="103">
        <v>17</v>
      </c>
      <c r="B28" s="104">
        <v>8.94</v>
      </c>
      <c r="C28" s="104">
        <v>0.45</v>
      </c>
      <c r="D28" s="104">
        <v>1.54</v>
      </c>
      <c r="E28" s="104">
        <v>-4.62</v>
      </c>
      <c r="F28" s="104">
        <v>-4.62</v>
      </c>
      <c r="G28" s="104">
        <v>0</v>
      </c>
    </row>
    <row r="29" spans="1:7" x14ac:dyDescent="0.25">
      <c r="A29" s="103">
        <v>18</v>
      </c>
      <c r="B29" s="104">
        <v>9.07</v>
      </c>
      <c r="C29" s="104">
        <v>0.46</v>
      </c>
      <c r="D29" s="104">
        <v>1.63</v>
      </c>
      <c r="E29" s="104">
        <v>-4.6100000000000003</v>
      </c>
      <c r="F29" s="104">
        <v>-4.6100000000000003</v>
      </c>
      <c r="G29" s="104">
        <v>0</v>
      </c>
    </row>
    <row r="30" spans="1:7" x14ac:dyDescent="0.25">
      <c r="A30" s="103">
        <v>19</v>
      </c>
      <c r="B30" s="104">
        <v>9.1999999999999993</v>
      </c>
      <c r="C30" s="104">
        <v>0.46</v>
      </c>
      <c r="D30" s="104">
        <v>1.68</v>
      </c>
      <c r="E30" s="104">
        <v>-4.6100000000000003</v>
      </c>
      <c r="F30" s="104">
        <v>-4.6100000000000003</v>
      </c>
      <c r="G30" s="104">
        <v>0</v>
      </c>
    </row>
    <row r="31" spans="1:7" x14ac:dyDescent="0.25">
      <c r="A31" s="103">
        <v>20</v>
      </c>
      <c r="B31" s="104">
        <v>9.33</v>
      </c>
      <c r="C31" s="104">
        <v>0.47</v>
      </c>
      <c r="D31" s="104">
        <v>1.71</v>
      </c>
      <c r="E31" s="104">
        <v>-4.6100000000000003</v>
      </c>
      <c r="F31" s="104">
        <v>-4.6100000000000003</v>
      </c>
      <c r="G31" s="104">
        <v>0</v>
      </c>
    </row>
    <row r="32" spans="1:7" x14ac:dyDescent="0.25">
      <c r="A32" s="103">
        <v>21</v>
      </c>
      <c r="B32" s="104">
        <v>9.4600000000000009</v>
      </c>
      <c r="C32" s="104">
        <v>0.48</v>
      </c>
      <c r="D32" s="104">
        <v>1.74</v>
      </c>
      <c r="E32" s="104">
        <v>-4.5999999999999996</v>
      </c>
      <c r="F32" s="104">
        <v>-4.5999999999999996</v>
      </c>
      <c r="G32" s="104">
        <v>0</v>
      </c>
    </row>
    <row r="33" spans="1:7" x14ac:dyDescent="0.25">
      <c r="A33" s="103">
        <v>22</v>
      </c>
      <c r="B33" s="104">
        <v>9.6</v>
      </c>
      <c r="C33" s="104">
        <v>0.49</v>
      </c>
      <c r="D33" s="104">
        <v>1.76</v>
      </c>
      <c r="E33" s="104">
        <v>-4.5999999999999996</v>
      </c>
      <c r="F33" s="104">
        <v>-4.5999999999999996</v>
      </c>
      <c r="G33" s="104">
        <v>0</v>
      </c>
    </row>
    <row r="34" spans="1:7" x14ac:dyDescent="0.25">
      <c r="A34" s="103">
        <v>23</v>
      </c>
      <c r="B34" s="104">
        <v>9.73</v>
      </c>
      <c r="C34" s="104">
        <v>0.5</v>
      </c>
      <c r="D34" s="104">
        <v>1.79</v>
      </c>
      <c r="E34" s="104">
        <v>-4.5999999999999996</v>
      </c>
      <c r="F34" s="104">
        <v>-4.5999999999999996</v>
      </c>
      <c r="G34" s="104">
        <v>0</v>
      </c>
    </row>
    <row r="35" spans="1:7" x14ac:dyDescent="0.25">
      <c r="A35" s="103">
        <v>24</v>
      </c>
      <c r="B35" s="104">
        <v>9.8699999999999992</v>
      </c>
      <c r="C35" s="104">
        <v>0.51</v>
      </c>
      <c r="D35" s="104">
        <v>1.82</v>
      </c>
      <c r="E35" s="104">
        <v>-4.59</v>
      </c>
      <c r="F35" s="104">
        <v>-4.59</v>
      </c>
      <c r="G35" s="104">
        <v>0</v>
      </c>
    </row>
    <row r="36" spans="1:7" x14ac:dyDescent="0.25">
      <c r="A36" s="103">
        <v>25</v>
      </c>
      <c r="B36" s="104">
        <v>10.01</v>
      </c>
      <c r="C36" s="104">
        <v>0.51</v>
      </c>
      <c r="D36" s="104">
        <v>1.85</v>
      </c>
      <c r="E36" s="104">
        <v>-4.59</v>
      </c>
      <c r="F36" s="104">
        <v>-4.59</v>
      </c>
      <c r="G36" s="104">
        <v>0</v>
      </c>
    </row>
    <row r="37" spans="1:7" x14ac:dyDescent="0.25">
      <c r="A37" s="103">
        <v>26</v>
      </c>
      <c r="B37" s="104">
        <v>10.16</v>
      </c>
      <c r="C37" s="104">
        <v>0.52</v>
      </c>
      <c r="D37" s="104">
        <v>1.87</v>
      </c>
      <c r="E37" s="104">
        <v>-4.59</v>
      </c>
      <c r="F37" s="104">
        <v>-4.59</v>
      </c>
      <c r="G37" s="104">
        <v>0</v>
      </c>
    </row>
    <row r="38" spans="1:7" x14ac:dyDescent="0.25">
      <c r="A38" s="103">
        <v>27</v>
      </c>
      <c r="B38" s="104">
        <v>10.3</v>
      </c>
      <c r="C38" s="104">
        <v>0.53</v>
      </c>
      <c r="D38" s="104">
        <v>1.9</v>
      </c>
      <c r="E38" s="104">
        <v>-4.58</v>
      </c>
      <c r="F38" s="104">
        <v>-4.58</v>
      </c>
      <c r="G38" s="104">
        <v>0</v>
      </c>
    </row>
    <row r="39" spans="1:7" x14ac:dyDescent="0.25">
      <c r="A39" s="103">
        <v>28</v>
      </c>
      <c r="B39" s="104">
        <v>10.45</v>
      </c>
      <c r="C39" s="104">
        <v>0.54</v>
      </c>
      <c r="D39" s="104">
        <v>1.93</v>
      </c>
      <c r="E39" s="104">
        <v>-4.58</v>
      </c>
      <c r="F39" s="104">
        <v>-4.58</v>
      </c>
      <c r="G39" s="104">
        <v>0</v>
      </c>
    </row>
    <row r="40" spans="1:7" x14ac:dyDescent="0.25">
      <c r="A40" s="103">
        <v>29</v>
      </c>
      <c r="B40" s="104">
        <v>10.6</v>
      </c>
      <c r="C40" s="104">
        <v>0.55000000000000004</v>
      </c>
      <c r="D40" s="104">
        <v>1.96</v>
      </c>
      <c r="E40" s="104">
        <v>-4.58</v>
      </c>
      <c r="F40" s="104">
        <v>-4.58</v>
      </c>
      <c r="G40" s="104">
        <v>0</v>
      </c>
    </row>
    <row r="41" spans="1:7" x14ac:dyDescent="0.25">
      <c r="A41" s="103">
        <v>30</v>
      </c>
      <c r="B41" s="104">
        <v>10.75</v>
      </c>
      <c r="C41" s="104">
        <v>0.56000000000000005</v>
      </c>
      <c r="D41" s="104">
        <v>1.98</v>
      </c>
      <c r="E41" s="104">
        <v>-4.57</v>
      </c>
      <c r="F41" s="104">
        <v>-4.57</v>
      </c>
      <c r="G41" s="104">
        <v>0</v>
      </c>
    </row>
    <row r="42" spans="1:7" x14ac:dyDescent="0.25">
      <c r="A42" s="103">
        <v>31</v>
      </c>
      <c r="B42" s="104">
        <v>10.91</v>
      </c>
      <c r="C42" s="104">
        <v>0.56999999999999995</v>
      </c>
      <c r="D42" s="104">
        <v>2.0099999999999998</v>
      </c>
      <c r="E42" s="104">
        <v>-4.57</v>
      </c>
      <c r="F42" s="104">
        <v>-4.57</v>
      </c>
      <c r="G42" s="104">
        <v>0</v>
      </c>
    </row>
    <row r="43" spans="1:7" x14ac:dyDescent="0.25">
      <c r="A43" s="103">
        <v>32</v>
      </c>
      <c r="B43" s="104">
        <v>11.07</v>
      </c>
      <c r="C43" s="104">
        <v>0.57999999999999996</v>
      </c>
      <c r="D43" s="104">
        <v>2.04</v>
      </c>
      <c r="E43" s="104">
        <v>-4.57</v>
      </c>
      <c r="F43" s="104">
        <v>-4.57</v>
      </c>
      <c r="G43" s="104">
        <v>0</v>
      </c>
    </row>
    <row r="44" spans="1:7" x14ac:dyDescent="0.25">
      <c r="A44" s="103">
        <v>33</v>
      </c>
      <c r="B44" s="104">
        <v>11.23</v>
      </c>
      <c r="C44" s="104">
        <v>0.59</v>
      </c>
      <c r="D44" s="104">
        <v>2.06</v>
      </c>
      <c r="E44" s="104">
        <v>-4.57</v>
      </c>
      <c r="F44" s="104">
        <v>-4.57</v>
      </c>
      <c r="G44" s="104">
        <v>0</v>
      </c>
    </row>
    <row r="45" spans="1:7" x14ac:dyDescent="0.25">
      <c r="A45" s="103">
        <v>34</v>
      </c>
      <c r="B45" s="104">
        <v>11.39</v>
      </c>
      <c r="C45" s="104">
        <v>0.6</v>
      </c>
      <c r="D45" s="104">
        <v>2.09</v>
      </c>
      <c r="E45" s="104">
        <v>-4.5599999999999996</v>
      </c>
      <c r="F45" s="104">
        <v>-4.5599999999999996</v>
      </c>
      <c r="G45" s="104">
        <v>0</v>
      </c>
    </row>
    <row r="46" spans="1:7" x14ac:dyDescent="0.25">
      <c r="A46" s="103">
        <v>35</v>
      </c>
      <c r="B46" s="104">
        <v>11.55</v>
      </c>
      <c r="C46" s="104">
        <v>0.61</v>
      </c>
      <c r="D46" s="104">
        <v>2.12</v>
      </c>
      <c r="E46" s="104">
        <v>-4.5599999999999996</v>
      </c>
      <c r="F46" s="104">
        <v>-4.5599999999999996</v>
      </c>
      <c r="G46" s="104">
        <v>0</v>
      </c>
    </row>
    <row r="47" spans="1:7" x14ac:dyDescent="0.25">
      <c r="A47" s="103">
        <v>36</v>
      </c>
      <c r="B47" s="104">
        <v>11.72</v>
      </c>
      <c r="C47" s="104">
        <v>0.62</v>
      </c>
      <c r="D47" s="104">
        <v>2.14</v>
      </c>
      <c r="E47" s="104">
        <v>-4.5599999999999996</v>
      </c>
      <c r="F47" s="104">
        <v>-4.5599999999999996</v>
      </c>
      <c r="G47" s="104">
        <v>0</v>
      </c>
    </row>
    <row r="48" spans="1:7" x14ac:dyDescent="0.25">
      <c r="A48" s="103">
        <v>37</v>
      </c>
      <c r="B48" s="104">
        <v>11.89</v>
      </c>
      <c r="C48" s="104">
        <v>0.63</v>
      </c>
      <c r="D48" s="104">
        <v>2.17</v>
      </c>
      <c r="E48" s="104">
        <v>-4.55</v>
      </c>
      <c r="F48" s="104">
        <v>-4.55</v>
      </c>
      <c r="G48" s="104">
        <v>0</v>
      </c>
    </row>
    <row r="49" spans="1:7" x14ac:dyDescent="0.25">
      <c r="A49" s="103">
        <v>38</v>
      </c>
      <c r="B49" s="104">
        <v>12.07</v>
      </c>
      <c r="C49" s="104">
        <v>0.64</v>
      </c>
      <c r="D49" s="104">
        <v>2.19</v>
      </c>
      <c r="E49" s="104">
        <v>-4.55</v>
      </c>
      <c r="F49" s="104">
        <v>-4.55</v>
      </c>
      <c r="G49" s="104">
        <v>0</v>
      </c>
    </row>
    <row r="50" spans="1:7" x14ac:dyDescent="0.25">
      <c r="A50" s="103">
        <v>39</v>
      </c>
      <c r="B50" s="104">
        <v>12.24</v>
      </c>
      <c r="C50" s="104">
        <v>0.65</v>
      </c>
      <c r="D50" s="104">
        <v>2.2200000000000002</v>
      </c>
      <c r="E50" s="104">
        <v>-4.55</v>
      </c>
      <c r="F50" s="104">
        <v>-4.55</v>
      </c>
      <c r="G50" s="104">
        <v>0</v>
      </c>
    </row>
    <row r="51" spans="1:7" x14ac:dyDescent="0.25">
      <c r="A51" s="103">
        <v>40</v>
      </c>
      <c r="B51" s="104">
        <v>12.42</v>
      </c>
      <c r="C51" s="104">
        <v>0.66</v>
      </c>
      <c r="D51" s="104">
        <v>2.2400000000000002</v>
      </c>
      <c r="E51" s="104">
        <v>-4.55</v>
      </c>
      <c r="F51" s="104">
        <v>-4.55</v>
      </c>
      <c r="G51" s="104">
        <v>0</v>
      </c>
    </row>
    <row r="52" spans="1:7" x14ac:dyDescent="0.25">
      <c r="A52" s="103">
        <v>41</v>
      </c>
      <c r="B52" s="104">
        <v>12.6</v>
      </c>
      <c r="C52" s="104">
        <v>0.67</v>
      </c>
      <c r="D52" s="104">
        <v>2.27</v>
      </c>
      <c r="E52" s="104">
        <v>-4.55</v>
      </c>
      <c r="F52" s="104">
        <v>-4.55</v>
      </c>
      <c r="G52" s="104">
        <v>0</v>
      </c>
    </row>
    <row r="53" spans="1:7" x14ac:dyDescent="0.25">
      <c r="A53" s="103">
        <v>42</v>
      </c>
      <c r="B53" s="104">
        <v>12.79</v>
      </c>
      <c r="C53" s="104">
        <v>0.68</v>
      </c>
      <c r="D53" s="104">
        <v>2.29</v>
      </c>
      <c r="E53" s="104">
        <v>-4.54</v>
      </c>
      <c r="F53" s="104">
        <v>-4.54</v>
      </c>
      <c r="G53" s="104">
        <v>0</v>
      </c>
    </row>
    <row r="54" spans="1:7" x14ac:dyDescent="0.25">
      <c r="A54" s="103">
        <v>43</v>
      </c>
      <c r="B54" s="104">
        <v>12.98</v>
      </c>
      <c r="C54" s="104">
        <v>0.7</v>
      </c>
      <c r="D54" s="104">
        <v>2.31</v>
      </c>
      <c r="E54" s="104">
        <v>-4.54</v>
      </c>
      <c r="F54" s="104">
        <v>-4.54</v>
      </c>
      <c r="G54" s="104">
        <v>0</v>
      </c>
    </row>
    <row r="55" spans="1:7" x14ac:dyDescent="0.25">
      <c r="A55" s="103">
        <v>44</v>
      </c>
      <c r="B55" s="104">
        <v>13.17</v>
      </c>
      <c r="C55" s="104">
        <v>0.71</v>
      </c>
      <c r="D55" s="104">
        <v>2.33</v>
      </c>
      <c r="E55" s="104">
        <v>-4.54</v>
      </c>
      <c r="F55" s="104">
        <v>-4.54</v>
      </c>
      <c r="G55" s="104">
        <v>0</v>
      </c>
    </row>
    <row r="56" spans="1:7" x14ac:dyDescent="0.25">
      <c r="A56" s="103">
        <v>45</v>
      </c>
      <c r="B56" s="104">
        <v>13.37</v>
      </c>
      <c r="C56" s="104">
        <v>0.72</v>
      </c>
      <c r="D56" s="104">
        <v>2.35</v>
      </c>
      <c r="E56" s="104">
        <v>-4.54</v>
      </c>
      <c r="F56" s="104">
        <v>-4.54</v>
      </c>
      <c r="G56" s="104">
        <v>0</v>
      </c>
    </row>
    <row r="57" spans="1:7" x14ac:dyDescent="0.25">
      <c r="A57" s="103">
        <v>46</v>
      </c>
      <c r="B57" s="104">
        <v>13.57</v>
      </c>
      <c r="C57" s="104">
        <v>0.73</v>
      </c>
      <c r="D57" s="104">
        <v>2.37</v>
      </c>
      <c r="E57" s="104">
        <v>-4.54</v>
      </c>
      <c r="F57" s="104">
        <v>-4.54</v>
      </c>
      <c r="G57" s="104">
        <v>0</v>
      </c>
    </row>
    <row r="58" spans="1:7" x14ac:dyDescent="0.25">
      <c r="A58" s="103">
        <v>47</v>
      </c>
      <c r="B58" s="104">
        <v>13.78</v>
      </c>
      <c r="C58" s="104">
        <v>0.74</v>
      </c>
      <c r="D58" s="104">
        <v>2.39</v>
      </c>
      <c r="E58" s="104">
        <v>-4.54</v>
      </c>
      <c r="F58" s="104">
        <v>-4.54</v>
      </c>
      <c r="G58" s="104">
        <v>0</v>
      </c>
    </row>
    <row r="59" spans="1:7" x14ac:dyDescent="0.25">
      <c r="A59" s="103">
        <v>48</v>
      </c>
      <c r="B59" s="104">
        <v>13.99</v>
      </c>
      <c r="C59" s="104">
        <v>0.76</v>
      </c>
      <c r="D59" s="104">
        <v>2.4</v>
      </c>
      <c r="E59" s="104">
        <v>-4.54</v>
      </c>
      <c r="F59" s="104">
        <v>-4.54</v>
      </c>
      <c r="G59" s="104">
        <v>0</v>
      </c>
    </row>
    <row r="60" spans="1:7" x14ac:dyDescent="0.25">
      <c r="A60" s="103">
        <v>49</v>
      </c>
      <c r="B60" s="104">
        <v>14.2</v>
      </c>
      <c r="C60" s="104">
        <v>0.77</v>
      </c>
      <c r="D60" s="104">
        <v>2.42</v>
      </c>
      <c r="E60" s="104">
        <v>-4.54</v>
      </c>
      <c r="F60" s="104">
        <v>-4.54</v>
      </c>
      <c r="G60" s="104">
        <v>0</v>
      </c>
    </row>
    <row r="61" spans="1:7" x14ac:dyDescent="0.25">
      <c r="A61" s="103">
        <v>50</v>
      </c>
      <c r="B61" s="104">
        <v>14.42</v>
      </c>
      <c r="C61" s="104">
        <v>0.78</v>
      </c>
      <c r="D61" s="104">
        <v>2.4300000000000002</v>
      </c>
      <c r="E61" s="104">
        <v>-4.54</v>
      </c>
      <c r="F61" s="104">
        <v>-4.54</v>
      </c>
      <c r="G61" s="104">
        <v>0</v>
      </c>
    </row>
    <row r="62" spans="1:7" x14ac:dyDescent="0.25">
      <c r="A62" s="103">
        <v>51</v>
      </c>
      <c r="B62" s="104">
        <v>14.65</v>
      </c>
      <c r="C62" s="104">
        <v>0.8</v>
      </c>
      <c r="D62" s="104">
        <v>2.4500000000000002</v>
      </c>
      <c r="E62" s="104">
        <v>-4.54</v>
      </c>
      <c r="F62" s="104">
        <v>-4.54</v>
      </c>
      <c r="G62" s="104">
        <v>0</v>
      </c>
    </row>
    <row r="63" spans="1:7" x14ac:dyDescent="0.25">
      <c r="A63" s="103">
        <v>52</v>
      </c>
      <c r="B63" s="104">
        <v>14.88</v>
      </c>
      <c r="C63" s="104">
        <v>0.81</v>
      </c>
      <c r="D63" s="104">
        <v>2.46</v>
      </c>
      <c r="E63" s="104">
        <v>-4.54</v>
      </c>
      <c r="F63" s="104">
        <v>-4.54</v>
      </c>
      <c r="G63" s="104">
        <v>0</v>
      </c>
    </row>
    <row r="64" spans="1:7" x14ac:dyDescent="0.25">
      <c r="A64" s="103">
        <v>53</v>
      </c>
      <c r="B64" s="104">
        <v>15.11</v>
      </c>
      <c r="C64" s="104">
        <v>0.82</v>
      </c>
      <c r="D64" s="104">
        <v>2.4700000000000002</v>
      </c>
      <c r="E64" s="104">
        <v>-4.54</v>
      </c>
      <c r="F64" s="104">
        <v>-4.54</v>
      </c>
      <c r="G64" s="104">
        <v>0</v>
      </c>
    </row>
    <row r="65" spans="1:7" x14ac:dyDescent="0.25">
      <c r="A65" s="103">
        <v>54</v>
      </c>
      <c r="B65" s="104">
        <v>15.36</v>
      </c>
      <c r="C65" s="104">
        <v>0.84</v>
      </c>
      <c r="D65" s="104">
        <v>2.48</v>
      </c>
      <c r="E65" s="104">
        <v>-4.55</v>
      </c>
      <c r="F65" s="104">
        <v>-4.55</v>
      </c>
      <c r="G65" s="104">
        <v>0</v>
      </c>
    </row>
    <row r="66" spans="1:7" x14ac:dyDescent="0.25">
      <c r="A66" s="103">
        <v>55</v>
      </c>
      <c r="B66" s="104">
        <v>15.61</v>
      </c>
      <c r="C66" s="104">
        <v>0.85</v>
      </c>
      <c r="D66" s="104">
        <v>2.48</v>
      </c>
      <c r="E66" s="104">
        <v>-4.55</v>
      </c>
      <c r="F66" s="104">
        <v>-4.55</v>
      </c>
      <c r="G66" s="104">
        <v>0</v>
      </c>
    </row>
    <row r="67" spans="1:7" x14ac:dyDescent="0.25">
      <c r="A67" s="103">
        <v>56</v>
      </c>
      <c r="B67" s="104">
        <v>15.86</v>
      </c>
      <c r="C67" s="104">
        <v>0.87</v>
      </c>
      <c r="D67" s="104">
        <v>2.4900000000000002</v>
      </c>
      <c r="E67" s="104">
        <v>-4.55</v>
      </c>
      <c r="F67" s="104">
        <v>-4.55</v>
      </c>
      <c r="G67" s="104">
        <v>0</v>
      </c>
    </row>
    <row r="68" spans="1:7" x14ac:dyDescent="0.25">
      <c r="A68" s="103">
        <v>57</v>
      </c>
      <c r="B68" s="104">
        <v>16.13</v>
      </c>
      <c r="C68" s="104">
        <v>0.88</v>
      </c>
      <c r="D68" s="104">
        <v>2.4900000000000002</v>
      </c>
      <c r="E68" s="104">
        <v>-4.5599999999999996</v>
      </c>
      <c r="F68" s="104">
        <v>-4.5599999999999996</v>
      </c>
      <c r="G68" s="104">
        <v>0</v>
      </c>
    </row>
    <row r="69" spans="1:7" x14ac:dyDescent="0.25">
      <c r="A69" s="103">
        <v>58</v>
      </c>
      <c r="B69" s="104">
        <v>16.399999999999999</v>
      </c>
      <c r="C69" s="104">
        <v>0.9</v>
      </c>
      <c r="D69" s="104">
        <v>2.4900000000000002</v>
      </c>
      <c r="E69" s="104">
        <v>-4.5599999999999996</v>
      </c>
      <c r="F69" s="104">
        <v>-4.5599999999999996</v>
      </c>
      <c r="G69" s="104">
        <v>0</v>
      </c>
    </row>
    <row r="70" spans="1:7" x14ac:dyDescent="0.25">
      <c r="A70" s="103">
        <v>59</v>
      </c>
      <c r="B70" s="104">
        <v>16.690000000000001</v>
      </c>
      <c r="C70" s="104">
        <v>0.91</v>
      </c>
      <c r="D70" s="104">
        <v>2.48</v>
      </c>
      <c r="E70" s="104">
        <v>-4.57</v>
      </c>
      <c r="F70" s="104">
        <v>-4.57</v>
      </c>
      <c r="G70" s="104">
        <v>0</v>
      </c>
    </row>
    <row r="71" spans="1:7" x14ac:dyDescent="0.25">
      <c r="A71" s="103">
        <v>60</v>
      </c>
      <c r="B71" s="104">
        <v>16.98</v>
      </c>
      <c r="C71" s="104">
        <v>0.93</v>
      </c>
      <c r="D71" s="104">
        <v>2.4700000000000002</v>
      </c>
      <c r="E71" s="104">
        <v>-4.75</v>
      </c>
      <c r="F71" s="104">
        <v>-4.75</v>
      </c>
      <c r="G71" s="104">
        <v>0</v>
      </c>
    </row>
    <row r="72" spans="1:7" x14ac:dyDescent="0.25">
      <c r="A72" s="103">
        <v>61</v>
      </c>
      <c r="B72" s="104">
        <v>17.29</v>
      </c>
      <c r="C72" s="104">
        <v>0.94</v>
      </c>
      <c r="D72" s="104">
        <v>2.46</v>
      </c>
      <c r="E72" s="104">
        <v>-3.84</v>
      </c>
      <c r="F72" s="104">
        <v>-3.84</v>
      </c>
      <c r="G72" s="104">
        <v>0</v>
      </c>
    </row>
    <row r="73" spans="1:7" x14ac:dyDescent="0.25">
      <c r="A73" s="103">
        <v>62</v>
      </c>
      <c r="B73" s="104">
        <v>17.62</v>
      </c>
      <c r="C73" s="104">
        <v>0.96</v>
      </c>
      <c r="D73" s="104">
        <v>2.4500000000000002</v>
      </c>
      <c r="E73" s="104">
        <v>-2.91</v>
      </c>
      <c r="F73" s="104">
        <v>-2.91</v>
      </c>
      <c r="G73" s="104">
        <v>0</v>
      </c>
    </row>
    <row r="74" spans="1:7" x14ac:dyDescent="0.25">
      <c r="A74" s="103">
        <v>63</v>
      </c>
      <c r="B74" s="104">
        <v>17.96</v>
      </c>
      <c r="C74" s="104">
        <v>0.98</v>
      </c>
      <c r="D74" s="104">
        <v>2.4300000000000002</v>
      </c>
      <c r="E74" s="104">
        <v>-1.96</v>
      </c>
      <c r="F74" s="104">
        <v>-1.96</v>
      </c>
      <c r="G74" s="104">
        <v>0</v>
      </c>
    </row>
    <row r="75" spans="1:7" x14ac:dyDescent="0.25">
      <c r="A75" s="103">
        <v>64</v>
      </c>
      <c r="B75" s="104">
        <v>18.32</v>
      </c>
      <c r="C75" s="104">
        <v>0.99</v>
      </c>
      <c r="D75" s="104">
        <v>2.4</v>
      </c>
      <c r="E75" s="104">
        <v>-0.99</v>
      </c>
      <c r="F75" s="104">
        <v>-0.99</v>
      </c>
      <c r="G75" s="104">
        <v>0</v>
      </c>
    </row>
  </sheetData>
  <sheetProtection algorithmName="SHA-512" hashValue="UCPCFvLCWgcqaMioj/Xkjhr02Nh14KMy21jI3Tq9XQYtTas0JFJ+RYSRkX3yQCeEnyS7YTa9NOTtXGpvWqOQzQ==" saltValue="+kMS9VfzfuJGDB20hb+49w==" spinCount="100000" sheet="1" objects="1" scenarios="1"/>
  <conditionalFormatting sqref="A6:A21">
    <cfRule type="expression" dxfId="669" priority="1" stopIfTrue="1">
      <formula>MOD(ROW(),2)=0</formula>
    </cfRule>
    <cfRule type="expression" dxfId="668" priority="2" stopIfTrue="1">
      <formula>MOD(ROW(),2)&lt;&gt;0</formula>
    </cfRule>
  </conditionalFormatting>
  <conditionalFormatting sqref="A26:A75">
    <cfRule type="expression" dxfId="667" priority="5" stopIfTrue="1">
      <formula>MOD(ROW(),2)=0</formula>
    </cfRule>
    <cfRule type="expression" dxfId="666" priority="6" stopIfTrue="1">
      <formula>MOD(ROW(),2)&lt;&gt;0</formula>
    </cfRule>
  </conditionalFormatting>
  <conditionalFormatting sqref="B17:B21">
    <cfRule type="expression" dxfId="665" priority="3" stopIfTrue="1">
      <formula>MOD(ROW(),2)=0</formula>
    </cfRule>
    <cfRule type="expression" dxfId="664" priority="4" stopIfTrue="1">
      <formula>MOD(ROW(),2)&lt;&gt;0</formula>
    </cfRule>
  </conditionalFormatting>
  <conditionalFormatting sqref="B6:G21">
    <cfRule type="expression" dxfId="663" priority="25" stopIfTrue="1">
      <formula>MOD(ROW(),2)=0</formula>
    </cfRule>
    <cfRule type="expression" dxfId="662" priority="26" stopIfTrue="1">
      <formula>MOD(ROW(),2)&lt;&gt;0</formula>
    </cfRule>
  </conditionalFormatting>
  <conditionalFormatting sqref="B26:G75">
    <cfRule type="expression" dxfId="661" priority="7" stopIfTrue="1">
      <formula>MOD(ROW(),2)=0</formula>
    </cfRule>
    <cfRule type="expression" dxfId="660" priority="8" stopIfTrue="1">
      <formula>MOD(ROW(),2)&lt;&gt;0</formula>
    </cfRule>
  </conditionalFormatting>
  <hyperlinks>
    <hyperlink ref="B24" location="Assumptions!A1" display="Assumptions" xr:uid="{37D44AAE-28CE-45ED-BB2B-96B5ADFB02D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BC94-73CF-4FAE-8A94-85B670A25EC1}">
  <sheetPr codeName="Sheet108"/>
  <dimension ref="A1:I76"/>
  <sheetViews>
    <sheetView showGridLines="0" zoomScale="85" zoomScaleNormal="85" workbookViewId="0">
      <selection activeCell="A4" sqref="A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CETV - x-203</v>
      </c>
      <c r="B3" s="53"/>
      <c r="C3" s="53"/>
      <c r="D3" s="53"/>
      <c r="E3" s="53"/>
      <c r="F3" s="53"/>
      <c r="G3" s="53"/>
      <c r="H3" s="53"/>
      <c r="I3" s="53"/>
    </row>
    <row r="4" spans="1:9" x14ac:dyDescent="0.25">
      <c r="A4" s="55"/>
    </row>
    <row r="6" spans="1:9" x14ac:dyDescent="0.25">
      <c r="A6" s="150" t="s">
        <v>22</v>
      </c>
      <c r="B6" s="149" t="s">
        <v>24</v>
      </c>
      <c r="C6" s="149"/>
      <c r="D6" s="149"/>
      <c r="E6" s="149"/>
      <c r="F6" s="149"/>
      <c r="G6" s="149"/>
    </row>
    <row r="7" spans="1:9" x14ac:dyDescent="0.25">
      <c r="A7" s="83" t="s">
        <v>14</v>
      </c>
      <c r="B7" s="149" t="s">
        <v>43</v>
      </c>
      <c r="C7" s="149"/>
      <c r="D7" s="149"/>
      <c r="E7" s="149"/>
      <c r="F7" s="149"/>
      <c r="G7" s="149"/>
    </row>
    <row r="8" spans="1:9" x14ac:dyDescent="0.25">
      <c r="A8" s="83" t="s">
        <v>44</v>
      </c>
      <c r="B8" s="149" t="s">
        <v>567</v>
      </c>
      <c r="C8" s="149"/>
      <c r="D8" s="149"/>
      <c r="E8" s="149"/>
      <c r="F8" s="149"/>
      <c r="G8" s="149"/>
    </row>
    <row r="9" spans="1:9" x14ac:dyDescent="0.25">
      <c r="A9" s="83" t="s">
        <v>15</v>
      </c>
      <c r="B9" s="149" t="s">
        <v>260</v>
      </c>
      <c r="C9" s="149"/>
      <c r="D9" s="149"/>
      <c r="E9" s="149"/>
      <c r="F9" s="149"/>
      <c r="G9" s="149"/>
    </row>
    <row r="10" spans="1:9" x14ac:dyDescent="0.25">
      <c r="A10" s="83" t="s">
        <v>1</v>
      </c>
      <c r="B10" s="149" t="s">
        <v>275</v>
      </c>
      <c r="C10" s="149"/>
      <c r="D10" s="149"/>
      <c r="E10" s="149"/>
      <c r="F10" s="149"/>
      <c r="G10" s="149"/>
    </row>
    <row r="11" spans="1:9" x14ac:dyDescent="0.25">
      <c r="A11" s="83" t="s">
        <v>21</v>
      </c>
      <c r="B11" s="149" t="s">
        <v>262</v>
      </c>
      <c r="C11" s="149"/>
      <c r="D11" s="149"/>
      <c r="E11" s="149"/>
      <c r="F11" s="149"/>
      <c r="G11" s="149"/>
    </row>
    <row r="12" spans="1:9" x14ac:dyDescent="0.25">
      <c r="A12" s="83" t="s">
        <v>256</v>
      </c>
      <c r="B12" s="149" t="s">
        <v>263</v>
      </c>
      <c r="C12" s="149"/>
      <c r="D12" s="149"/>
      <c r="E12" s="149"/>
      <c r="F12" s="149"/>
      <c r="G12" s="149"/>
    </row>
    <row r="13" spans="1:9" x14ac:dyDescent="0.25">
      <c r="A13" s="83" t="s">
        <v>46</v>
      </c>
      <c r="B13" s="149">
        <v>0</v>
      </c>
      <c r="C13" s="149"/>
      <c r="D13" s="149"/>
      <c r="E13" s="149"/>
      <c r="F13" s="149"/>
      <c r="G13" s="149"/>
    </row>
    <row r="14" spans="1:9" x14ac:dyDescent="0.25">
      <c r="A14" s="83" t="s">
        <v>16</v>
      </c>
      <c r="B14" s="149">
        <v>203</v>
      </c>
      <c r="C14" s="149"/>
      <c r="D14" s="149"/>
      <c r="E14" s="149"/>
      <c r="F14" s="149"/>
      <c r="G14" s="149"/>
    </row>
    <row r="15" spans="1:9" x14ac:dyDescent="0.25">
      <c r="A15" s="83" t="s">
        <v>47</v>
      </c>
      <c r="B15" s="149" t="s">
        <v>276</v>
      </c>
      <c r="C15" s="149"/>
      <c r="D15" s="149"/>
      <c r="E15" s="149"/>
      <c r="F15" s="149"/>
      <c r="G15" s="149"/>
    </row>
    <row r="16" spans="1:9" x14ac:dyDescent="0.25">
      <c r="A16" s="83" t="s">
        <v>48</v>
      </c>
      <c r="B16" s="149" t="s">
        <v>277</v>
      </c>
      <c r="C16" s="149"/>
      <c r="D16" s="149"/>
      <c r="E16" s="149"/>
      <c r="F16" s="149"/>
      <c r="G16" s="149"/>
    </row>
    <row r="17" spans="1:7" x14ac:dyDescent="0.25">
      <c r="A17" s="151" t="s">
        <v>694</v>
      </c>
      <c r="B17" s="149"/>
      <c r="C17" s="149"/>
      <c r="D17" s="149"/>
      <c r="E17" s="149"/>
      <c r="F17" s="149"/>
      <c r="G17" s="149"/>
    </row>
    <row r="18" spans="1:7" x14ac:dyDescent="0.25">
      <c r="A18" s="83" t="s">
        <v>17</v>
      </c>
      <c r="B18" s="152">
        <v>45072</v>
      </c>
      <c r="C18" s="149"/>
      <c r="D18" s="149"/>
      <c r="E18" s="149"/>
      <c r="F18" s="149"/>
      <c r="G18" s="149"/>
    </row>
    <row r="19" spans="1:7" x14ac:dyDescent="0.25">
      <c r="A19" s="83" t="s">
        <v>18</v>
      </c>
      <c r="B19" s="152">
        <v>45014</v>
      </c>
      <c r="C19" s="149"/>
      <c r="D19" s="149"/>
      <c r="E19" s="149"/>
      <c r="F19" s="149"/>
      <c r="G19" s="149"/>
    </row>
    <row r="20" spans="1:7" x14ac:dyDescent="0.25">
      <c r="A20" s="83" t="s">
        <v>254</v>
      </c>
      <c r="B20" s="149" t="s">
        <v>578</v>
      </c>
      <c r="C20" s="149"/>
      <c r="D20" s="149"/>
      <c r="E20" s="149"/>
      <c r="F20" s="149"/>
      <c r="G20" s="149"/>
    </row>
    <row r="21" spans="1:7" x14ac:dyDescent="0.25">
      <c r="A21" s="83" t="s">
        <v>762</v>
      </c>
      <c r="B21" s="149" t="s">
        <v>710</v>
      </c>
      <c r="C21" s="149"/>
      <c r="D21" s="149"/>
      <c r="E21" s="149"/>
      <c r="F21" s="149"/>
      <c r="G21" s="149"/>
    </row>
    <row r="22" spans="1:7" x14ac:dyDescent="0.25">
      <c r="A22" s="94"/>
    </row>
    <row r="23" spans="1:7" x14ac:dyDescent="0.25">
      <c r="B23" s="94" t="str">
        <f>HYPERLINK("#'Factor List'!A1","Back to Factor List")</f>
        <v>Back to Factor List</v>
      </c>
    </row>
    <row r="24" spans="1:7" x14ac:dyDescent="0.25">
      <c r="B24" s="94" t="s">
        <v>705</v>
      </c>
    </row>
    <row r="26" spans="1:7" ht="26.4" x14ac:dyDescent="0.25">
      <c r="A26" s="102" t="s">
        <v>266</v>
      </c>
      <c r="B26" s="102" t="s">
        <v>267</v>
      </c>
      <c r="C26" s="102" t="s">
        <v>688</v>
      </c>
      <c r="D26" s="102" t="s">
        <v>268</v>
      </c>
      <c r="E26" s="102" t="s">
        <v>269</v>
      </c>
      <c r="F26" s="102" t="s">
        <v>270</v>
      </c>
      <c r="G26" s="102" t="s">
        <v>271</v>
      </c>
    </row>
    <row r="27" spans="1:7" x14ac:dyDescent="0.25">
      <c r="A27" s="103">
        <v>16</v>
      </c>
      <c r="B27" s="104">
        <v>8.4</v>
      </c>
      <c r="C27" s="104">
        <v>0.43</v>
      </c>
      <c r="D27" s="104">
        <v>1.47</v>
      </c>
      <c r="E27" s="104">
        <v>-0.92</v>
      </c>
      <c r="F27" s="104">
        <v>-0.92</v>
      </c>
      <c r="G27" s="104">
        <v>0</v>
      </c>
    </row>
    <row r="28" spans="1:7" x14ac:dyDescent="0.25">
      <c r="A28" s="103">
        <v>17</v>
      </c>
      <c r="B28" s="104">
        <v>8.52</v>
      </c>
      <c r="C28" s="104">
        <v>0.44</v>
      </c>
      <c r="D28" s="104">
        <v>1.55</v>
      </c>
      <c r="E28" s="104">
        <v>-0.92</v>
      </c>
      <c r="F28" s="104">
        <v>-0.92</v>
      </c>
      <c r="G28" s="104">
        <v>0</v>
      </c>
    </row>
    <row r="29" spans="1:7" x14ac:dyDescent="0.25">
      <c r="A29" s="103">
        <v>18</v>
      </c>
      <c r="B29" s="104">
        <v>8.64</v>
      </c>
      <c r="C29" s="104">
        <v>0.45</v>
      </c>
      <c r="D29" s="104">
        <v>1.63</v>
      </c>
      <c r="E29" s="104">
        <v>-0.92</v>
      </c>
      <c r="F29" s="104">
        <v>-0.92</v>
      </c>
      <c r="G29" s="104">
        <v>0</v>
      </c>
    </row>
    <row r="30" spans="1:7" x14ac:dyDescent="0.25">
      <c r="A30" s="103">
        <v>19</v>
      </c>
      <c r="B30" s="104">
        <v>8.76</v>
      </c>
      <c r="C30" s="104">
        <v>0.46</v>
      </c>
      <c r="D30" s="104">
        <v>1.69</v>
      </c>
      <c r="E30" s="104">
        <v>-0.92</v>
      </c>
      <c r="F30" s="104">
        <v>-0.92</v>
      </c>
      <c r="G30" s="104">
        <v>0</v>
      </c>
    </row>
    <row r="31" spans="1:7" x14ac:dyDescent="0.25">
      <c r="A31" s="103">
        <v>20</v>
      </c>
      <c r="B31" s="104">
        <v>8.89</v>
      </c>
      <c r="C31" s="104">
        <v>0.46</v>
      </c>
      <c r="D31" s="104">
        <v>1.72</v>
      </c>
      <c r="E31" s="104">
        <v>-0.91</v>
      </c>
      <c r="F31" s="104">
        <v>-0.91</v>
      </c>
      <c r="G31" s="104">
        <v>0</v>
      </c>
    </row>
    <row r="32" spans="1:7" x14ac:dyDescent="0.25">
      <c r="A32" s="103">
        <v>21</v>
      </c>
      <c r="B32" s="104">
        <v>9.02</v>
      </c>
      <c r="C32" s="104">
        <v>0.47</v>
      </c>
      <c r="D32" s="104">
        <v>1.75</v>
      </c>
      <c r="E32" s="104">
        <v>-0.91</v>
      </c>
      <c r="F32" s="104">
        <v>-0.91</v>
      </c>
      <c r="G32" s="104">
        <v>0</v>
      </c>
    </row>
    <row r="33" spans="1:7" x14ac:dyDescent="0.25">
      <c r="A33" s="103">
        <v>22</v>
      </c>
      <c r="B33" s="104">
        <v>9.14</v>
      </c>
      <c r="C33" s="104">
        <v>0.48</v>
      </c>
      <c r="D33" s="104">
        <v>1.77</v>
      </c>
      <c r="E33" s="104">
        <v>-0.91</v>
      </c>
      <c r="F33" s="104">
        <v>-0.91</v>
      </c>
      <c r="G33" s="104">
        <v>0</v>
      </c>
    </row>
    <row r="34" spans="1:7" x14ac:dyDescent="0.25">
      <c r="A34" s="103">
        <v>23</v>
      </c>
      <c r="B34" s="104">
        <v>9.27</v>
      </c>
      <c r="C34" s="104">
        <v>0.49</v>
      </c>
      <c r="D34" s="104">
        <v>1.8</v>
      </c>
      <c r="E34" s="104">
        <v>-0.91</v>
      </c>
      <c r="F34" s="104">
        <v>-0.91</v>
      </c>
      <c r="G34" s="104">
        <v>0</v>
      </c>
    </row>
    <row r="35" spans="1:7" x14ac:dyDescent="0.25">
      <c r="A35" s="103">
        <v>24</v>
      </c>
      <c r="B35" s="104">
        <v>9.41</v>
      </c>
      <c r="C35" s="104">
        <v>0.5</v>
      </c>
      <c r="D35" s="104">
        <v>1.83</v>
      </c>
      <c r="E35" s="104">
        <v>-0.91</v>
      </c>
      <c r="F35" s="104">
        <v>-0.91</v>
      </c>
      <c r="G35" s="104">
        <v>0</v>
      </c>
    </row>
    <row r="36" spans="1:7" x14ac:dyDescent="0.25">
      <c r="A36" s="103">
        <v>25</v>
      </c>
      <c r="B36" s="104">
        <v>9.5399999999999991</v>
      </c>
      <c r="C36" s="104">
        <v>0.51</v>
      </c>
      <c r="D36" s="104">
        <v>1.86</v>
      </c>
      <c r="E36" s="104">
        <v>-0.91</v>
      </c>
      <c r="F36" s="104">
        <v>-0.91</v>
      </c>
      <c r="G36" s="104">
        <v>0</v>
      </c>
    </row>
    <row r="37" spans="1:7" x14ac:dyDescent="0.25">
      <c r="A37" s="103">
        <v>26</v>
      </c>
      <c r="B37" s="104">
        <v>9.68</v>
      </c>
      <c r="C37" s="104">
        <v>0.51</v>
      </c>
      <c r="D37" s="104">
        <v>1.89</v>
      </c>
      <c r="E37" s="104">
        <v>-0.91</v>
      </c>
      <c r="F37" s="104">
        <v>-0.91</v>
      </c>
      <c r="G37" s="104">
        <v>0</v>
      </c>
    </row>
    <row r="38" spans="1:7" x14ac:dyDescent="0.25">
      <c r="A38" s="103">
        <v>27</v>
      </c>
      <c r="B38" s="104">
        <v>9.81</v>
      </c>
      <c r="C38" s="104">
        <v>0.52</v>
      </c>
      <c r="D38" s="104">
        <v>1.91</v>
      </c>
      <c r="E38" s="104">
        <v>-0.91</v>
      </c>
      <c r="F38" s="104">
        <v>-0.91</v>
      </c>
      <c r="G38" s="104">
        <v>0</v>
      </c>
    </row>
    <row r="39" spans="1:7" x14ac:dyDescent="0.25">
      <c r="A39" s="103">
        <v>28</v>
      </c>
      <c r="B39" s="104">
        <v>9.9499999999999993</v>
      </c>
      <c r="C39" s="104">
        <v>0.53</v>
      </c>
      <c r="D39" s="104">
        <v>1.94</v>
      </c>
      <c r="E39" s="104">
        <v>-0.91</v>
      </c>
      <c r="F39" s="104">
        <v>-0.91</v>
      </c>
      <c r="G39" s="104">
        <v>0</v>
      </c>
    </row>
    <row r="40" spans="1:7" x14ac:dyDescent="0.25">
      <c r="A40" s="103">
        <v>29</v>
      </c>
      <c r="B40" s="104">
        <v>10.09</v>
      </c>
      <c r="C40" s="104">
        <v>0.54</v>
      </c>
      <c r="D40" s="104">
        <v>1.97</v>
      </c>
      <c r="E40" s="104">
        <v>-0.91</v>
      </c>
      <c r="F40" s="104">
        <v>-0.91</v>
      </c>
      <c r="G40" s="104">
        <v>0</v>
      </c>
    </row>
    <row r="41" spans="1:7" x14ac:dyDescent="0.25">
      <c r="A41" s="103">
        <v>30</v>
      </c>
      <c r="B41" s="104">
        <v>10.24</v>
      </c>
      <c r="C41" s="104">
        <v>0.55000000000000004</v>
      </c>
      <c r="D41" s="104">
        <v>2</v>
      </c>
      <c r="E41" s="104">
        <v>-0.91</v>
      </c>
      <c r="F41" s="104">
        <v>-0.91</v>
      </c>
      <c r="G41" s="104">
        <v>0</v>
      </c>
    </row>
    <row r="42" spans="1:7" x14ac:dyDescent="0.25">
      <c r="A42" s="103">
        <v>31</v>
      </c>
      <c r="B42" s="104">
        <v>10.38</v>
      </c>
      <c r="C42" s="104">
        <v>0.56000000000000005</v>
      </c>
      <c r="D42" s="104">
        <v>2.02</v>
      </c>
      <c r="E42" s="104">
        <v>-0.9</v>
      </c>
      <c r="F42" s="104">
        <v>-0.9</v>
      </c>
      <c r="G42" s="104">
        <v>0</v>
      </c>
    </row>
    <row r="43" spans="1:7" x14ac:dyDescent="0.25">
      <c r="A43" s="103">
        <v>32</v>
      </c>
      <c r="B43" s="104">
        <v>10.53</v>
      </c>
      <c r="C43" s="104">
        <v>0.56999999999999995</v>
      </c>
      <c r="D43" s="104">
        <v>2.0499999999999998</v>
      </c>
      <c r="E43" s="104">
        <v>-0.9</v>
      </c>
      <c r="F43" s="104">
        <v>-0.9</v>
      </c>
      <c r="G43" s="104">
        <v>0</v>
      </c>
    </row>
    <row r="44" spans="1:7" x14ac:dyDescent="0.25">
      <c r="A44" s="103">
        <v>33</v>
      </c>
      <c r="B44" s="104">
        <v>10.68</v>
      </c>
      <c r="C44" s="104">
        <v>0.57999999999999996</v>
      </c>
      <c r="D44" s="104">
        <v>2.08</v>
      </c>
      <c r="E44" s="104">
        <v>-0.9</v>
      </c>
      <c r="F44" s="104">
        <v>-0.9</v>
      </c>
      <c r="G44" s="104">
        <v>0</v>
      </c>
    </row>
    <row r="45" spans="1:7" x14ac:dyDescent="0.25">
      <c r="A45" s="103">
        <v>34</v>
      </c>
      <c r="B45" s="104">
        <v>10.84</v>
      </c>
      <c r="C45" s="104">
        <v>0.59</v>
      </c>
      <c r="D45" s="104">
        <v>2.11</v>
      </c>
      <c r="E45" s="104">
        <v>-0.9</v>
      </c>
      <c r="F45" s="104">
        <v>-0.9</v>
      </c>
      <c r="G45" s="104">
        <v>0</v>
      </c>
    </row>
    <row r="46" spans="1:7" x14ac:dyDescent="0.25">
      <c r="A46" s="103">
        <v>35</v>
      </c>
      <c r="B46" s="104">
        <v>10.99</v>
      </c>
      <c r="C46" s="104">
        <v>0.6</v>
      </c>
      <c r="D46" s="104">
        <v>2.13</v>
      </c>
      <c r="E46" s="104">
        <v>-0.9</v>
      </c>
      <c r="F46" s="104">
        <v>-0.9</v>
      </c>
      <c r="G46" s="104">
        <v>0</v>
      </c>
    </row>
    <row r="47" spans="1:7" x14ac:dyDescent="0.25">
      <c r="A47" s="103">
        <v>36</v>
      </c>
      <c r="B47" s="104">
        <v>11.15</v>
      </c>
      <c r="C47" s="104">
        <v>0.61</v>
      </c>
      <c r="D47" s="104">
        <v>2.16</v>
      </c>
      <c r="E47" s="104">
        <v>-0.9</v>
      </c>
      <c r="F47" s="104">
        <v>-0.9</v>
      </c>
      <c r="G47" s="104">
        <v>0</v>
      </c>
    </row>
    <row r="48" spans="1:7" x14ac:dyDescent="0.25">
      <c r="A48" s="103">
        <v>37</v>
      </c>
      <c r="B48" s="104">
        <v>11.31</v>
      </c>
      <c r="C48" s="104">
        <v>0.62</v>
      </c>
      <c r="D48" s="104">
        <v>2.1800000000000002</v>
      </c>
      <c r="E48" s="104">
        <v>-0.9</v>
      </c>
      <c r="F48" s="104">
        <v>-0.9</v>
      </c>
      <c r="G48" s="104">
        <v>0</v>
      </c>
    </row>
    <row r="49" spans="1:7" x14ac:dyDescent="0.25">
      <c r="A49" s="103">
        <v>38</v>
      </c>
      <c r="B49" s="104">
        <v>11.48</v>
      </c>
      <c r="C49" s="104">
        <v>0.63</v>
      </c>
      <c r="D49" s="104">
        <v>2.21</v>
      </c>
      <c r="E49" s="104">
        <v>-0.9</v>
      </c>
      <c r="F49" s="104">
        <v>-0.9</v>
      </c>
      <c r="G49" s="104">
        <v>0</v>
      </c>
    </row>
    <row r="50" spans="1:7" x14ac:dyDescent="0.25">
      <c r="A50" s="103">
        <v>39</v>
      </c>
      <c r="B50" s="104">
        <v>11.64</v>
      </c>
      <c r="C50" s="104">
        <v>0.64</v>
      </c>
      <c r="D50" s="104">
        <v>2.23</v>
      </c>
      <c r="E50" s="104">
        <v>-0.9</v>
      </c>
      <c r="F50" s="104">
        <v>-0.9</v>
      </c>
      <c r="G50" s="104">
        <v>0</v>
      </c>
    </row>
    <row r="51" spans="1:7" x14ac:dyDescent="0.25">
      <c r="A51" s="103">
        <v>40</v>
      </c>
      <c r="B51" s="104">
        <v>11.81</v>
      </c>
      <c r="C51" s="104">
        <v>0.65</v>
      </c>
      <c r="D51" s="104">
        <v>2.2599999999999998</v>
      </c>
      <c r="E51" s="104">
        <v>-0.9</v>
      </c>
      <c r="F51" s="104">
        <v>-0.9</v>
      </c>
      <c r="G51" s="104">
        <v>0</v>
      </c>
    </row>
    <row r="52" spans="1:7" x14ac:dyDescent="0.25">
      <c r="A52" s="103">
        <v>41</v>
      </c>
      <c r="B52" s="104">
        <v>11.99</v>
      </c>
      <c r="C52" s="104">
        <v>0.66</v>
      </c>
      <c r="D52" s="104">
        <v>2.2799999999999998</v>
      </c>
      <c r="E52" s="104">
        <v>-0.9</v>
      </c>
      <c r="F52" s="104">
        <v>-0.9</v>
      </c>
      <c r="G52" s="104">
        <v>0</v>
      </c>
    </row>
    <row r="53" spans="1:7" x14ac:dyDescent="0.25">
      <c r="A53" s="103">
        <v>42</v>
      </c>
      <c r="B53" s="104">
        <v>12.16</v>
      </c>
      <c r="C53" s="104">
        <v>0.67</v>
      </c>
      <c r="D53" s="104">
        <v>2.2999999999999998</v>
      </c>
      <c r="E53" s="104">
        <v>-0.9</v>
      </c>
      <c r="F53" s="104">
        <v>-0.9</v>
      </c>
      <c r="G53" s="104">
        <v>0</v>
      </c>
    </row>
    <row r="54" spans="1:7" x14ac:dyDescent="0.25">
      <c r="A54" s="103">
        <v>43</v>
      </c>
      <c r="B54" s="104">
        <v>12.34</v>
      </c>
      <c r="C54" s="104">
        <v>0.68</v>
      </c>
      <c r="D54" s="104">
        <v>2.33</v>
      </c>
      <c r="E54" s="104">
        <v>-0.9</v>
      </c>
      <c r="F54" s="104">
        <v>-0.9</v>
      </c>
      <c r="G54" s="104">
        <v>0</v>
      </c>
    </row>
    <row r="55" spans="1:7" x14ac:dyDescent="0.25">
      <c r="A55" s="103">
        <v>44</v>
      </c>
      <c r="B55" s="104">
        <v>12.52</v>
      </c>
      <c r="C55" s="104">
        <v>0.7</v>
      </c>
      <c r="D55" s="104">
        <v>2.35</v>
      </c>
      <c r="E55" s="104">
        <v>-0.9</v>
      </c>
      <c r="F55" s="104">
        <v>-0.9</v>
      </c>
      <c r="G55" s="104">
        <v>0</v>
      </c>
    </row>
    <row r="56" spans="1:7" x14ac:dyDescent="0.25">
      <c r="A56" s="103">
        <v>45</v>
      </c>
      <c r="B56" s="104">
        <v>12.71</v>
      </c>
      <c r="C56" s="104">
        <v>0.71</v>
      </c>
      <c r="D56" s="104">
        <v>2.37</v>
      </c>
      <c r="E56" s="104">
        <v>-0.9</v>
      </c>
      <c r="F56" s="104">
        <v>-0.9</v>
      </c>
      <c r="G56" s="104">
        <v>0</v>
      </c>
    </row>
    <row r="57" spans="1:7" x14ac:dyDescent="0.25">
      <c r="A57" s="103">
        <v>46</v>
      </c>
      <c r="B57" s="104">
        <v>12.9</v>
      </c>
      <c r="C57" s="104">
        <v>0.72</v>
      </c>
      <c r="D57" s="104">
        <v>2.39</v>
      </c>
      <c r="E57" s="104">
        <v>-0.9</v>
      </c>
      <c r="F57" s="104">
        <v>-0.9</v>
      </c>
      <c r="G57" s="104">
        <v>0</v>
      </c>
    </row>
    <row r="58" spans="1:7" x14ac:dyDescent="0.25">
      <c r="A58" s="103">
        <v>47</v>
      </c>
      <c r="B58" s="104">
        <v>13.09</v>
      </c>
      <c r="C58" s="104">
        <v>0.73</v>
      </c>
      <c r="D58" s="104">
        <v>2.41</v>
      </c>
      <c r="E58" s="104">
        <v>-0.9</v>
      </c>
      <c r="F58" s="104">
        <v>-0.9</v>
      </c>
      <c r="G58" s="104">
        <v>0</v>
      </c>
    </row>
    <row r="59" spans="1:7" x14ac:dyDescent="0.25">
      <c r="A59" s="103">
        <v>48</v>
      </c>
      <c r="B59" s="104">
        <v>13.29</v>
      </c>
      <c r="C59" s="104">
        <v>0.74</v>
      </c>
      <c r="D59" s="104">
        <v>2.42</v>
      </c>
      <c r="E59" s="104">
        <v>-0.9</v>
      </c>
      <c r="F59" s="104">
        <v>-0.9</v>
      </c>
      <c r="G59" s="104">
        <v>0</v>
      </c>
    </row>
    <row r="60" spans="1:7" x14ac:dyDescent="0.25">
      <c r="A60" s="103">
        <v>49</v>
      </c>
      <c r="B60" s="104">
        <v>13.49</v>
      </c>
      <c r="C60" s="104">
        <v>0.76</v>
      </c>
      <c r="D60" s="104">
        <v>2.44</v>
      </c>
      <c r="E60" s="104">
        <v>-0.9</v>
      </c>
      <c r="F60" s="104">
        <v>-0.9</v>
      </c>
      <c r="G60" s="104">
        <v>0</v>
      </c>
    </row>
    <row r="61" spans="1:7" x14ac:dyDescent="0.25">
      <c r="A61" s="103">
        <v>50</v>
      </c>
      <c r="B61" s="104">
        <v>13.7</v>
      </c>
      <c r="C61" s="104">
        <v>0.77</v>
      </c>
      <c r="D61" s="104">
        <v>2.4500000000000002</v>
      </c>
      <c r="E61" s="104">
        <v>-0.91</v>
      </c>
      <c r="F61" s="104">
        <v>-0.91</v>
      </c>
      <c r="G61" s="104">
        <v>0</v>
      </c>
    </row>
    <row r="62" spans="1:7" x14ac:dyDescent="0.25">
      <c r="A62" s="103">
        <v>51</v>
      </c>
      <c r="B62" s="104">
        <v>13.91</v>
      </c>
      <c r="C62" s="104">
        <v>0.78</v>
      </c>
      <c r="D62" s="104">
        <v>2.4700000000000002</v>
      </c>
      <c r="E62" s="104">
        <v>-0.91</v>
      </c>
      <c r="F62" s="104">
        <v>-0.91</v>
      </c>
      <c r="G62" s="104">
        <v>0</v>
      </c>
    </row>
    <row r="63" spans="1:7" x14ac:dyDescent="0.25">
      <c r="A63" s="103">
        <v>52</v>
      </c>
      <c r="B63" s="104">
        <v>14.13</v>
      </c>
      <c r="C63" s="104">
        <v>0.8</v>
      </c>
      <c r="D63" s="104">
        <v>2.48</v>
      </c>
      <c r="E63" s="104">
        <v>-0.91</v>
      </c>
      <c r="F63" s="104">
        <v>-0.91</v>
      </c>
      <c r="G63" s="104">
        <v>0</v>
      </c>
    </row>
    <row r="64" spans="1:7" x14ac:dyDescent="0.25">
      <c r="A64" s="103">
        <v>53</v>
      </c>
      <c r="B64" s="104">
        <v>14.35</v>
      </c>
      <c r="C64" s="104">
        <v>0.81</v>
      </c>
      <c r="D64" s="104">
        <v>2.4900000000000002</v>
      </c>
      <c r="E64" s="104">
        <v>-0.91</v>
      </c>
      <c r="F64" s="104">
        <v>-0.91</v>
      </c>
      <c r="G64" s="104">
        <v>0</v>
      </c>
    </row>
    <row r="65" spans="1:7" x14ac:dyDescent="0.25">
      <c r="A65" s="103">
        <v>54</v>
      </c>
      <c r="B65" s="104">
        <v>14.58</v>
      </c>
      <c r="C65" s="104">
        <v>0.82</v>
      </c>
      <c r="D65" s="104">
        <v>2.5</v>
      </c>
      <c r="E65" s="104">
        <v>-0.91</v>
      </c>
      <c r="F65" s="104">
        <v>-0.91</v>
      </c>
      <c r="G65" s="104">
        <v>0</v>
      </c>
    </row>
    <row r="66" spans="1:7" x14ac:dyDescent="0.25">
      <c r="A66" s="103">
        <v>55</v>
      </c>
      <c r="B66" s="104">
        <v>14.81</v>
      </c>
      <c r="C66" s="104">
        <v>0.84</v>
      </c>
      <c r="D66" s="104">
        <v>2.5</v>
      </c>
      <c r="E66" s="104">
        <v>-0.91</v>
      </c>
      <c r="F66" s="104">
        <v>-0.91</v>
      </c>
      <c r="G66" s="104">
        <v>0</v>
      </c>
    </row>
    <row r="67" spans="1:7" x14ac:dyDescent="0.25">
      <c r="A67" s="103">
        <v>56</v>
      </c>
      <c r="B67" s="104">
        <v>15.05</v>
      </c>
      <c r="C67" s="104">
        <v>0.85</v>
      </c>
      <c r="D67" s="104">
        <v>2.5099999999999998</v>
      </c>
      <c r="E67" s="104">
        <v>-0.91</v>
      </c>
      <c r="F67" s="104">
        <v>-0.91</v>
      </c>
      <c r="G67" s="104">
        <v>0</v>
      </c>
    </row>
    <row r="68" spans="1:7" x14ac:dyDescent="0.25">
      <c r="A68" s="103">
        <v>57</v>
      </c>
      <c r="B68" s="104">
        <v>15.3</v>
      </c>
      <c r="C68" s="104">
        <v>0.87</v>
      </c>
      <c r="D68" s="104">
        <v>2.5099999999999998</v>
      </c>
      <c r="E68" s="104">
        <v>-0.92</v>
      </c>
      <c r="F68" s="104">
        <v>-0.92</v>
      </c>
      <c r="G68" s="104">
        <v>0</v>
      </c>
    </row>
    <row r="69" spans="1:7" x14ac:dyDescent="0.25">
      <c r="A69" s="103">
        <v>58</v>
      </c>
      <c r="B69" s="104">
        <v>15.56</v>
      </c>
      <c r="C69" s="104">
        <v>0.88</v>
      </c>
      <c r="D69" s="104">
        <v>2.5099999999999998</v>
      </c>
      <c r="E69" s="104">
        <v>-0.92</v>
      </c>
      <c r="F69" s="104">
        <v>-0.92</v>
      </c>
      <c r="G69" s="104">
        <v>0</v>
      </c>
    </row>
    <row r="70" spans="1:7" x14ac:dyDescent="0.25">
      <c r="A70" s="103">
        <v>59</v>
      </c>
      <c r="B70" s="104">
        <v>15.83</v>
      </c>
      <c r="C70" s="104">
        <v>0.9</v>
      </c>
      <c r="D70" s="104">
        <v>2.5</v>
      </c>
      <c r="E70" s="104">
        <v>-0.92</v>
      </c>
      <c r="F70" s="104">
        <v>-0.92</v>
      </c>
      <c r="G70" s="104">
        <v>0</v>
      </c>
    </row>
    <row r="71" spans="1:7" x14ac:dyDescent="0.25">
      <c r="A71" s="103">
        <v>60</v>
      </c>
      <c r="B71" s="104">
        <v>16.11</v>
      </c>
      <c r="C71" s="104">
        <v>0.91</v>
      </c>
      <c r="D71" s="104">
        <v>2.5</v>
      </c>
      <c r="E71" s="104">
        <v>-0.93</v>
      </c>
      <c r="F71" s="104">
        <v>-0.93</v>
      </c>
      <c r="G71" s="104">
        <v>0</v>
      </c>
    </row>
    <row r="72" spans="1:7" x14ac:dyDescent="0.25">
      <c r="A72" s="103">
        <v>61</v>
      </c>
      <c r="B72" s="104">
        <v>16.399999999999999</v>
      </c>
      <c r="C72" s="104">
        <v>0.93</v>
      </c>
      <c r="D72" s="104">
        <v>2.4900000000000002</v>
      </c>
      <c r="E72" s="104">
        <v>-0.93</v>
      </c>
      <c r="F72" s="104">
        <v>-0.93</v>
      </c>
      <c r="G72" s="104">
        <v>0</v>
      </c>
    </row>
    <row r="73" spans="1:7" x14ac:dyDescent="0.25">
      <c r="A73" s="103">
        <v>62</v>
      </c>
      <c r="B73" s="104">
        <v>16.7</v>
      </c>
      <c r="C73" s="104">
        <v>0.94</v>
      </c>
      <c r="D73" s="104">
        <v>2.4700000000000002</v>
      </c>
      <c r="E73" s="104">
        <v>-0.93</v>
      </c>
      <c r="F73" s="104">
        <v>-0.93</v>
      </c>
      <c r="G73" s="104">
        <v>0</v>
      </c>
    </row>
    <row r="74" spans="1:7" x14ac:dyDescent="0.25">
      <c r="A74" s="103">
        <v>63</v>
      </c>
      <c r="B74" s="104">
        <v>17.03</v>
      </c>
      <c r="C74" s="104">
        <v>0.96</v>
      </c>
      <c r="D74" s="104">
        <v>2.4500000000000002</v>
      </c>
      <c r="E74" s="104">
        <v>-0.94</v>
      </c>
      <c r="F74" s="104">
        <v>-0.94</v>
      </c>
      <c r="G74" s="104">
        <v>0</v>
      </c>
    </row>
    <row r="75" spans="1:7" x14ac:dyDescent="0.25">
      <c r="A75" s="103">
        <v>64</v>
      </c>
      <c r="B75" s="104">
        <v>17.37</v>
      </c>
      <c r="C75" s="104">
        <v>0.98</v>
      </c>
      <c r="D75" s="104">
        <v>2.42</v>
      </c>
      <c r="E75" s="104">
        <v>-0.95</v>
      </c>
      <c r="F75" s="104">
        <v>-0.95</v>
      </c>
      <c r="G75" s="104">
        <v>0</v>
      </c>
    </row>
    <row r="76" spans="1:7" x14ac:dyDescent="0.25">
      <c r="A76" s="103">
        <v>65</v>
      </c>
      <c r="B76" s="104">
        <v>17.73</v>
      </c>
      <c r="C76" s="104">
        <v>0.99</v>
      </c>
      <c r="D76" s="104">
        <v>2.39</v>
      </c>
      <c r="E76" s="104">
        <v>-0.99</v>
      </c>
      <c r="F76" s="104">
        <v>-0.99</v>
      </c>
      <c r="G76" s="104">
        <v>0</v>
      </c>
    </row>
  </sheetData>
  <sheetProtection algorithmName="SHA-512" hashValue="v4RdZiSC4dHHOGA/SOf7Rf1w3SIKromWG4Ibdi4xfSrJ1Sfxm+h3GVKtgKHYRqwQDfTEb6/5Ht9//ucPpWTxNg==" saltValue="fGnDreJgPbDdYLcGa0lW/Q==" spinCount="100000" sheet="1" objects="1" scenarios="1"/>
  <conditionalFormatting sqref="A6:A21">
    <cfRule type="expression" dxfId="659" priority="1" stopIfTrue="1">
      <formula>MOD(ROW(),2)=0</formula>
    </cfRule>
    <cfRule type="expression" dxfId="658" priority="2" stopIfTrue="1">
      <formula>MOD(ROW(),2)&lt;&gt;0</formula>
    </cfRule>
  </conditionalFormatting>
  <conditionalFormatting sqref="A26:A76">
    <cfRule type="expression" dxfId="657" priority="5" stopIfTrue="1">
      <formula>MOD(ROW(),2)=0</formula>
    </cfRule>
    <cfRule type="expression" dxfId="656" priority="6" stopIfTrue="1">
      <formula>MOD(ROW(),2)&lt;&gt;0</formula>
    </cfRule>
  </conditionalFormatting>
  <conditionalFormatting sqref="B17:B21">
    <cfRule type="expression" dxfId="655" priority="3" stopIfTrue="1">
      <formula>MOD(ROW(),2)=0</formula>
    </cfRule>
    <cfRule type="expression" dxfId="654" priority="4" stopIfTrue="1">
      <formula>MOD(ROW(),2)&lt;&gt;0</formula>
    </cfRule>
  </conditionalFormatting>
  <conditionalFormatting sqref="B6:G21">
    <cfRule type="expression" dxfId="653" priority="25" stopIfTrue="1">
      <formula>MOD(ROW(),2)=0</formula>
    </cfRule>
    <cfRule type="expression" dxfId="652" priority="26" stopIfTrue="1">
      <formula>MOD(ROW(),2)&lt;&gt;0</formula>
    </cfRule>
  </conditionalFormatting>
  <conditionalFormatting sqref="B26:G76">
    <cfRule type="expression" dxfId="651" priority="7" stopIfTrue="1">
      <formula>MOD(ROW(),2)=0</formula>
    </cfRule>
    <cfRule type="expression" dxfId="650" priority="8" stopIfTrue="1">
      <formula>MOD(ROW(),2)&lt;&gt;0</formula>
    </cfRule>
  </conditionalFormatting>
  <hyperlinks>
    <hyperlink ref="B24" location="Assumptions!A1" display="Assumptions" xr:uid="{45B47B48-C1E0-487F-A83E-98CD1A2CC09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5694-88F2-48EE-B86D-2F1613BCF21E}">
  <sheetPr codeName="Sheet109"/>
  <dimension ref="A1:I76"/>
  <sheetViews>
    <sheetView showGridLines="0" zoomScale="85" zoomScaleNormal="85" workbookViewId="0">
      <selection activeCell="A4" sqref="A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CETV - x-204</v>
      </c>
      <c r="B3" s="53"/>
      <c r="C3" s="53"/>
      <c r="D3" s="53"/>
      <c r="E3" s="53"/>
      <c r="F3" s="53"/>
      <c r="G3" s="53"/>
      <c r="H3" s="53"/>
      <c r="I3" s="53"/>
    </row>
    <row r="4" spans="1:9" x14ac:dyDescent="0.25">
      <c r="A4" s="55"/>
    </row>
    <row r="6" spans="1:9" x14ac:dyDescent="0.25">
      <c r="A6" s="150" t="s">
        <v>22</v>
      </c>
      <c r="B6" s="149" t="s">
        <v>24</v>
      </c>
      <c r="C6" s="149"/>
      <c r="D6" s="149"/>
      <c r="E6" s="149"/>
      <c r="F6" s="149"/>
      <c r="G6" s="149"/>
    </row>
    <row r="7" spans="1:9" x14ac:dyDescent="0.25">
      <c r="A7" s="83" t="s">
        <v>14</v>
      </c>
      <c r="B7" s="149" t="s">
        <v>43</v>
      </c>
      <c r="C7" s="149"/>
      <c r="D7" s="149"/>
      <c r="E7" s="149"/>
      <c r="F7" s="149"/>
      <c r="G7" s="149"/>
    </row>
    <row r="8" spans="1:9" x14ac:dyDescent="0.25">
      <c r="A8" s="83" t="s">
        <v>44</v>
      </c>
      <c r="B8" s="149" t="s">
        <v>567</v>
      </c>
      <c r="C8" s="149"/>
      <c r="D8" s="149"/>
      <c r="E8" s="149"/>
      <c r="F8" s="149"/>
      <c r="G8" s="149"/>
    </row>
    <row r="9" spans="1:9" x14ac:dyDescent="0.25">
      <c r="A9" s="83" t="s">
        <v>15</v>
      </c>
      <c r="B9" s="149" t="s">
        <v>260</v>
      </c>
      <c r="C9" s="149"/>
      <c r="D9" s="149"/>
      <c r="E9" s="149"/>
      <c r="F9" s="149"/>
      <c r="G9" s="149"/>
    </row>
    <row r="10" spans="1:9" x14ac:dyDescent="0.25">
      <c r="A10" s="83" t="s">
        <v>1</v>
      </c>
      <c r="B10" s="149" t="s">
        <v>275</v>
      </c>
      <c r="C10" s="149"/>
      <c r="D10" s="149"/>
      <c r="E10" s="149"/>
      <c r="F10" s="149"/>
      <c r="G10" s="149"/>
    </row>
    <row r="11" spans="1:9" x14ac:dyDescent="0.25">
      <c r="A11" s="83" t="s">
        <v>21</v>
      </c>
      <c r="B11" s="149" t="s">
        <v>272</v>
      </c>
      <c r="C11" s="149"/>
      <c r="D11" s="149"/>
      <c r="E11" s="149"/>
      <c r="F11" s="149"/>
      <c r="G11" s="149"/>
    </row>
    <row r="12" spans="1:9" x14ac:dyDescent="0.25">
      <c r="A12" s="83" t="s">
        <v>256</v>
      </c>
      <c r="B12" s="149" t="s">
        <v>263</v>
      </c>
      <c r="C12" s="149"/>
      <c r="D12" s="149"/>
      <c r="E12" s="149"/>
      <c r="F12" s="149"/>
      <c r="G12" s="149"/>
    </row>
    <row r="13" spans="1:9" x14ac:dyDescent="0.25">
      <c r="A13" s="83" t="s">
        <v>46</v>
      </c>
      <c r="B13" s="149">
        <v>0</v>
      </c>
      <c r="C13" s="149"/>
      <c r="D13" s="149"/>
      <c r="E13" s="149"/>
      <c r="F13" s="149"/>
      <c r="G13" s="149"/>
    </row>
    <row r="14" spans="1:9" x14ac:dyDescent="0.25">
      <c r="A14" s="83" t="s">
        <v>16</v>
      </c>
      <c r="B14" s="149">
        <v>204</v>
      </c>
      <c r="C14" s="149"/>
      <c r="D14" s="149"/>
      <c r="E14" s="149"/>
      <c r="F14" s="149"/>
      <c r="G14" s="149"/>
    </row>
    <row r="15" spans="1:9" x14ac:dyDescent="0.25">
      <c r="A15" s="83" t="s">
        <v>47</v>
      </c>
      <c r="B15" s="149" t="s">
        <v>278</v>
      </c>
      <c r="C15" s="149"/>
      <c r="D15" s="149"/>
      <c r="E15" s="149"/>
      <c r="F15" s="149"/>
      <c r="G15" s="149"/>
    </row>
    <row r="16" spans="1:9" x14ac:dyDescent="0.25">
      <c r="A16" s="83" t="s">
        <v>48</v>
      </c>
      <c r="B16" s="149" t="s">
        <v>679</v>
      </c>
      <c r="C16" s="149"/>
      <c r="D16" s="149"/>
      <c r="E16" s="149"/>
      <c r="F16" s="149"/>
      <c r="G16" s="149"/>
    </row>
    <row r="17" spans="1:7" x14ac:dyDescent="0.25">
      <c r="A17" s="151" t="s">
        <v>694</v>
      </c>
      <c r="B17" s="149"/>
      <c r="C17" s="149"/>
      <c r="D17" s="149"/>
      <c r="E17" s="149"/>
      <c r="F17" s="149"/>
      <c r="G17" s="149"/>
    </row>
    <row r="18" spans="1:7" x14ac:dyDescent="0.25">
      <c r="A18" s="83" t="s">
        <v>17</v>
      </c>
      <c r="B18" s="152">
        <v>45072</v>
      </c>
      <c r="C18" s="149"/>
      <c r="D18" s="149"/>
      <c r="E18" s="149"/>
      <c r="F18" s="149"/>
      <c r="G18" s="149"/>
    </row>
    <row r="19" spans="1:7" x14ac:dyDescent="0.25">
      <c r="A19" s="83" t="s">
        <v>18</v>
      </c>
      <c r="B19" s="152">
        <v>45014</v>
      </c>
      <c r="C19" s="149"/>
      <c r="D19" s="149"/>
      <c r="E19" s="149"/>
      <c r="F19" s="149"/>
      <c r="G19" s="149"/>
    </row>
    <row r="20" spans="1:7" x14ac:dyDescent="0.25">
      <c r="A20" s="83" t="s">
        <v>254</v>
      </c>
      <c r="B20" s="149" t="s">
        <v>578</v>
      </c>
      <c r="C20" s="149"/>
      <c r="D20" s="149"/>
      <c r="E20" s="149"/>
      <c r="F20" s="149"/>
      <c r="G20" s="149"/>
    </row>
    <row r="21" spans="1:7" x14ac:dyDescent="0.25">
      <c r="A21" s="83" t="s">
        <v>762</v>
      </c>
      <c r="B21" s="149" t="s">
        <v>710</v>
      </c>
      <c r="C21" s="149"/>
      <c r="D21" s="149"/>
      <c r="E21" s="149"/>
      <c r="F21" s="149"/>
      <c r="G21" s="149"/>
    </row>
    <row r="22" spans="1:7" x14ac:dyDescent="0.25">
      <c r="A22" s="94"/>
    </row>
    <row r="23" spans="1:7" x14ac:dyDescent="0.25">
      <c r="B23" s="94" t="str">
        <f>HYPERLINK("#'Factor List'!A1","Back to Factor List")</f>
        <v>Back to Factor List</v>
      </c>
    </row>
    <row r="24" spans="1:7" x14ac:dyDescent="0.25">
      <c r="B24" s="94" t="s">
        <v>705</v>
      </c>
    </row>
    <row r="26" spans="1:7" ht="26.4" x14ac:dyDescent="0.25">
      <c r="A26" s="102" t="s">
        <v>266</v>
      </c>
      <c r="B26" s="102" t="s">
        <v>267</v>
      </c>
      <c r="C26" s="102" t="s">
        <v>688</v>
      </c>
      <c r="D26" s="102" t="s">
        <v>268</v>
      </c>
      <c r="E26" s="102" t="s">
        <v>269</v>
      </c>
      <c r="F26" s="102" t="s">
        <v>270</v>
      </c>
      <c r="G26" s="102" t="s">
        <v>271</v>
      </c>
    </row>
    <row r="27" spans="1:7" x14ac:dyDescent="0.25">
      <c r="A27" s="103">
        <v>16</v>
      </c>
      <c r="B27" s="104">
        <v>8.4</v>
      </c>
      <c r="C27" s="104">
        <v>0.43</v>
      </c>
      <c r="D27" s="104">
        <v>1.47</v>
      </c>
      <c r="E27" s="104">
        <v>-5.49</v>
      </c>
      <c r="F27" s="104">
        <v>-5.49</v>
      </c>
      <c r="G27" s="104">
        <v>0</v>
      </c>
    </row>
    <row r="28" spans="1:7" x14ac:dyDescent="0.25">
      <c r="A28" s="103">
        <v>17</v>
      </c>
      <c r="B28" s="104">
        <v>8.52</v>
      </c>
      <c r="C28" s="104">
        <v>0.44</v>
      </c>
      <c r="D28" s="104">
        <v>1.55</v>
      </c>
      <c r="E28" s="104">
        <v>-5.49</v>
      </c>
      <c r="F28" s="104">
        <v>-5.49</v>
      </c>
      <c r="G28" s="104">
        <v>0</v>
      </c>
    </row>
    <row r="29" spans="1:7" x14ac:dyDescent="0.25">
      <c r="A29" s="103">
        <v>18</v>
      </c>
      <c r="B29" s="104">
        <v>8.64</v>
      </c>
      <c r="C29" s="104">
        <v>0.45</v>
      </c>
      <c r="D29" s="104">
        <v>1.63</v>
      </c>
      <c r="E29" s="104">
        <v>-5.48</v>
      </c>
      <c r="F29" s="104">
        <v>-5.48</v>
      </c>
      <c r="G29" s="104">
        <v>0</v>
      </c>
    </row>
    <row r="30" spans="1:7" x14ac:dyDescent="0.25">
      <c r="A30" s="103">
        <v>19</v>
      </c>
      <c r="B30" s="104">
        <v>8.76</v>
      </c>
      <c r="C30" s="104">
        <v>0.46</v>
      </c>
      <c r="D30" s="104">
        <v>1.69</v>
      </c>
      <c r="E30" s="104">
        <v>-5.48</v>
      </c>
      <c r="F30" s="104">
        <v>-5.48</v>
      </c>
      <c r="G30" s="104">
        <v>0</v>
      </c>
    </row>
    <row r="31" spans="1:7" x14ac:dyDescent="0.25">
      <c r="A31" s="103">
        <v>20</v>
      </c>
      <c r="B31" s="104">
        <v>8.89</v>
      </c>
      <c r="C31" s="104">
        <v>0.46</v>
      </c>
      <c r="D31" s="104">
        <v>1.72</v>
      </c>
      <c r="E31" s="104">
        <v>-5.48</v>
      </c>
      <c r="F31" s="104">
        <v>-5.48</v>
      </c>
      <c r="G31" s="104">
        <v>0</v>
      </c>
    </row>
    <row r="32" spans="1:7" x14ac:dyDescent="0.25">
      <c r="A32" s="103">
        <v>21</v>
      </c>
      <c r="B32" s="104">
        <v>9.02</v>
      </c>
      <c r="C32" s="104">
        <v>0.47</v>
      </c>
      <c r="D32" s="104">
        <v>1.75</v>
      </c>
      <c r="E32" s="104">
        <v>-5.47</v>
      </c>
      <c r="F32" s="104">
        <v>-5.47</v>
      </c>
      <c r="G32" s="104">
        <v>0</v>
      </c>
    </row>
    <row r="33" spans="1:7" x14ac:dyDescent="0.25">
      <c r="A33" s="103">
        <v>22</v>
      </c>
      <c r="B33" s="104">
        <v>9.14</v>
      </c>
      <c r="C33" s="104">
        <v>0.48</v>
      </c>
      <c r="D33" s="104">
        <v>1.77</v>
      </c>
      <c r="E33" s="104">
        <v>-5.47</v>
      </c>
      <c r="F33" s="104">
        <v>-5.47</v>
      </c>
      <c r="G33" s="104">
        <v>0</v>
      </c>
    </row>
    <row r="34" spans="1:7" x14ac:dyDescent="0.25">
      <c r="A34" s="103">
        <v>23</v>
      </c>
      <c r="B34" s="104">
        <v>9.27</v>
      </c>
      <c r="C34" s="104">
        <v>0.49</v>
      </c>
      <c r="D34" s="104">
        <v>1.8</v>
      </c>
      <c r="E34" s="104">
        <v>-5.46</v>
      </c>
      <c r="F34" s="104">
        <v>-5.46</v>
      </c>
      <c r="G34" s="104">
        <v>0</v>
      </c>
    </row>
    <row r="35" spans="1:7" x14ac:dyDescent="0.25">
      <c r="A35" s="103">
        <v>24</v>
      </c>
      <c r="B35" s="104">
        <v>9.41</v>
      </c>
      <c r="C35" s="104">
        <v>0.5</v>
      </c>
      <c r="D35" s="104">
        <v>1.83</v>
      </c>
      <c r="E35" s="104">
        <v>-5.46</v>
      </c>
      <c r="F35" s="104">
        <v>-5.46</v>
      </c>
      <c r="G35" s="104">
        <v>0</v>
      </c>
    </row>
    <row r="36" spans="1:7" x14ac:dyDescent="0.25">
      <c r="A36" s="103">
        <v>25</v>
      </c>
      <c r="B36" s="104">
        <v>9.5399999999999991</v>
      </c>
      <c r="C36" s="104">
        <v>0.51</v>
      </c>
      <c r="D36" s="104">
        <v>1.86</v>
      </c>
      <c r="E36" s="104">
        <v>-5.45</v>
      </c>
      <c r="F36" s="104">
        <v>-5.45</v>
      </c>
      <c r="G36" s="104">
        <v>0</v>
      </c>
    </row>
    <row r="37" spans="1:7" x14ac:dyDescent="0.25">
      <c r="A37" s="103">
        <v>26</v>
      </c>
      <c r="B37" s="104">
        <v>9.68</v>
      </c>
      <c r="C37" s="104">
        <v>0.51</v>
      </c>
      <c r="D37" s="104">
        <v>1.89</v>
      </c>
      <c r="E37" s="104">
        <v>-5.45</v>
      </c>
      <c r="F37" s="104">
        <v>-5.45</v>
      </c>
      <c r="G37" s="104">
        <v>0</v>
      </c>
    </row>
    <row r="38" spans="1:7" x14ac:dyDescent="0.25">
      <c r="A38" s="103">
        <v>27</v>
      </c>
      <c r="B38" s="104">
        <v>9.81</v>
      </c>
      <c r="C38" s="104">
        <v>0.52</v>
      </c>
      <c r="D38" s="104">
        <v>1.91</v>
      </c>
      <c r="E38" s="104">
        <v>-5.45</v>
      </c>
      <c r="F38" s="104">
        <v>-5.45</v>
      </c>
      <c r="G38" s="104">
        <v>0</v>
      </c>
    </row>
    <row r="39" spans="1:7" x14ac:dyDescent="0.25">
      <c r="A39" s="103">
        <v>28</v>
      </c>
      <c r="B39" s="104">
        <v>9.9499999999999993</v>
      </c>
      <c r="C39" s="104">
        <v>0.53</v>
      </c>
      <c r="D39" s="104">
        <v>1.94</v>
      </c>
      <c r="E39" s="104">
        <v>-5.44</v>
      </c>
      <c r="F39" s="104">
        <v>-5.44</v>
      </c>
      <c r="G39" s="104">
        <v>0</v>
      </c>
    </row>
    <row r="40" spans="1:7" x14ac:dyDescent="0.25">
      <c r="A40" s="103">
        <v>29</v>
      </c>
      <c r="B40" s="104">
        <v>10.09</v>
      </c>
      <c r="C40" s="104">
        <v>0.54</v>
      </c>
      <c r="D40" s="104">
        <v>1.97</v>
      </c>
      <c r="E40" s="104">
        <v>-5.44</v>
      </c>
      <c r="F40" s="104">
        <v>-5.44</v>
      </c>
      <c r="G40" s="104">
        <v>0</v>
      </c>
    </row>
    <row r="41" spans="1:7" x14ac:dyDescent="0.25">
      <c r="A41" s="103">
        <v>30</v>
      </c>
      <c r="B41" s="104">
        <v>10.24</v>
      </c>
      <c r="C41" s="104">
        <v>0.55000000000000004</v>
      </c>
      <c r="D41" s="104">
        <v>2</v>
      </c>
      <c r="E41" s="104">
        <v>-5.43</v>
      </c>
      <c r="F41" s="104">
        <v>-5.43</v>
      </c>
      <c r="G41" s="104">
        <v>0</v>
      </c>
    </row>
    <row r="42" spans="1:7" x14ac:dyDescent="0.25">
      <c r="A42" s="103">
        <v>31</v>
      </c>
      <c r="B42" s="104">
        <v>10.38</v>
      </c>
      <c r="C42" s="104">
        <v>0.56000000000000005</v>
      </c>
      <c r="D42" s="104">
        <v>2.02</v>
      </c>
      <c r="E42" s="104">
        <v>-5.43</v>
      </c>
      <c r="F42" s="104">
        <v>-5.43</v>
      </c>
      <c r="G42" s="104">
        <v>0</v>
      </c>
    </row>
    <row r="43" spans="1:7" x14ac:dyDescent="0.25">
      <c r="A43" s="103">
        <v>32</v>
      </c>
      <c r="B43" s="104">
        <v>10.53</v>
      </c>
      <c r="C43" s="104">
        <v>0.56999999999999995</v>
      </c>
      <c r="D43" s="104">
        <v>2.0499999999999998</v>
      </c>
      <c r="E43" s="104">
        <v>-5.43</v>
      </c>
      <c r="F43" s="104">
        <v>-5.43</v>
      </c>
      <c r="G43" s="104">
        <v>0</v>
      </c>
    </row>
    <row r="44" spans="1:7" x14ac:dyDescent="0.25">
      <c r="A44" s="103">
        <v>33</v>
      </c>
      <c r="B44" s="104">
        <v>10.68</v>
      </c>
      <c r="C44" s="104">
        <v>0.57999999999999996</v>
      </c>
      <c r="D44" s="104">
        <v>2.08</v>
      </c>
      <c r="E44" s="104">
        <v>-5.42</v>
      </c>
      <c r="F44" s="104">
        <v>-5.42</v>
      </c>
      <c r="G44" s="104">
        <v>0</v>
      </c>
    </row>
    <row r="45" spans="1:7" x14ac:dyDescent="0.25">
      <c r="A45" s="103">
        <v>34</v>
      </c>
      <c r="B45" s="104">
        <v>10.84</v>
      </c>
      <c r="C45" s="104">
        <v>0.59</v>
      </c>
      <c r="D45" s="104">
        <v>2.11</v>
      </c>
      <c r="E45" s="104">
        <v>-5.42</v>
      </c>
      <c r="F45" s="104">
        <v>-5.42</v>
      </c>
      <c r="G45" s="104">
        <v>0</v>
      </c>
    </row>
    <row r="46" spans="1:7" x14ac:dyDescent="0.25">
      <c r="A46" s="103">
        <v>35</v>
      </c>
      <c r="B46" s="104">
        <v>10.99</v>
      </c>
      <c r="C46" s="104">
        <v>0.6</v>
      </c>
      <c r="D46" s="104">
        <v>2.13</v>
      </c>
      <c r="E46" s="104">
        <v>-5.42</v>
      </c>
      <c r="F46" s="104">
        <v>-5.42</v>
      </c>
      <c r="G46" s="104">
        <v>0</v>
      </c>
    </row>
    <row r="47" spans="1:7" x14ac:dyDescent="0.25">
      <c r="A47" s="103">
        <v>36</v>
      </c>
      <c r="B47" s="104">
        <v>11.15</v>
      </c>
      <c r="C47" s="104">
        <v>0.61</v>
      </c>
      <c r="D47" s="104">
        <v>2.16</v>
      </c>
      <c r="E47" s="104">
        <v>-5.41</v>
      </c>
      <c r="F47" s="104">
        <v>-5.41</v>
      </c>
      <c r="G47" s="104">
        <v>0</v>
      </c>
    </row>
    <row r="48" spans="1:7" x14ac:dyDescent="0.25">
      <c r="A48" s="103">
        <v>37</v>
      </c>
      <c r="B48" s="104">
        <v>11.31</v>
      </c>
      <c r="C48" s="104">
        <v>0.62</v>
      </c>
      <c r="D48" s="104">
        <v>2.1800000000000002</v>
      </c>
      <c r="E48" s="104">
        <v>-5.41</v>
      </c>
      <c r="F48" s="104">
        <v>-5.41</v>
      </c>
      <c r="G48" s="104">
        <v>0</v>
      </c>
    </row>
    <row r="49" spans="1:7" x14ac:dyDescent="0.25">
      <c r="A49" s="103">
        <v>38</v>
      </c>
      <c r="B49" s="104">
        <v>11.48</v>
      </c>
      <c r="C49" s="104">
        <v>0.63</v>
      </c>
      <c r="D49" s="104">
        <v>2.21</v>
      </c>
      <c r="E49" s="104">
        <v>-5.41</v>
      </c>
      <c r="F49" s="104">
        <v>-5.41</v>
      </c>
      <c r="G49" s="104">
        <v>0</v>
      </c>
    </row>
    <row r="50" spans="1:7" x14ac:dyDescent="0.25">
      <c r="A50" s="103">
        <v>39</v>
      </c>
      <c r="B50" s="104">
        <v>11.64</v>
      </c>
      <c r="C50" s="104">
        <v>0.64</v>
      </c>
      <c r="D50" s="104">
        <v>2.23</v>
      </c>
      <c r="E50" s="104">
        <v>-5.41</v>
      </c>
      <c r="F50" s="104">
        <v>-5.41</v>
      </c>
      <c r="G50" s="104">
        <v>0</v>
      </c>
    </row>
    <row r="51" spans="1:7" x14ac:dyDescent="0.25">
      <c r="A51" s="103">
        <v>40</v>
      </c>
      <c r="B51" s="104">
        <v>11.81</v>
      </c>
      <c r="C51" s="104">
        <v>0.65</v>
      </c>
      <c r="D51" s="104">
        <v>2.2599999999999998</v>
      </c>
      <c r="E51" s="104">
        <v>-5.4</v>
      </c>
      <c r="F51" s="104">
        <v>-5.4</v>
      </c>
      <c r="G51" s="104">
        <v>0</v>
      </c>
    </row>
    <row r="52" spans="1:7" x14ac:dyDescent="0.25">
      <c r="A52" s="103">
        <v>41</v>
      </c>
      <c r="B52" s="104">
        <v>11.99</v>
      </c>
      <c r="C52" s="104">
        <v>0.66</v>
      </c>
      <c r="D52" s="104">
        <v>2.2799999999999998</v>
      </c>
      <c r="E52" s="104">
        <v>-5.4</v>
      </c>
      <c r="F52" s="104">
        <v>-5.4</v>
      </c>
      <c r="G52" s="104">
        <v>0</v>
      </c>
    </row>
    <row r="53" spans="1:7" x14ac:dyDescent="0.25">
      <c r="A53" s="103">
        <v>42</v>
      </c>
      <c r="B53" s="104">
        <v>12.16</v>
      </c>
      <c r="C53" s="104">
        <v>0.67</v>
      </c>
      <c r="D53" s="104">
        <v>2.2999999999999998</v>
      </c>
      <c r="E53" s="104">
        <v>-5.4</v>
      </c>
      <c r="F53" s="104">
        <v>-5.4</v>
      </c>
      <c r="G53" s="104">
        <v>0</v>
      </c>
    </row>
    <row r="54" spans="1:7" x14ac:dyDescent="0.25">
      <c r="A54" s="103">
        <v>43</v>
      </c>
      <c r="B54" s="104">
        <v>12.34</v>
      </c>
      <c r="C54" s="104">
        <v>0.68</v>
      </c>
      <c r="D54" s="104">
        <v>2.33</v>
      </c>
      <c r="E54" s="104">
        <v>-5.4</v>
      </c>
      <c r="F54" s="104">
        <v>-5.4</v>
      </c>
      <c r="G54" s="104">
        <v>0</v>
      </c>
    </row>
    <row r="55" spans="1:7" x14ac:dyDescent="0.25">
      <c r="A55" s="103">
        <v>44</v>
      </c>
      <c r="B55" s="104">
        <v>12.52</v>
      </c>
      <c r="C55" s="104">
        <v>0.7</v>
      </c>
      <c r="D55" s="104">
        <v>2.35</v>
      </c>
      <c r="E55" s="104">
        <v>-5.39</v>
      </c>
      <c r="F55" s="104">
        <v>-5.39</v>
      </c>
      <c r="G55" s="104">
        <v>0</v>
      </c>
    </row>
    <row r="56" spans="1:7" x14ac:dyDescent="0.25">
      <c r="A56" s="103">
        <v>45</v>
      </c>
      <c r="B56" s="104">
        <v>12.71</v>
      </c>
      <c r="C56" s="104">
        <v>0.71</v>
      </c>
      <c r="D56" s="104">
        <v>2.37</v>
      </c>
      <c r="E56" s="104">
        <v>-5.39</v>
      </c>
      <c r="F56" s="104">
        <v>-5.39</v>
      </c>
      <c r="G56" s="104">
        <v>0</v>
      </c>
    </row>
    <row r="57" spans="1:7" x14ac:dyDescent="0.25">
      <c r="A57" s="103">
        <v>46</v>
      </c>
      <c r="B57" s="104">
        <v>12.9</v>
      </c>
      <c r="C57" s="104">
        <v>0.72</v>
      </c>
      <c r="D57" s="104">
        <v>2.39</v>
      </c>
      <c r="E57" s="104">
        <v>-5.39</v>
      </c>
      <c r="F57" s="104">
        <v>-5.39</v>
      </c>
      <c r="G57" s="104">
        <v>0</v>
      </c>
    </row>
    <row r="58" spans="1:7" x14ac:dyDescent="0.25">
      <c r="A58" s="103">
        <v>47</v>
      </c>
      <c r="B58" s="104">
        <v>13.09</v>
      </c>
      <c r="C58" s="104">
        <v>0.73</v>
      </c>
      <c r="D58" s="104">
        <v>2.41</v>
      </c>
      <c r="E58" s="104">
        <v>-5.39</v>
      </c>
      <c r="F58" s="104">
        <v>-5.39</v>
      </c>
      <c r="G58" s="104">
        <v>0</v>
      </c>
    </row>
    <row r="59" spans="1:7" x14ac:dyDescent="0.25">
      <c r="A59" s="103">
        <v>48</v>
      </c>
      <c r="B59" s="104">
        <v>13.29</v>
      </c>
      <c r="C59" s="104">
        <v>0.74</v>
      </c>
      <c r="D59" s="104">
        <v>2.42</v>
      </c>
      <c r="E59" s="104">
        <v>-5.39</v>
      </c>
      <c r="F59" s="104">
        <v>-5.39</v>
      </c>
      <c r="G59" s="104">
        <v>0</v>
      </c>
    </row>
    <row r="60" spans="1:7" x14ac:dyDescent="0.25">
      <c r="A60" s="103">
        <v>49</v>
      </c>
      <c r="B60" s="104">
        <v>13.49</v>
      </c>
      <c r="C60" s="104">
        <v>0.76</v>
      </c>
      <c r="D60" s="104">
        <v>2.44</v>
      </c>
      <c r="E60" s="104">
        <v>-5.39</v>
      </c>
      <c r="F60" s="104">
        <v>-5.39</v>
      </c>
      <c r="G60" s="104">
        <v>0</v>
      </c>
    </row>
    <row r="61" spans="1:7" x14ac:dyDescent="0.25">
      <c r="A61" s="103">
        <v>50</v>
      </c>
      <c r="B61" s="104">
        <v>13.7</v>
      </c>
      <c r="C61" s="104">
        <v>0.77</v>
      </c>
      <c r="D61" s="104">
        <v>2.4500000000000002</v>
      </c>
      <c r="E61" s="104">
        <v>-5.39</v>
      </c>
      <c r="F61" s="104">
        <v>-5.39</v>
      </c>
      <c r="G61" s="104">
        <v>0</v>
      </c>
    </row>
    <row r="62" spans="1:7" x14ac:dyDescent="0.25">
      <c r="A62" s="103">
        <v>51</v>
      </c>
      <c r="B62" s="104">
        <v>13.91</v>
      </c>
      <c r="C62" s="104">
        <v>0.78</v>
      </c>
      <c r="D62" s="104">
        <v>2.4700000000000002</v>
      </c>
      <c r="E62" s="104">
        <v>-5.39</v>
      </c>
      <c r="F62" s="104">
        <v>-5.39</v>
      </c>
      <c r="G62" s="104">
        <v>0</v>
      </c>
    </row>
    <row r="63" spans="1:7" x14ac:dyDescent="0.25">
      <c r="A63" s="103">
        <v>52</v>
      </c>
      <c r="B63" s="104">
        <v>14.13</v>
      </c>
      <c r="C63" s="104">
        <v>0.8</v>
      </c>
      <c r="D63" s="104">
        <v>2.48</v>
      </c>
      <c r="E63" s="104">
        <v>-5.39</v>
      </c>
      <c r="F63" s="104">
        <v>-5.39</v>
      </c>
      <c r="G63" s="104">
        <v>0</v>
      </c>
    </row>
    <row r="64" spans="1:7" x14ac:dyDescent="0.25">
      <c r="A64" s="103">
        <v>53</v>
      </c>
      <c r="B64" s="104">
        <v>14.35</v>
      </c>
      <c r="C64" s="104">
        <v>0.81</v>
      </c>
      <c r="D64" s="104">
        <v>2.4900000000000002</v>
      </c>
      <c r="E64" s="104">
        <v>-5.4</v>
      </c>
      <c r="F64" s="104">
        <v>-5.4</v>
      </c>
      <c r="G64" s="104">
        <v>0</v>
      </c>
    </row>
    <row r="65" spans="1:7" x14ac:dyDescent="0.25">
      <c r="A65" s="103">
        <v>54</v>
      </c>
      <c r="B65" s="104">
        <v>14.58</v>
      </c>
      <c r="C65" s="104">
        <v>0.82</v>
      </c>
      <c r="D65" s="104">
        <v>2.5</v>
      </c>
      <c r="E65" s="104">
        <v>-5.4</v>
      </c>
      <c r="F65" s="104">
        <v>-5.4</v>
      </c>
      <c r="G65" s="104">
        <v>0</v>
      </c>
    </row>
    <row r="66" spans="1:7" x14ac:dyDescent="0.25">
      <c r="A66" s="103">
        <v>55</v>
      </c>
      <c r="B66" s="104">
        <v>14.81</v>
      </c>
      <c r="C66" s="104">
        <v>0.84</v>
      </c>
      <c r="D66" s="104">
        <v>2.5</v>
      </c>
      <c r="E66" s="104">
        <v>-5.4</v>
      </c>
      <c r="F66" s="104">
        <v>-5.4</v>
      </c>
      <c r="G66" s="104">
        <v>0</v>
      </c>
    </row>
    <row r="67" spans="1:7" x14ac:dyDescent="0.25">
      <c r="A67" s="103">
        <v>56</v>
      </c>
      <c r="B67" s="104">
        <v>15.05</v>
      </c>
      <c r="C67" s="104">
        <v>0.85</v>
      </c>
      <c r="D67" s="104">
        <v>2.5099999999999998</v>
      </c>
      <c r="E67" s="104">
        <v>-5.41</v>
      </c>
      <c r="F67" s="104">
        <v>-5.41</v>
      </c>
      <c r="G67" s="104">
        <v>0</v>
      </c>
    </row>
    <row r="68" spans="1:7" x14ac:dyDescent="0.25">
      <c r="A68" s="103">
        <v>57</v>
      </c>
      <c r="B68" s="104">
        <v>15.3</v>
      </c>
      <c r="C68" s="104">
        <v>0.87</v>
      </c>
      <c r="D68" s="104">
        <v>2.5099999999999998</v>
      </c>
      <c r="E68" s="104">
        <v>-5.41</v>
      </c>
      <c r="F68" s="104">
        <v>-5.41</v>
      </c>
      <c r="G68" s="104">
        <v>0</v>
      </c>
    </row>
    <row r="69" spans="1:7" x14ac:dyDescent="0.25">
      <c r="A69" s="103">
        <v>58</v>
      </c>
      <c r="B69" s="104">
        <v>15.56</v>
      </c>
      <c r="C69" s="104">
        <v>0.88</v>
      </c>
      <c r="D69" s="104">
        <v>2.5099999999999998</v>
      </c>
      <c r="E69" s="104">
        <v>-5.42</v>
      </c>
      <c r="F69" s="104">
        <v>-5.42</v>
      </c>
      <c r="G69" s="104">
        <v>0</v>
      </c>
    </row>
    <row r="70" spans="1:7" x14ac:dyDescent="0.25">
      <c r="A70" s="103">
        <v>59</v>
      </c>
      <c r="B70" s="104">
        <v>15.83</v>
      </c>
      <c r="C70" s="104">
        <v>0.9</v>
      </c>
      <c r="D70" s="104">
        <v>2.5</v>
      </c>
      <c r="E70" s="104">
        <v>-5.43</v>
      </c>
      <c r="F70" s="104">
        <v>-5.43</v>
      </c>
      <c r="G70" s="104">
        <v>0</v>
      </c>
    </row>
    <row r="71" spans="1:7" x14ac:dyDescent="0.25">
      <c r="A71" s="103">
        <v>60</v>
      </c>
      <c r="B71" s="104">
        <v>16.11</v>
      </c>
      <c r="C71" s="104">
        <v>0.91</v>
      </c>
      <c r="D71" s="104">
        <v>2.5</v>
      </c>
      <c r="E71" s="104">
        <v>-5.64</v>
      </c>
      <c r="F71" s="104">
        <v>-5.64</v>
      </c>
      <c r="G71" s="104">
        <v>0</v>
      </c>
    </row>
    <row r="72" spans="1:7" x14ac:dyDescent="0.25">
      <c r="A72" s="103">
        <v>61</v>
      </c>
      <c r="B72" s="104">
        <v>16.399999999999999</v>
      </c>
      <c r="C72" s="104">
        <v>0.93</v>
      </c>
      <c r="D72" s="104">
        <v>2.4900000000000002</v>
      </c>
      <c r="E72" s="104">
        <v>-4.75</v>
      </c>
      <c r="F72" s="104">
        <v>-4.75</v>
      </c>
      <c r="G72" s="104">
        <v>0</v>
      </c>
    </row>
    <row r="73" spans="1:7" x14ac:dyDescent="0.25">
      <c r="A73" s="103">
        <v>62</v>
      </c>
      <c r="B73" s="104">
        <v>16.7</v>
      </c>
      <c r="C73" s="104">
        <v>0.94</v>
      </c>
      <c r="D73" s="104">
        <v>2.4700000000000002</v>
      </c>
      <c r="E73" s="104">
        <v>-3.83</v>
      </c>
      <c r="F73" s="104">
        <v>-3.83</v>
      </c>
      <c r="G73" s="104">
        <v>0</v>
      </c>
    </row>
    <row r="74" spans="1:7" x14ac:dyDescent="0.25">
      <c r="A74" s="103">
        <v>63</v>
      </c>
      <c r="B74" s="104">
        <v>17.03</v>
      </c>
      <c r="C74" s="104">
        <v>0.96</v>
      </c>
      <c r="D74" s="104">
        <v>2.4500000000000002</v>
      </c>
      <c r="E74" s="104">
        <v>-2.9</v>
      </c>
      <c r="F74" s="104">
        <v>-2.9</v>
      </c>
      <c r="G74" s="104">
        <v>0</v>
      </c>
    </row>
    <row r="75" spans="1:7" x14ac:dyDescent="0.25">
      <c r="A75" s="103">
        <v>64</v>
      </c>
      <c r="B75" s="104">
        <v>17.37</v>
      </c>
      <c r="C75" s="104">
        <v>0.98</v>
      </c>
      <c r="D75" s="104">
        <v>2.42</v>
      </c>
      <c r="E75" s="104">
        <v>-1.96</v>
      </c>
      <c r="F75" s="104">
        <v>-1.96</v>
      </c>
      <c r="G75" s="104">
        <v>0</v>
      </c>
    </row>
    <row r="76" spans="1:7" x14ac:dyDescent="0.25">
      <c r="A76" s="103">
        <v>65</v>
      </c>
      <c r="B76" s="104">
        <v>17.73</v>
      </c>
      <c r="C76" s="104">
        <v>0.99</v>
      </c>
      <c r="D76" s="104">
        <v>2.39</v>
      </c>
      <c r="E76" s="104">
        <v>-0.99</v>
      </c>
      <c r="F76" s="104">
        <v>-0.99</v>
      </c>
      <c r="G76" s="104">
        <v>0</v>
      </c>
    </row>
  </sheetData>
  <sheetProtection algorithmName="SHA-512" hashValue="7LUQctuxF9JKYBXLfjqDD38/vYBr84oCs0XuFQ1k3igSA0OemB1HTINua+awnfHJ3rZfPSfP58iRU4n6vOlsKw==" saltValue="Zy8fgux7bZ1QjtTeB7cPZw==" spinCount="100000" sheet="1" objects="1" scenarios="1"/>
  <conditionalFormatting sqref="A6:A21">
    <cfRule type="expression" dxfId="649" priority="1" stopIfTrue="1">
      <formula>MOD(ROW(),2)=0</formula>
    </cfRule>
    <cfRule type="expression" dxfId="648" priority="2" stopIfTrue="1">
      <formula>MOD(ROW(),2)&lt;&gt;0</formula>
    </cfRule>
  </conditionalFormatting>
  <conditionalFormatting sqref="A26:A76">
    <cfRule type="expression" dxfId="647" priority="5" stopIfTrue="1">
      <formula>MOD(ROW(),2)=0</formula>
    </cfRule>
    <cfRule type="expression" dxfId="646" priority="6" stopIfTrue="1">
      <formula>MOD(ROW(),2)&lt;&gt;0</formula>
    </cfRule>
  </conditionalFormatting>
  <conditionalFormatting sqref="B17:B21">
    <cfRule type="expression" dxfId="645" priority="3" stopIfTrue="1">
      <formula>MOD(ROW(),2)=0</formula>
    </cfRule>
    <cfRule type="expression" dxfId="644" priority="4" stopIfTrue="1">
      <formula>MOD(ROW(),2)&lt;&gt;0</formula>
    </cfRule>
  </conditionalFormatting>
  <conditionalFormatting sqref="B6:G21">
    <cfRule type="expression" dxfId="643" priority="25" stopIfTrue="1">
      <formula>MOD(ROW(),2)=0</formula>
    </cfRule>
    <cfRule type="expression" dxfId="642" priority="26" stopIfTrue="1">
      <formula>MOD(ROW(),2)&lt;&gt;0</formula>
    </cfRule>
  </conditionalFormatting>
  <conditionalFormatting sqref="B26:G76">
    <cfRule type="expression" dxfId="641" priority="7" stopIfTrue="1">
      <formula>MOD(ROW(),2)=0</formula>
    </cfRule>
    <cfRule type="expression" dxfId="640" priority="8" stopIfTrue="1">
      <formula>MOD(ROW(),2)&lt;&gt;0</formula>
    </cfRule>
  </conditionalFormatting>
  <hyperlinks>
    <hyperlink ref="B24" location="Assumptions!A1" display="Assumptions" xr:uid="{321ED163-2CB1-4934-A5D7-8D29FBF7CB1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4608-5097-4F3A-B10E-60B0E5B1B51F}">
  <sheetPr codeName="Sheet110"/>
  <dimension ref="A1:I77"/>
  <sheetViews>
    <sheetView showGridLines="0" zoomScale="85" zoomScaleNormal="85" workbookViewId="0">
      <selection activeCell="A4" sqref="A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CETV - x-205</v>
      </c>
      <c r="B3" s="53"/>
      <c r="C3" s="53"/>
      <c r="D3" s="53"/>
      <c r="E3" s="53"/>
      <c r="F3" s="53"/>
      <c r="G3" s="53"/>
      <c r="H3" s="53"/>
      <c r="I3" s="53"/>
    </row>
    <row r="4" spans="1:9" x14ac:dyDescent="0.25">
      <c r="A4" s="55"/>
    </row>
    <row r="6" spans="1:9" x14ac:dyDescent="0.25">
      <c r="A6" s="150" t="s">
        <v>22</v>
      </c>
      <c r="B6" s="149" t="s">
        <v>24</v>
      </c>
      <c r="C6" s="149"/>
      <c r="D6" s="149"/>
      <c r="E6" s="149"/>
      <c r="F6" s="149"/>
      <c r="G6" s="149"/>
    </row>
    <row r="7" spans="1:9" x14ac:dyDescent="0.25">
      <c r="A7" s="83" t="s">
        <v>14</v>
      </c>
      <c r="B7" s="149" t="s">
        <v>43</v>
      </c>
      <c r="C7" s="149"/>
      <c r="D7" s="149"/>
      <c r="E7" s="149"/>
      <c r="F7" s="149"/>
      <c r="G7" s="149"/>
    </row>
    <row r="8" spans="1:9" x14ac:dyDescent="0.25">
      <c r="A8" s="83" t="s">
        <v>44</v>
      </c>
      <c r="B8" s="149" t="s">
        <v>567</v>
      </c>
      <c r="C8" s="149"/>
      <c r="D8" s="149"/>
      <c r="E8" s="149"/>
      <c r="F8" s="149"/>
      <c r="G8" s="149"/>
    </row>
    <row r="9" spans="1:9" x14ac:dyDescent="0.25">
      <c r="A9" s="83" t="s">
        <v>15</v>
      </c>
      <c r="B9" s="149" t="s">
        <v>260</v>
      </c>
      <c r="C9" s="149"/>
      <c r="D9" s="149"/>
      <c r="E9" s="149"/>
      <c r="F9" s="149"/>
      <c r="G9" s="149"/>
    </row>
    <row r="10" spans="1:9" x14ac:dyDescent="0.25">
      <c r="A10" s="83" t="s">
        <v>1</v>
      </c>
      <c r="B10" s="149" t="s">
        <v>279</v>
      </c>
      <c r="C10" s="149"/>
      <c r="D10" s="149"/>
      <c r="E10" s="149"/>
      <c r="F10" s="149"/>
      <c r="G10" s="149"/>
    </row>
    <row r="11" spans="1:9" x14ac:dyDescent="0.25">
      <c r="A11" s="83" t="s">
        <v>21</v>
      </c>
      <c r="B11" s="149" t="s">
        <v>262</v>
      </c>
      <c r="C11" s="149"/>
      <c r="D11" s="149"/>
      <c r="E11" s="149"/>
      <c r="F11" s="149"/>
      <c r="G11" s="149"/>
    </row>
    <row r="12" spans="1:9" x14ac:dyDescent="0.25">
      <c r="A12" s="83" t="s">
        <v>256</v>
      </c>
      <c r="B12" s="149" t="s">
        <v>263</v>
      </c>
      <c r="C12" s="149"/>
      <c r="D12" s="149"/>
      <c r="E12" s="149"/>
      <c r="F12" s="149"/>
      <c r="G12" s="149"/>
    </row>
    <row r="13" spans="1:9" x14ac:dyDescent="0.25">
      <c r="A13" s="83" t="s">
        <v>46</v>
      </c>
      <c r="B13" s="149">
        <v>0</v>
      </c>
      <c r="C13" s="149"/>
      <c r="D13" s="149"/>
      <c r="E13" s="149"/>
      <c r="F13" s="149"/>
      <c r="G13" s="149"/>
    </row>
    <row r="14" spans="1:9" x14ac:dyDescent="0.25">
      <c r="A14" s="83" t="s">
        <v>16</v>
      </c>
      <c r="B14" s="149">
        <v>205</v>
      </c>
      <c r="C14" s="149"/>
      <c r="D14" s="149"/>
      <c r="E14" s="149"/>
      <c r="F14" s="149"/>
      <c r="G14" s="149"/>
    </row>
    <row r="15" spans="1:9" x14ac:dyDescent="0.25">
      <c r="A15" s="83" t="s">
        <v>47</v>
      </c>
      <c r="B15" s="149" t="s">
        <v>280</v>
      </c>
      <c r="C15" s="149"/>
      <c r="D15" s="149"/>
      <c r="E15" s="149"/>
      <c r="F15" s="149"/>
      <c r="G15" s="149"/>
    </row>
    <row r="16" spans="1:9" x14ac:dyDescent="0.25">
      <c r="A16" s="83" t="s">
        <v>48</v>
      </c>
      <c r="B16" s="149" t="s">
        <v>680</v>
      </c>
      <c r="C16" s="149"/>
      <c r="D16" s="149"/>
      <c r="E16" s="149"/>
      <c r="F16" s="149"/>
      <c r="G16" s="149"/>
    </row>
    <row r="17" spans="1:7" x14ac:dyDescent="0.25">
      <c r="A17" s="151" t="s">
        <v>694</v>
      </c>
      <c r="B17" s="149"/>
      <c r="C17" s="149"/>
      <c r="D17" s="149"/>
      <c r="E17" s="149"/>
      <c r="F17" s="149"/>
      <c r="G17" s="149"/>
    </row>
    <row r="18" spans="1:7" x14ac:dyDescent="0.25">
      <c r="A18" s="83" t="s">
        <v>17</v>
      </c>
      <c r="B18" s="152">
        <v>45072</v>
      </c>
      <c r="C18" s="149"/>
      <c r="D18" s="149"/>
      <c r="E18" s="149"/>
      <c r="F18" s="149"/>
      <c r="G18" s="149"/>
    </row>
    <row r="19" spans="1:7" x14ac:dyDescent="0.25">
      <c r="A19" s="83" t="s">
        <v>18</v>
      </c>
      <c r="B19" s="152">
        <v>45014</v>
      </c>
      <c r="C19" s="149"/>
      <c r="D19" s="149"/>
      <c r="E19" s="149"/>
      <c r="F19" s="149"/>
      <c r="G19" s="149"/>
    </row>
    <row r="20" spans="1:7" x14ac:dyDescent="0.25">
      <c r="A20" s="83" t="s">
        <v>254</v>
      </c>
      <c r="B20" s="149" t="s">
        <v>578</v>
      </c>
      <c r="C20" s="149"/>
      <c r="D20" s="149"/>
      <c r="E20" s="149"/>
      <c r="F20" s="149"/>
      <c r="G20" s="149"/>
    </row>
    <row r="21" spans="1:7" x14ac:dyDescent="0.25">
      <c r="A21" s="83" t="s">
        <v>762</v>
      </c>
      <c r="B21" s="149" t="s">
        <v>710</v>
      </c>
      <c r="C21" s="149"/>
      <c r="D21" s="149"/>
      <c r="E21" s="149"/>
      <c r="F21" s="149"/>
      <c r="G21" s="149"/>
    </row>
    <row r="22" spans="1:7" x14ac:dyDescent="0.25">
      <c r="A22" s="94"/>
    </row>
    <row r="23" spans="1:7" x14ac:dyDescent="0.25">
      <c r="B23" s="94" t="str">
        <f>HYPERLINK("#'Factor List'!A1","Back to Factor List")</f>
        <v>Back to Factor List</v>
      </c>
    </row>
    <row r="24" spans="1:7" x14ac:dyDescent="0.25">
      <c r="B24" s="94" t="s">
        <v>705</v>
      </c>
    </row>
    <row r="26" spans="1:7" ht="26.4" x14ac:dyDescent="0.25">
      <c r="A26" s="102" t="s">
        <v>266</v>
      </c>
      <c r="B26" s="102" t="s">
        <v>267</v>
      </c>
      <c r="C26" s="102" t="s">
        <v>688</v>
      </c>
      <c r="D26" s="102" t="s">
        <v>268</v>
      </c>
      <c r="E26" s="102" t="s">
        <v>269</v>
      </c>
      <c r="F26" s="102" t="s">
        <v>270</v>
      </c>
      <c r="G26" s="102" t="s">
        <v>271</v>
      </c>
    </row>
    <row r="27" spans="1:7" x14ac:dyDescent="0.25">
      <c r="A27" s="103">
        <v>16</v>
      </c>
      <c r="B27" s="104">
        <v>8</v>
      </c>
      <c r="C27" s="104">
        <v>0.43</v>
      </c>
      <c r="D27" s="104">
        <v>1.48</v>
      </c>
      <c r="E27" s="104">
        <v>-1.82</v>
      </c>
      <c r="F27" s="104">
        <v>-1.82</v>
      </c>
      <c r="G27" s="104">
        <v>0</v>
      </c>
    </row>
    <row r="28" spans="1:7" x14ac:dyDescent="0.25">
      <c r="A28" s="103">
        <v>17</v>
      </c>
      <c r="B28" s="104">
        <v>8.11</v>
      </c>
      <c r="C28" s="104">
        <v>0.43</v>
      </c>
      <c r="D28" s="104">
        <v>1.56</v>
      </c>
      <c r="E28" s="104">
        <v>-1.82</v>
      </c>
      <c r="F28" s="104">
        <v>-1.82</v>
      </c>
      <c r="G28" s="104">
        <v>0</v>
      </c>
    </row>
    <row r="29" spans="1:7" x14ac:dyDescent="0.25">
      <c r="A29" s="103">
        <v>18</v>
      </c>
      <c r="B29" s="104">
        <v>8.23</v>
      </c>
      <c r="C29" s="104">
        <v>0.44</v>
      </c>
      <c r="D29" s="104">
        <v>1.64</v>
      </c>
      <c r="E29" s="104">
        <v>-1.81</v>
      </c>
      <c r="F29" s="104">
        <v>-1.81</v>
      </c>
      <c r="G29" s="104">
        <v>0</v>
      </c>
    </row>
    <row r="30" spans="1:7" x14ac:dyDescent="0.25">
      <c r="A30" s="103">
        <v>19</v>
      </c>
      <c r="B30" s="104">
        <v>8.34</v>
      </c>
      <c r="C30" s="104">
        <v>0.45</v>
      </c>
      <c r="D30" s="104">
        <v>1.7</v>
      </c>
      <c r="E30" s="104">
        <v>-1.81</v>
      </c>
      <c r="F30" s="104">
        <v>-1.81</v>
      </c>
      <c r="G30" s="104">
        <v>0</v>
      </c>
    </row>
    <row r="31" spans="1:7" x14ac:dyDescent="0.25">
      <c r="A31" s="103">
        <v>20</v>
      </c>
      <c r="B31" s="104">
        <v>8.4600000000000009</v>
      </c>
      <c r="C31" s="104">
        <v>0.46</v>
      </c>
      <c r="D31" s="104">
        <v>1.73</v>
      </c>
      <c r="E31" s="104">
        <v>-1.81</v>
      </c>
      <c r="F31" s="104">
        <v>-1.81</v>
      </c>
      <c r="G31" s="104">
        <v>0</v>
      </c>
    </row>
    <row r="32" spans="1:7" x14ac:dyDescent="0.25">
      <c r="A32" s="103">
        <v>21</v>
      </c>
      <c r="B32" s="104">
        <v>8.58</v>
      </c>
      <c r="C32" s="104">
        <v>0.46</v>
      </c>
      <c r="D32" s="104">
        <v>1.76</v>
      </c>
      <c r="E32" s="104">
        <v>-1.81</v>
      </c>
      <c r="F32" s="104">
        <v>-1.81</v>
      </c>
      <c r="G32" s="104">
        <v>0</v>
      </c>
    </row>
    <row r="33" spans="1:7" x14ac:dyDescent="0.25">
      <c r="A33" s="103">
        <v>22</v>
      </c>
      <c r="B33" s="104">
        <v>8.6999999999999993</v>
      </c>
      <c r="C33" s="104">
        <v>0.47</v>
      </c>
      <c r="D33" s="104">
        <v>1.78</v>
      </c>
      <c r="E33" s="104">
        <v>-1.81</v>
      </c>
      <c r="F33" s="104">
        <v>-1.81</v>
      </c>
      <c r="G33" s="104">
        <v>0</v>
      </c>
    </row>
    <row r="34" spans="1:7" x14ac:dyDescent="0.25">
      <c r="A34" s="103">
        <v>23</v>
      </c>
      <c r="B34" s="104">
        <v>8.82</v>
      </c>
      <c r="C34" s="104">
        <v>0.48</v>
      </c>
      <c r="D34" s="104">
        <v>1.81</v>
      </c>
      <c r="E34" s="104">
        <v>-1.8</v>
      </c>
      <c r="F34" s="104">
        <v>-1.8</v>
      </c>
      <c r="G34" s="104">
        <v>0</v>
      </c>
    </row>
    <row r="35" spans="1:7" x14ac:dyDescent="0.25">
      <c r="A35" s="103">
        <v>24</v>
      </c>
      <c r="B35" s="104">
        <v>8.9499999999999993</v>
      </c>
      <c r="C35" s="104">
        <v>0.49</v>
      </c>
      <c r="D35" s="104">
        <v>1.84</v>
      </c>
      <c r="E35" s="104">
        <v>-1.8</v>
      </c>
      <c r="F35" s="104">
        <v>-1.8</v>
      </c>
      <c r="G35" s="104">
        <v>0</v>
      </c>
    </row>
    <row r="36" spans="1:7" x14ac:dyDescent="0.25">
      <c r="A36" s="103">
        <v>25</v>
      </c>
      <c r="B36" s="104">
        <v>9.08</v>
      </c>
      <c r="C36" s="104">
        <v>0.5</v>
      </c>
      <c r="D36" s="104">
        <v>1.87</v>
      </c>
      <c r="E36" s="104">
        <v>-1.8</v>
      </c>
      <c r="F36" s="104">
        <v>-1.8</v>
      </c>
      <c r="G36" s="104">
        <v>0</v>
      </c>
    </row>
    <row r="37" spans="1:7" x14ac:dyDescent="0.25">
      <c r="A37" s="103">
        <v>26</v>
      </c>
      <c r="B37" s="104">
        <v>9.1999999999999993</v>
      </c>
      <c r="C37" s="104">
        <v>0.51</v>
      </c>
      <c r="D37" s="104">
        <v>1.9</v>
      </c>
      <c r="E37" s="104">
        <v>-1.8</v>
      </c>
      <c r="F37" s="104">
        <v>-1.8</v>
      </c>
      <c r="G37" s="104">
        <v>0</v>
      </c>
    </row>
    <row r="38" spans="1:7" x14ac:dyDescent="0.25">
      <c r="A38" s="103">
        <v>27</v>
      </c>
      <c r="B38" s="104">
        <v>9.33</v>
      </c>
      <c r="C38" s="104">
        <v>0.51</v>
      </c>
      <c r="D38" s="104">
        <v>1.93</v>
      </c>
      <c r="E38" s="104">
        <v>-1.8</v>
      </c>
      <c r="F38" s="104">
        <v>-1.8</v>
      </c>
      <c r="G38" s="104">
        <v>0</v>
      </c>
    </row>
    <row r="39" spans="1:7" x14ac:dyDescent="0.25">
      <c r="A39" s="103">
        <v>28</v>
      </c>
      <c r="B39" s="104">
        <v>9.4700000000000006</v>
      </c>
      <c r="C39" s="104">
        <v>0.52</v>
      </c>
      <c r="D39" s="104">
        <v>1.95</v>
      </c>
      <c r="E39" s="104">
        <v>-1.79</v>
      </c>
      <c r="F39" s="104">
        <v>-1.79</v>
      </c>
      <c r="G39" s="104">
        <v>0</v>
      </c>
    </row>
    <row r="40" spans="1:7" x14ac:dyDescent="0.25">
      <c r="A40" s="103">
        <v>29</v>
      </c>
      <c r="B40" s="104">
        <v>9.6</v>
      </c>
      <c r="C40" s="104">
        <v>0.53</v>
      </c>
      <c r="D40" s="104">
        <v>1.98</v>
      </c>
      <c r="E40" s="104">
        <v>-1.79</v>
      </c>
      <c r="F40" s="104">
        <v>-1.79</v>
      </c>
      <c r="G40" s="104">
        <v>0</v>
      </c>
    </row>
    <row r="41" spans="1:7" x14ac:dyDescent="0.25">
      <c r="A41" s="103">
        <v>30</v>
      </c>
      <c r="B41" s="104">
        <v>9.73</v>
      </c>
      <c r="C41" s="104">
        <v>0.54</v>
      </c>
      <c r="D41" s="104">
        <v>2.0099999999999998</v>
      </c>
      <c r="E41" s="104">
        <v>-1.79</v>
      </c>
      <c r="F41" s="104">
        <v>-1.79</v>
      </c>
      <c r="G41" s="104">
        <v>0</v>
      </c>
    </row>
    <row r="42" spans="1:7" x14ac:dyDescent="0.25">
      <c r="A42" s="103">
        <v>31</v>
      </c>
      <c r="B42" s="104">
        <v>9.8699999999999992</v>
      </c>
      <c r="C42" s="104">
        <v>0.55000000000000004</v>
      </c>
      <c r="D42" s="104">
        <v>2.04</v>
      </c>
      <c r="E42" s="104">
        <v>-1.79</v>
      </c>
      <c r="F42" s="104">
        <v>-1.79</v>
      </c>
      <c r="G42" s="104">
        <v>0</v>
      </c>
    </row>
    <row r="43" spans="1:7" x14ac:dyDescent="0.25">
      <c r="A43" s="103">
        <v>32</v>
      </c>
      <c r="B43" s="104">
        <v>10.01</v>
      </c>
      <c r="C43" s="104">
        <v>0.56000000000000005</v>
      </c>
      <c r="D43" s="104">
        <v>2.0699999999999998</v>
      </c>
      <c r="E43" s="104">
        <v>-1.79</v>
      </c>
      <c r="F43" s="104">
        <v>-1.79</v>
      </c>
      <c r="G43" s="104">
        <v>0</v>
      </c>
    </row>
    <row r="44" spans="1:7" x14ac:dyDescent="0.25">
      <c r="A44" s="103">
        <v>33</v>
      </c>
      <c r="B44" s="104">
        <v>10.16</v>
      </c>
      <c r="C44" s="104">
        <v>0.56999999999999995</v>
      </c>
      <c r="D44" s="104">
        <v>2.09</v>
      </c>
      <c r="E44" s="104">
        <v>-1.79</v>
      </c>
      <c r="F44" s="104">
        <v>-1.79</v>
      </c>
      <c r="G44" s="104">
        <v>0</v>
      </c>
    </row>
    <row r="45" spans="1:7" x14ac:dyDescent="0.25">
      <c r="A45" s="103">
        <v>34</v>
      </c>
      <c r="B45" s="104">
        <v>10.3</v>
      </c>
      <c r="C45" s="104">
        <v>0.57999999999999996</v>
      </c>
      <c r="D45" s="104">
        <v>2.12</v>
      </c>
      <c r="E45" s="104">
        <v>-1.79</v>
      </c>
      <c r="F45" s="104">
        <v>-1.79</v>
      </c>
      <c r="G45" s="104">
        <v>0</v>
      </c>
    </row>
    <row r="46" spans="1:7" x14ac:dyDescent="0.25">
      <c r="A46" s="103">
        <v>35</v>
      </c>
      <c r="B46" s="104">
        <v>10.45</v>
      </c>
      <c r="C46" s="104">
        <v>0.59</v>
      </c>
      <c r="D46" s="104">
        <v>2.15</v>
      </c>
      <c r="E46" s="104">
        <v>-1.78</v>
      </c>
      <c r="F46" s="104">
        <v>-1.78</v>
      </c>
      <c r="G46" s="104">
        <v>0</v>
      </c>
    </row>
    <row r="47" spans="1:7" x14ac:dyDescent="0.25">
      <c r="A47" s="103">
        <v>36</v>
      </c>
      <c r="B47" s="104">
        <v>10.6</v>
      </c>
      <c r="C47" s="104">
        <v>0.6</v>
      </c>
      <c r="D47" s="104">
        <v>2.17</v>
      </c>
      <c r="E47" s="104">
        <v>-1.78</v>
      </c>
      <c r="F47" s="104">
        <v>-1.78</v>
      </c>
      <c r="G47" s="104">
        <v>0</v>
      </c>
    </row>
    <row r="48" spans="1:7" x14ac:dyDescent="0.25">
      <c r="A48" s="103">
        <v>37</v>
      </c>
      <c r="B48" s="104">
        <v>10.75</v>
      </c>
      <c r="C48" s="104">
        <v>0.61</v>
      </c>
      <c r="D48" s="104">
        <v>2.2000000000000002</v>
      </c>
      <c r="E48" s="104">
        <v>-1.78</v>
      </c>
      <c r="F48" s="104">
        <v>-1.78</v>
      </c>
      <c r="G48" s="104">
        <v>0</v>
      </c>
    </row>
    <row r="49" spans="1:7" x14ac:dyDescent="0.25">
      <c r="A49" s="103">
        <v>38</v>
      </c>
      <c r="B49" s="104">
        <v>10.9</v>
      </c>
      <c r="C49" s="104">
        <v>0.62</v>
      </c>
      <c r="D49" s="104">
        <v>2.23</v>
      </c>
      <c r="E49" s="104">
        <v>-1.78</v>
      </c>
      <c r="F49" s="104">
        <v>-1.78</v>
      </c>
      <c r="G49" s="104">
        <v>0</v>
      </c>
    </row>
    <row r="50" spans="1:7" x14ac:dyDescent="0.25">
      <c r="A50" s="103">
        <v>39</v>
      </c>
      <c r="B50" s="104">
        <v>11.06</v>
      </c>
      <c r="C50" s="104">
        <v>0.63</v>
      </c>
      <c r="D50" s="104">
        <v>2.25</v>
      </c>
      <c r="E50" s="104">
        <v>-1.78</v>
      </c>
      <c r="F50" s="104">
        <v>-1.78</v>
      </c>
      <c r="G50" s="104">
        <v>0</v>
      </c>
    </row>
    <row r="51" spans="1:7" x14ac:dyDescent="0.25">
      <c r="A51" s="103">
        <v>40</v>
      </c>
      <c r="B51" s="104">
        <v>11.22</v>
      </c>
      <c r="C51" s="104">
        <v>0.64</v>
      </c>
      <c r="D51" s="104">
        <v>2.2799999999999998</v>
      </c>
      <c r="E51" s="104">
        <v>-1.78</v>
      </c>
      <c r="F51" s="104">
        <v>-1.78</v>
      </c>
      <c r="G51" s="104">
        <v>0</v>
      </c>
    </row>
    <row r="52" spans="1:7" x14ac:dyDescent="0.25">
      <c r="A52" s="103">
        <v>41</v>
      </c>
      <c r="B52" s="104">
        <v>11.38</v>
      </c>
      <c r="C52" s="104">
        <v>0.65</v>
      </c>
      <c r="D52" s="104">
        <v>2.2999999999999998</v>
      </c>
      <c r="E52" s="104">
        <v>-1.78</v>
      </c>
      <c r="F52" s="104">
        <v>-1.78</v>
      </c>
      <c r="G52" s="104">
        <v>0</v>
      </c>
    </row>
    <row r="53" spans="1:7" x14ac:dyDescent="0.25">
      <c r="A53" s="103">
        <v>42</v>
      </c>
      <c r="B53" s="104">
        <v>11.55</v>
      </c>
      <c r="C53" s="104">
        <v>0.66</v>
      </c>
      <c r="D53" s="104">
        <v>2.3199999999999998</v>
      </c>
      <c r="E53" s="104">
        <v>-1.78</v>
      </c>
      <c r="F53" s="104">
        <v>-1.78</v>
      </c>
      <c r="G53" s="104">
        <v>0</v>
      </c>
    </row>
    <row r="54" spans="1:7" x14ac:dyDescent="0.25">
      <c r="A54" s="103">
        <v>43</v>
      </c>
      <c r="B54" s="104">
        <v>11.71</v>
      </c>
      <c r="C54" s="104">
        <v>0.67</v>
      </c>
      <c r="D54" s="104">
        <v>2.35</v>
      </c>
      <c r="E54" s="104">
        <v>-1.78</v>
      </c>
      <c r="F54" s="104">
        <v>-1.78</v>
      </c>
      <c r="G54" s="104">
        <v>0</v>
      </c>
    </row>
    <row r="55" spans="1:7" x14ac:dyDescent="0.25">
      <c r="A55" s="103">
        <v>44</v>
      </c>
      <c r="B55" s="104">
        <v>11.89</v>
      </c>
      <c r="C55" s="104">
        <v>0.68</v>
      </c>
      <c r="D55" s="104">
        <v>2.37</v>
      </c>
      <c r="E55" s="104">
        <v>-1.78</v>
      </c>
      <c r="F55" s="104">
        <v>-1.78</v>
      </c>
      <c r="G55" s="104">
        <v>0</v>
      </c>
    </row>
    <row r="56" spans="1:7" x14ac:dyDescent="0.25">
      <c r="A56" s="103">
        <v>45</v>
      </c>
      <c r="B56" s="104">
        <v>12.06</v>
      </c>
      <c r="C56" s="104">
        <v>0.7</v>
      </c>
      <c r="D56" s="104">
        <v>2.39</v>
      </c>
      <c r="E56" s="104">
        <v>-1.78</v>
      </c>
      <c r="F56" s="104">
        <v>-1.78</v>
      </c>
      <c r="G56" s="104">
        <v>0</v>
      </c>
    </row>
    <row r="57" spans="1:7" x14ac:dyDescent="0.25">
      <c r="A57" s="103">
        <v>46</v>
      </c>
      <c r="B57" s="104">
        <v>12.24</v>
      </c>
      <c r="C57" s="104">
        <v>0.71</v>
      </c>
      <c r="D57" s="104">
        <v>2.41</v>
      </c>
      <c r="E57" s="104">
        <v>-1.78</v>
      </c>
      <c r="F57" s="104">
        <v>-1.78</v>
      </c>
      <c r="G57" s="104">
        <v>0</v>
      </c>
    </row>
    <row r="58" spans="1:7" x14ac:dyDescent="0.25">
      <c r="A58" s="103">
        <v>47</v>
      </c>
      <c r="B58" s="104">
        <v>12.42</v>
      </c>
      <c r="C58" s="104">
        <v>0.72</v>
      </c>
      <c r="D58" s="104">
        <v>2.4300000000000002</v>
      </c>
      <c r="E58" s="104">
        <v>-1.78</v>
      </c>
      <c r="F58" s="104">
        <v>-1.78</v>
      </c>
      <c r="G58" s="104">
        <v>0</v>
      </c>
    </row>
    <row r="59" spans="1:7" x14ac:dyDescent="0.25">
      <c r="A59" s="103">
        <v>48</v>
      </c>
      <c r="B59" s="104">
        <v>12.61</v>
      </c>
      <c r="C59" s="104">
        <v>0.73</v>
      </c>
      <c r="D59" s="104">
        <v>2.44</v>
      </c>
      <c r="E59" s="104">
        <v>-1.78</v>
      </c>
      <c r="F59" s="104">
        <v>-1.78</v>
      </c>
      <c r="G59" s="104">
        <v>0</v>
      </c>
    </row>
    <row r="60" spans="1:7" x14ac:dyDescent="0.25">
      <c r="A60" s="103">
        <v>49</v>
      </c>
      <c r="B60" s="104">
        <v>12.8</v>
      </c>
      <c r="C60" s="104">
        <v>0.74</v>
      </c>
      <c r="D60" s="104">
        <v>2.46</v>
      </c>
      <c r="E60" s="104">
        <v>-1.79</v>
      </c>
      <c r="F60" s="104">
        <v>-1.79</v>
      </c>
      <c r="G60" s="104">
        <v>0</v>
      </c>
    </row>
    <row r="61" spans="1:7" x14ac:dyDescent="0.25">
      <c r="A61" s="103">
        <v>50</v>
      </c>
      <c r="B61" s="104">
        <v>12.99</v>
      </c>
      <c r="C61" s="104">
        <v>0.76</v>
      </c>
      <c r="D61" s="104">
        <v>2.4700000000000002</v>
      </c>
      <c r="E61" s="104">
        <v>-1.79</v>
      </c>
      <c r="F61" s="104">
        <v>-1.79</v>
      </c>
      <c r="G61" s="104">
        <v>0</v>
      </c>
    </row>
    <row r="62" spans="1:7" x14ac:dyDescent="0.25">
      <c r="A62" s="103">
        <v>51</v>
      </c>
      <c r="B62" s="104">
        <v>13.19</v>
      </c>
      <c r="C62" s="104">
        <v>0.77</v>
      </c>
      <c r="D62" s="104">
        <v>2.4900000000000002</v>
      </c>
      <c r="E62" s="104">
        <v>-1.79</v>
      </c>
      <c r="F62" s="104">
        <v>-1.79</v>
      </c>
      <c r="G62" s="104">
        <v>0</v>
      </c>
    </row>
    <row r="63" spans="1:7" x14ac:dyDescent="0.25">
      <c r="A63" s="103">
        <v>52</v>
      </c>
      <c r="B63" s="104">
        <v>13.4</v>
      </c>
      <c r="C63" s="104">
        <v>0.78</v>
      </c>
      <c r="D63" s="104">
        <v>2.5</v>
      </c>
      <c r="E63" s="104">
        <v>-1.79</v>
      </c>
      <c r="F63" s="104">
        <v>-1.79</v>
      </c>
      <c r="G63" s="104">
        <v>0</v>
      </c>
    </row>
    <row r="64" spans="1:7" x14ac:dyDescent="0.25">
      <c r="A64" s="103">
        <v>53</v>
      </c>
      <c r="B64" s="104">
        <v>13.6</v>
      </c>
      <c r="C64" s="104">
        <v>0.8</v>
      </c>
      <c r="D64" s="104">
        <v>2.5099999999999998</v>
      </c>
      <c r="E64" s="104">
        <v>-1.8</v>
      </c>
      <c r="F64" s="104">
        <v>-1.8</v>
      </c>
      <c r="G64" s="104">
        <v>0</v>
      </c>
    </row>
    <row r="65" spans="1:7" x14ac:dyDescent="0.25">
      <c r="A65" s="103">
        <v>54</v>
      </c>
      <c r="B65" s="104">
        <v>13.82</v>
      </c>
      <c r="C65" s="104">
        <v>0.81</v>
      </c>
      <c r="D65" s="104">
        <v>2.52</v>
      </c>
      <c r="E65" s="104">
        <v>-1.8</v>
      </c>
      <c r="F65" s="104">
        <v>-1.8</v>
      </c>
      <c r="G65" s="104">
        <v>0</v>
      </c>
    </row>
    <row r="66" spans="1:7" x14ac:dyDescent="0.25">
      <c r="A66" s="103">
        <v>55</v>
      </c>
      <c r="B66" s="104">
        <v>14.04</v>
      </c>
      <c r="C66" s="104">
        <v>0.82</v>
      </c>
      <c r="D66" s="104">
        <v>2.5299999999999998</v>
      </c>
      <c r="E66" s="104">
        <v>-1.8</v>
      </c>
      <c r="F66" s="104">
        <v>-1.8</v>
      </c>
      <c r="G66" s="104">
        <v>0</v>
      </c>
    </row>
    <row r="67" spans="1:7" x14ac:dyDescent="0.25">
      <c r="A67" s="103">
        <v>56</v>
      </c>
      <c r="B67" s="104">
        <v>14.27</v>
      </c>
      <c r="C67" s="104">
        <v>0.84</v>
      </c>
      <c r="D67" s="104">
        <v>2.5299999999999998</v>
      </c>
      <c r="E67" s="104">
        <v>-1.81</v>
      </c>
      <c r="F67" s="104">
        <v>-1.81</v>
      </c>
      <c r="G67" s="104">
        <v>0</v>
      </c>
    </row>
    <row r="68" spans="1:7" x14ac:dyDescent="0.25">
      <c r="A68" s="103">
        <v>57</v>
      </c>
      <c r="B68" s="104">
        <v>14.5</v>
      </c>
      <c r="C68" s="104">
        <v>0.85</v>
      </c>
      <c r="D68" s="104">
        <v>2.5299999999999998</v>
      </c>
      <c r="E68" s="104">
        <v>-1.81</v>
      </c>
      <c r="F68" s="104">
        <v>-1.81</v>
      </c>
      <c r="G68" s="104">
        <v>0</v>
      </c>
    </row>
    <row r="69" spans="1:7" x14ac:dyDescent="0.25">
      <c r="A69" s="103">
        <v>58</v>
      </c>
      <c r="B69" s="104">
        <v>14.74</v>
      </c>
      <c r="C69" s="104">
        <v>0.87</v>
      </c>
      <c r="D69" s="104">
        <v>2.5299999999999998</v>
      </c>
      <c r="E69" s="104">
        <v>-1.82</v>
      </c>
      <c r="F69" s="104">
        <v>-1.82</v>
      </c>
      <c r="G69" s="104">
        <v>0</v>
      </c>
    </row>
    <row r="70" spans="1:7" x14ac:dyDescent="0.25">
      <c r="A70" s="103">
        <v>59</v>
      </c>
      <c r="B70" s="104">
        <v>15</v>
      </c>
      <c r="C70" s="104">
        <v>0.88</v>
      </c>
      <c r="D70" s="104">
        <v>2.5299999999999998</v>
      </c>
      <c r="E70" s="104">
        <v>-1.82</v>
      </c>
      <c r="F70" s="104">
        <v>-1.82</v>
      </c>
      <c r="G70" s="104">
        <v>0</v>
      </c>
    </row>
    <row r="71" spans="1:7" x14ac:dyDescent="0.25">
      <c r="A71" s="103">
        <v>60</v>
      </c>
      <c r="B71" s="104">
        <v>15.26</v>
      </c>
      <c r="C71" s="104">
        <v>0.9</v>
      </c>
      <c r="D71" s="104">
        <v>2.52</v>
      </c>
      <c r="E71" s="104">
        <v>-1.83</v>
      </c>
      <c r="F71" s="104">
        <v>-1.83</v>
      </c>
      <c r="G71" s="104">
        <v>0</v>
      </c>
    </row>
    <row r="72" spans="1:7" x14ac:dyDescent="0.25">
      <c r="A72" s="103">
        <v>61</v>
      </c>
      <c r="B72" s="104">
        <v>15.53</v>
      </c>
      <c r="C72" s="104">
        <v>0.91</v>
      </c>
      <c r="D72" s="104">
        <v>2.5099999999999998</v>
      </c>
      <c r="E72" s="104">
        <v>-1.84</v>
      </c>
      <c r="F72" s="104">
        <v>-1.84</v>
      </c>
      <c r="G72" s="104">
        <v>0</v>
      </c>
    </row>
    <row r="73" spans="1:7" x14ac:dyDescent="0.25">
      <c r="A73" s="103">
        <v>62</v>
      </c>
      <c r="B73" s="104">
        <v>15.82</v>
      </c>
      <c r="C73" s="104">
        <v>0.93</v>
      </c>
      <c r="D73" s="104">
        <v>2.4900000000000002</v>
      </c>
      <c r="E73" s="104">
        <v>-1.85</v>
      </c>
      <c r="F73" s="104">
        <v>-1.85</v>
      </c>
      <c r="G73" s="104">
        <v>0</v>
      </c>
    </row>
    <row r="74" spans="1:7" x14ac:dyDescent="0.25">
      <c r="A74" s="103">
        <v>63</v>
      </c>
      <c r="B74" s="104">
        <v>16.12</v>
      </c>
      <c r="C74" s="104">
        <v>0.94</v>
      </c>
      <c r="D74" s="104">
        <v>2.4700000000000002</v>
      </c>
      <c r="E74" s="104">
        <v>-1.86</v>
      </c>
      <c r="F74" s="104">
        <v>-1.86</v>
      </c>
      <c r="G74" s="104">
        <v>0</v>
      </c>
    </row>
    <row r="75" spans="1:7" x14ac:dyDescent="0.25">
      <c r="A75" s="103">
        <v>64</v>
      </c>
      <c r="B75" s="104">
        <v>16.440000000000001</v>
      </c>
      <c r="C75" s="104">
        <v>0.96</v>
      </c>
      <c r="D75" s="104">
        <v>2.4500000000000002</v>
      </c>
      <c r="E75" s="104">
        <v>-1.87</v>
      </c>
      <c r="F75" s="104">
        <v>-1.87</v>
      </c>
      <c r="G75" s="104">
        <v>0</v>
      </c>
    </row>
    <row r="76" spans="1:7" x14ac:dyDescent="0.25">
      <c r="A76" s="103">
        <v>65</v>
      </c>
      <c r="B76" s="104">
        <v>16.78</v>
      </c>
      <c r="C76" s="104">
        <v>0.98</v>
      </c>
      <c r="D76" s="104">
        <v>2.42</v>
      </c>
      <c r="E76" s="104">
        <v>-1.95</v>
      </c>
      <c r="F76" s="104">
        <v>-1.95</v>
      </c>
      <c r="G76" s="104">
        <v>0</v>
      </c>
    </row>
    <row r="77" spans="1:7" x14ac:dyDescent="0.25">
      <c r="A77" s="103">
        <v>66</v>
      </c>
      <c r="B77" s="104">
        <v>17.14</v>
      </c>
      <c r="C77" s="104">
        <v>0.99</v>
      </c>
      <c r="D77" s="104">
        <v>2.38</v>
      </c>
      <c r="E77" s="104">
        <v>-0.99</v>
      </c>
      <c r="F77" s="104">
        <v>-0.99</v>
      </c>
      <c r="G77" s="104">
        <v>0</v>
      </c>
    </row>
  </sheetData>
  <sheetProtection algorithmName="SHA-512" hashValue="PIKbzqybcyoOxkntRaD4nP5HtdiNLbUbe29RabyhhR9VcpL9Z2WuzAz3rWOovauYSzWM2RqsFqR14PQK+aUIug==" saltValue="gVN3obSd+Wj88+L17U3giw==" spinCount="100000" sheet="1" objects="1" scenarios="1"/>
  <conditionalFormatting sqref="A6:A21">
    <cfRule type="expression" dxfId="639" priority="1" stopIfTrue="1">
      <formula>MOD(ROW(),2)=0</formula>
    </cfRule>
    <cfRule type="expression" dxfId="638" priority="2" stopIfTrue="1">
      <formula>MOD(ROW(),2)&lt;&gt;0</formula>
    </cfRule>
  </conditionalFormatting>
  <conditionalFormatting sqref="A26:A77">
    <cfRule type="expression" dxfId="637" priority="5" stopIfTrue="1">
      <formula>MOD(ROW(),2)=0</formula>
    </cfRule>
    <cfRule type="expression" dxfId="636" priority="6" stopIfTrue="1">
      <formula>MOD(ROW(),2)&lt;&gt;0</formula>
    </cfRule>
  </conditionalFormatting>
  <conditionalFormatting sqref="B17:B21">
    <cfRule type="expression" dxfId="635" priority="3" stopIfTrue="1">
      <formula>MOD(ROW(),2)=0</formula>
    </cfRule>
    <cfRule type="expression" dxfId="634" priority="4" stopIfTrue="1">
      <formula>MOD(ROW(),2)&lt;&gt;0</formula>
    </cfRule>
  </conditionalFormatting>
  <conditionalFormatting sqref="B6:G21">
    <cfRule type="expression" dxfId="633" priority="25" stopIfTrue="1">
      <formula>MOD(ROW(),2)=0</formula>
    </cfRule>
    <cfRule type="expression" dxfId="632" priority="26" stopIfTrue="1">
      <formula>MOD(ROW(),2)&lt;&gt;0</formula>
    </cfRule>
  </conditionalFormatting>
  <conditionalFormatting sqref="B26:G77">
    <cfRule type="expression" dxfId="631" priority="7" stopIfTrue="1">
      <formula>MOD(ROW(),2)=0</formula>
    </cfRule>
    <cfRule type="expression" dxfId="630" priority="8" stopIfTrue="1">
      <formula>MOD(ROW(),2)&lt;&gt;0</formula>
    </cfRule>
  </conditionalFormatting>
  <hyperlinks>
    <hyperlink ref="B24" location="Assumptions!A1" display="Assumptions" xr:uid="{2C67D3CD-C96C-4896-BF1A-29DF1E97313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7CE21-110B-49EC-8F10-C98C2C891F46}">
  <sheetPr codeName="Sheet111"/>
  <dimension ref="A1:I77"/>
  <sheetViews>
    <sheetView showGridLines="0" zoomScale="85" zoomScaleNormal="85" workbookViewId="0">
      <selection activeCell="A4" sqref="A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CETV - x-206</v>
      </c>
      <c r="B3" s="53"/>
      <c r="C3" s="53"/>
      <c r="D3" s="53"/>
      <c r="E3" s="53"/>
      <c r="F3" s="53"/>
      <c r="G3" s="53"/>
      <c r="H3" s="53"/>
      <c r="I3" s="53"/>
    </row>
    <row r="4" spans="1:9" x14ac:dyDescent="0.25">
      <c r="A4" s="55"/>
    </row>
    <row r="6" spans="1:9" x14ac:dyDescent="0.25">
      <c r="A6" s="150" t="s">
        <v>22</v>
      </c>
      <c r="B6" s="149" t="s">
        <v>24</v>
      </c>
      <c r="C6" s="149"/>
      <c r="D6" s="149"/>
      <c r="E6" s="149"/>
      <c r="F6" s="149"/>
      <c r="G6" s="149"/>
    </row>
    <row r="7" spans="1:9" x14ac:dyDescent="0.25">
      <c r="A7" s="83" t="s">
        <v>14</v>
      </c>
      <c r="B7" s="149" t="s">
        <v>43</v>
      </c>
      <c r="C7" s="149"/>
      <c r="D7" s="149"/>
      <c r="E7" s="149"/>
      <c r="F7" s="149"/>
      <c r="G7" s="149"/>
    </row>
    <row r="8" spans="1:9" x14ac:dyDescent="0.25">
      <c r="A8" s="83" t="s">
        <v>44</v>
      </c>
      <c r="B8" s="149" t="s">
        <v>567</v>
      </c>
      <c r="C8" s="149"/>
      <c r="D8" s="149"/>
      <c r="E8" s="149"/>
      <c r="F8" s="149"/>
      <c r="G8" s="149"/>
    </row>
    <row r="9" spans="1:9" x14ac:dyDescent="0.25">
      <c r="A9" s="83" t="s">
        <v>15</v>
      </c>
      <c r="B9" s="149" t="s">
        <v>260</v>
      </c>
      <c r="C9" s="149"/>
      <c r="D9" s="149"/>
      <c r="E9" s="149"/>
      <c r="F9" s="149"/>
      <c r="G9" s="149"/>
    </row>
    <row r="10" spans="1:9" x14ac:dyDescent="0.25">
      <c r="A10" s="83" t="s">
        <v>1</v>
      </c>
      <c r="B10" s="149" t="s">
        <v>279</v>
      </c>
      <c r="C10" s="149"/>
      <c r="D10" s="149"/>
      <c r="E10" s="149"/>
      <c r="F10" s="149"/>
      <c r="G10" s="149"/>
    </row>
    <row r="11" spans="1:9" x14ac:dyDescent="0.25">
      <c r="A11" s="83" t="s">
        <v>21</v>
      </c>
      <c r="B11" s="149" t="s">
        <v>272</v>
      </c>
      <c r="C11" s="149"/>
      <c r="D11" s="149"/>
      <c r="E11" s="149"/>
      <c r="F11" s="149"/>
      <c r="G11" s="149"/>
    </row>
    <row r="12" spans="1:9" x14ac:dyDescent="0.25">
      <c r="A12" s="83" t="s">
        <v>256</v>
      </c>
      <c r="B12" s="149" t="s">
        <v>263</v>
      </c>
      <c r="C12" s="149"/>
      <c r="D12" s="149"/>
      <c r="E12" s="149"/>
      <c r="F12" s="149"/>
      <c r="G12" s="149"/>
    </row>
    <row r="13" spans="1:9" x14ac:dyDescent="0.25">
      <c r="A13" s="83" t="s">
        <v>46</v>
      </c>
      <c r="B13" s="149">
        <v>0</v>
      </c>
      <c r="C13" s="149"/>
      <c r="D13" s="149"/>
      <c r="E13" s="149"/>
      <c r="F13" s="149"/>
      <c r="G13" s="149"/>
    </row>
    <row r="14" spans="1:9" x14ac:dyDescent="0.25">
      <c r="A14" s="83" t="s">
        <v>16</v>
      </c>
      <c r="B14" s="149">
        <v>206</v>
      </c>
      <c r="C14" s="149"/>
      <c r="D14" s="149"/>
      <c r="E14" s="149"/>
      <c r="F14" s="149"/>
      <c r="G14" s="149"/>
    </row>
    <row r="15" spans="1:9" x14ac:dyDescent="0.25">
      <c r="A15" s="83" t="s">
        <v>47</v>
      </c>
      <c r="B15" s="149" t="s">
        <v>281</v>
      </c>
      <c r="C15" s="149"/>
      <c r="D15" s="149"/>
      <c r="E15" s="149"/>
      <c r="F15" s="149"/>
      <c r="G15" s="149"/>
    </row>
    <row r="16" spans="1:9" x14ac:dyDescent="0.25">
      <c r="A16" s="83" t="s">
        <v>48</v>
      </c>
      <c r="B16" s="149" t="s">
        <v>681</v>
      </c>
      <c r="C16" s="149"/>
      <c r="D16" s="149"/>
      <c r="E16" s="149"/>
      <c r="F16" s="149"/>
      <c r="G16" s="149"/>
    </row>
    <row r="17" spans="1:7" x14ac:dyDescent="0.25">
      <c r="A17" s="151" t="s">
        <v>694</v>
      </c>
      <c r="B17" s="149"/>
      <c r="C17" s="149"/>
      <c r="D17" s="149"/>
      <c r="E17" s="149"/>
      <c r="F17" s="149"/>
      <c r="G17" s="149"/>
    </row>
    <row r="18" spans="1:7" x14ac:dyDescent="0.25">
      <c r="A18" s="83" t="s">
        <v>17</v>
      </c>
      <c r="B18" s="152">
        <v>45072</v>
      </c>
      <c r="C18" s="149"/>
      <c r="D18" s="149"/>
      <c r="E18" s="149"/>
      <c r="F18" s="149"/>
      <c r="G18" s="149"/>
    </row>
    <row r="19" spans="1:7" x14ac:dyDescent="0.25">
      <c r="A19" s="83" t="s">
        <v>18</v>
      </c>
      <c r="B19" s="152">
        <v>45014</v>
      </c>
      <c r="C19" s="149"/>
      <c r="D19" s="149"/>
      <c r="E19" s="149"/>
      <c r="F19" s="149"/>
      <c r="G19" s="149"/>
    </row>
    <row r="20" spans="1:7" x14ac:dyDescent="0.25">
      <c r="A20" s="83" t="s">
        <v>254</v>
      </c>
      <c r="B20" s="149" t="s">
        <v>578</v>
      </c>
      <c r="C20" s="149"/>
      <c r="D20" s="149"/>
      <c r="E20" s="149"/>
      <c r="F20" s="149"/>
      <c r="G20" s="149"/>
    </row>
    <row r="21" spans="1:7" x14ac:dyDescent="0.25">
      <c r="A21" s="83" t="s">
        <v>762</v>
      </c>
      <c r="B21" s="149" t="s">
        <v>710</v>
      </c>
      <c r="C21" s="149"/>
      <c r="D21" s="149"/>
      <c r="E21" s="149"/>
      <c r="F21" s="149"/>
      <c r="G21" s="149"/>
    </row>
    <row r="22" spans="1:7" x14ac:dyDescent="0.25">
      <c r="A22" s="94"/>
    </row>
    <row r="23" spans="1:7" x14ac:dyDescent="0.25">
      <c r="B23" s="94" t="str">
        <f>HYPERLINK("#'Factor List'!A1","Back to Factor List")</f>
        <v>Back to Factor List</v>
      </c>
    </row>
    <row r="24" spans="1:7" x14ac:dyDescent="0.25">
      <c r="B24" s="94" t="s">
        <v>705</v>
      </c>
    </row>
    <row r="26" spans="1:7" ht="26.4" x14ac:dyDescent="0.25">
      <c r="A26" s="102" t="s">
        <v>266</v>
      </c>
      <c r="B26" s="102" t="s">
        <v>267</v>
      </c>
      <c r="C26" s="102" t="s">
        <v>688</v>
      </c>
      <c r="D26" s="102" t="s">
        <v>268</v>
      </c>
      <c r="E26" s="102" t="s">
        <v>269</v>
      </c>
      <c r="F26" s="102" t="s">
        <v>270</v>
      </c>
      <c r="G26" s="102" t="s">
        <v>271</v>
      </c>
    </row>
    <row r="27" spans="1:7" x14ac:dyDescent="0.25">
      <c r="A27" s="103">
        <v>16</v>
      </c>
      <c r="B27" s="104">
        <v>8</v>
      </c>
      <c r="C27" s="104">
        <v>0.43</v>
      </c>
      <c r="D27" s="104">
        <v>1.48</v>
      </c>
      <c r="E27" s="104">
        <v>-6.35</v>
      </c>
      <c r="F27" s="104">
        <v>-6.35</v>
      </c>
      <c r="G27" s="104">
        <v>0</v>
      </c>
    </row>
    <row r="28" spans="1:7" x14ac:dyDescent="0.25">
      <c r="A28" s="103">
        <v>17</v>
      </c>
      <c r="B28" s="104">
        <v>8.11</v>
      </c>
      <c r="C28" s="104">
        <v>0.43</v>
      </c>
      <c r="D28" s="104">
        <v>1.56</v>
      </c>
      <c r="E28" s="104">
        <v>-6.34</v>
      </c>
      <c r="F28" s="104">
        <v>-6.34</v>
      </c>
      <c r="G28" s="104">
        <v>0</v>
      </c>
    </row>
    <row r="29" spans="1:7" x14ac:dyDescent="0.25">
      <c r="A29" s="103">
        <v>18</v>
      </c>
      <c r="B29" s="104">
        <v>8.23</v>
      </c>
      <c r="C29" s="104">
        <v>0.44</v>
      </c>
      <c r="D29" s="104">
        <v>1.64</v>
      </c>
      <c r="E29" s="104">
        <v>-6.34</v>
      </c>
      <c r="F29" s="104">
        <v>-6.34</v>
      </c>
      <c r="G29" s="104">
        <v>0</v>
      </c>
    </row>
    <row r="30" spans="1:7" x14ac:dyDescent="0.25">
      <c r="A30" s="103">
        <v>19</v>
      </c>
      <c r="B30" s="104">
        <v>8.34</v>
      </c>
      <c r="C30" s="104">
        <v>0.45</v>
      </c>
      <c r="D30" s="104">
        <v>1.7</v>
      </c>
      <c r="E30" s="104">
        <v>-6.33</v>
      </c>
      <c r="F30" s="104">
        <v>-6.33</v>
      </c>
      <c r="G30" s="104">
        <v>0</v>
      </c>
    </row>
    <row r="31" spans="1:7" x14ac:dyDescent="0.25">
      <c r="A31" s="103">
        <v>20</v>
      </c>
      <c r="B31" s="104">
        <v>8.4600000000000009</v>
      </c>
      <c r="C31" s="104">
        <v>0.46</v>
      </c>
      <c r="D31" s="104">
        <v>1.73</v>
      </c>
      <c r="E31" s="104">
        <v>-6.33</v>
      </c>
      <c r="F31" s="104">
        <v>-6.33</v>
      </c>
      <c r="G31" s="104">
        <v>0</v>
      </c>
    </row>
    <row r="32" spans="1:7" x14ac:dyDescent="0.25">
      <c r="A32" s="103">
        <v>21</v>
      </c>
      <c r="B32" s="104">
        <v>8.58</v>
      </c>
      <c r="C32" s="104">
        <v>0.46</v>
      </c>
      <c r="D32" s="104">
        <v>1.76</v>
      </c>
      <c r="E32" s="104">
        <v>-6.32</v>
      </c>
      <c r="F32" s="104">
        <v>-6.32</v>
      </c>
      <c r="G32" s="104">
        <v>0</v>
      </c>
    </row>
    <row r="33" spans="1:7" x14ac:dyDescent="0.25">
      <c r="A33" s="103">
        <v>22</v>
      </c>
      <c r="B33" s="104">
        <v>8.6999999999999993</v>
      </c>
      <c r="C33" s="104">
        <v>0.47</v>
      </c>
      <c r="D33" s="104">
        <v>1.78</v>
      </c>
      <c r="E33" s="104">
        <v>-6.32</v>
      </c>
      <c r="F33" s="104">
        <v>-6.32</v>
      </c>
      <c r="G33" s="104">
        <v>0</v>
      </c>
    </row>
    <row r="34" spans="1:7" x14ac:dyDescent="0.25">
      <c r="A34" s="103">
        <v>23</v>
      </c>
      <c r="B34" s="104">
        <v>8.82</v>
      </c>
      <c r="C34" s="104">
        <v>0.48</v>
      </c>
      <c r="D34" s="104">
        <v>1.81</v>
      </c>
      <c r="E34" s="104">
        <v>-6.31</v>
      </c>
      <c r="F34" s="104">
        <v>-6.31</v>
      </c>
      <c r="G34" s="104">
        <v>0</v>
      </c>
    </row>
    <row r="35" spans="1:7" x14ac:dyDescent="0.25">
      <c r="A35" s="103">
        <v>24</v>
      </c>
      <c r="B35" s="104">
        <v>8.9499999999999993</v>
      </c>
      <c r="C35" s="104">
        <v>0.49</v>
      </c>
      <c r="D35" s="104">
        <v>1.84</v>
      </c>
      <c r="E35" s="104">
        <v>-6.31</v>
      </c>
      <c r="F35" s="104">
        <v>-6.31</v>
      </c>
      <c r="G35" s="104">
        <v>0</v>
      </c>
    </row>
    <row r="36" spans="1:7" x14ac:dyDescent="0.25">
      <c r="A36" s="103">
        <v>25</v>
      </c>
      <c r="B36" s="104">
        <v>9.08</v>
      </c>
      <c r="C36" s="104">
        <v>0.5</v>
      </c>
      <c r="D36" s="104">
        <v>1.87</v>
      </c>
      <c r="E36" s="104">
        <v>-6.3</v>
      </c>
      <c r="F36" s="104">
        <v>-6.3</v>
      </c>
      <c r="G36" s="104">
        <v>0</v>
      </c>
    </row>
    <row r="37" spans="1:7" x14ac:dyDescent="0.25">
      <c r="A37" s="103">
        <v>26</v>
      </c>
      <c r="B37" s="104">
        <v>9.1999999999999993</v>
      </c>
      <c r="C37" s="104">
        <v>0.51</v>
      </c>
      <c r="D37" s="104">
        <v>1.9</v>
      </c>
      <c r="E37" s="104">
        <v>-6.3</v>
      </c>
      <c r="F37" s="104">
        <v>-6.3</v>
      </c>
      <c r="G37" s="104">
        <v>0</v>
      </c>
    </row>
    <row r="38" spans="1:7" x14ac:dyDescent="0.25">
      <c r="A38" s="103">
        <v>27</v>
      </c>
      <c r="B38" s="104">
        <v>9.33</v>
      </c>
      <c r="C38" s="104">
        <v>0.51</v>
      </c>
      <c r="D38" s="104">
        <v>1.93</v>
      </c>
      <c r="E38" s="104">
        <v>-6.29</v>
      </c>
      <c r="F38" s="104">
        <v>-6.29</v>
      </c>
      <c r="G38" s="104">
        <v>0</v>
      </c>
    </row>
    <row r="39" spans="1:7" x14ac:dyDescent="0.25">
      <c r="A39" s="103">
        <v>28</v>
      </c>
      <c r="B39" s="104">
        <v>9.4700000000000006</v>
      </c>
      <c r="C39" s="104">
        <v>0.52</v>
      </c>
      <c r="D39" s="104">
        <v>1.95</v>
      </c>
      <c r="E39" s="104">
        <v>-6.29</v>
      </c>
      <c r="F39" s="104">
        <v>-6.29</v>
      </c>
      <c r="G39" s="104">
        <v>0</v>
      </c>
    </row>
    <row r="40" spans="1:7" x14ac:dyDescent="0.25">
      <c r="A40" s="103">
        <v>29</v>
      </c>
      <c r="B40" s="104">
        <v>9.6</v>
      </c>
      <c r="C40" s="104">
        <v>0.53</v>
      </c>
      <c r="D40" s="104">
        <v>1.98</v>
      </c>
      <c r="E40" s="104">
        <v>-6.28</v>
      </c>
      <c r="F40" s="104">
        <v>-6.28</v>
      </c>
      <c r="G40" s="104">
        <v>0</v>
      </c>
    </row>
    <row r="41" spans="1:7" x14ac:dyDescent="0.25">
      <c r="A41" s="103">
        <v>30</v>
      </c>
      <c r="B41" s="104">
        <v>9.73</v>
      </c>
      <c r="C41" s="104">
        <v>0.54</v>
      </c>
      <c r="D41" s="104">
        <v>2.0099999999999998</v>
      </c>
      <c r="E41" s="104">
        <v>-6.28</v>
      </c>
      <c r="F41" s="104">
        <v>-6.28</v>
      </c>
      <c r="G41" s="104">
        <v>0</v>
      </c>
    </row>
    <row r="42" spans="1:7" x14ac:dyDescent="0.25">
      <c r="A42" s="103">
        <v>31</v>
      </c>
      <c r="B42" s="104">
        <v>9.8699999999999992</v>
      </c>
      <c r="C42" s="104">
        <v>0.55000000000000004</v>
      </c>
      <c r="D42" s="104">
        <v>2.04</v>
      </c>
      <c r="E42" s="104">
        <v>-6.27</v>
      </c>
      <c r="F42" s="104">
        <v>-6.27</v>
      </c>
      <c r="G42" s="104">
        <v>0</v>
      </c>
    </row>
    <row r="43" spans="1:7" x14ac:dyDescent="0.25">
      <c r="A43" s="103">
        <v>32</v>
      </c>
      <c r="B43" s="104">
        <v>10.01</v>
      </c>
      <c r="C43" s="104">
        <v>0.56000000000000005</v>
      </c>
      <c r="D43" s="104">
        <v>2.0699999999999998</v>
      </c>
      <c r="E43" s="104">
        <v>-6.27</v>
      </c>
      <c r="F43" s="104">
        <v>-6.27</v>
      </c>
      <c r="G43" s="104">
        <v>0</v>
      </c>
    </row>
    <row r="44" spans="1:7" x14ac:dyDescent="0.25">
      <c r="A44" s="103">
        <v>33</v>
      </c>
      <c r="B44" s="104">
        <v>10.16</v>
      </c>
      <c r="C44" s="104">
        <v>0.56999999999999995</v>
      </c>
      <c r="D44" s="104">
        <v>2.09</v>
      </c>
      <c r="E44" s="104">
        <v>-6.27</v>
      </c>
      <c r="F44" s="104">
        <v>-6.27</v>
      </c>
      <c r="G44" s="104">
        <v>0</v>
      </c>
    </row>
    <row r="45" spans="1:7" x14ac:dyDescent="0.25">
      <c r="A45" s="103">
        <v>34</v>
      </c>
      <c r="B45" s="104">
        <v>10.3</v>
      </c>
      <c r="C45" s="104">
        <v>0.57999999999999996</v>
      </c>
      <c r="D45" s="104">
        <v>2.12</v>
      </c>
      <c r="E45" s="104">
        <v>-6.26</v>
      </c>
      <c r="F45" s="104">
        <v>-6.26</v>
      </c>
      <c r="G45" s="104">
        <v>0</v>
      </c>
    </row>
    <row r="46" spans="1:7" x14ac:dyDescent="0.25">
      <c r="A46" s="103">
        <v>35</v>
      </c>
      <c r="B46" s="104">
        <v>10.45</v>
      </c>
      <c r="C46" s="104">
        <v>0.59</v>
      </c>
      <c r="D46" s="104">
        <v>2.15</v>
      </c>
      <c r="E46" s="104">
        <v>-6.26</v>
      </c>
      <c r="F46" s="104">
        <v>-6.26</v>
      </c>
      <c r="G46" s="104">
        <v>0</v>
      </c>
    </row>
    <row r="47" spans="1:7" x14ac:dyDescent="0.25">
      <c r="A47" s="103">
        <v>36</v>
      </c>
      <c r="B47" s="104">
        <v>10.6</v>
      </c>
      <c r="C47" s="104">
        <v>0.6</v>
      </c>
      <c r="D47" s="104">
        <v>2.17</v>
      </c>
      <c r="E47" s="104">
        <v>-6.25</v>
      </c>
      <c r="F47" s="104">
        <v>-6.25</v>
      </c>
      <c r="G47" s="104">
        <v>0</v>
      </c>
    </row>
    <row r="48" spans="1:7" x14ac:dyDescent="0.25">
      <c r="A48" s="103">
        <v>37</v>
      </c>
      <c r="B48" s="104">
        <v>10.75</v>
      </c>
      <c r="C48" s="104">
        <v>0.61</v>
      </c>
      <c r="D48" s="104">
        <v>2.2000000000000002</v>
      </c>
      <c r="E48" s="104">
        <v>-6.25</v>
      </c>
      <c r="F48" s="104">
        <v>-6.25</v>
      </c>
      <c r="G48" s="104">
        <v>0</v>
      </c>
    </row>
    <row r="49" spans="1:7" x14ac:dyDescent="0.25">
      <c r="A49" s="103">
        <v>38</v>
      </c>
      <c r="B49" s="104">
        <v>10.9</v>
      </c>
      <c r="C49" s="104">
        <v>0.62</v>
      </c>
      <c r="D49" s="104">
        <v>2.23</v>
      </c>
      <c r="E49" s="104">
        <v>-6.25</v>
      </c>
      <c r="F49" s="104">
        <v>-6.25</v>
      </c>
      <c r="G49" s="104">
        <v>0</v>
      </c>
    </row>
    <row r="50" spans="1:7" x14ac:dyDescent="0.25">
      <c r="A50" s="103">
        <v>39</v>
      </c>
      <c r="B50" s="104">
        <v>11.06</v>
      </c>
      <c r="C50" s="104">
        <v>0.63</v>
      </c>
      <c r="D50" s="104">
        <v>2.25</v>
      </c>
      <c r="E50" s="104">
        <v>-6.24</v>
      </c>
      <c r="F50" s="104">
        <v>-6.24</v>
      </c>
      <c r="G50" s="104">
        <v>0</v>
      </c>
    </row>
    <row r="51" spans="1:7" x14ac:dyDescent="0.25">
      <c r="A51" s="103">
        <v>40</v>
      </c>
      <c r="B51" s="104">
        <v>11.22</v>
      </c>
      <c r="C51" s="104">
        <v>0.64</v>
      </c>
      <c r="D51" s="104">
        <v>2.2799999999999998</v>
      </c>
      <c r="E51" s="104">
        <v>-6.24</v>
      </c>
      <c r="F51" s="104">
        <v>-6.24</v>
      </c>
      <c r="G51" s="104">
        <v>0</v>
      </c>
    </row>
    <row r="52" spans="1:7" x14ac:dyDescent="0.25">
      <c r="A52" s="103">
        <v>41</v>
      </c>
      <c r="B52" s="104">
        <v>11.38</v>
      </c>
      <c r="C52" s="104">
        <v>0.65</v>
      </c>
      <c r="D52" s="104">
        <v>2.2999999999999998</v>
      </c>
      <c r="E52" s="104">
        <v>-6.24</v>
      </c>
      <c r="F52" s="104">
        <v>-6.24</v>
      </c>
      <c r="G52" s="104">
        <v>0</v>
      </c>
    </row>
    <row r="53" spans="1:7" x14ac:dyDescent="0.25">
      <c r="A53" s="103">
        <v>42</v>
      </c>
      <c r="B53" s="104">
        <v>11.55</v>
      </c>
      <c r="C53" s="104">
        <v>0.66</v>
      </c>
      <c r="D53" s="104">
        <v>2.3199999999999998</v>
      </c>
      <c r="E53" s="104">
        <v>-6.23</v>
      </c>
      <c r="F53" s="104">
        <v>-6.23</v>
      </c>
      <c r="G53" s="104">
        <v>0</v>
      </c>
    </row>
    <row r="54" spans="1:7" x14ac:dyDescent="0.25">
      <c r="A54" s="103">
        <v>43</v>
      </c>
      <c r="B54" s="104">
        <v>11.71</v>
      </c>
      <c r="C54" s="104">
        <v>0.67</v>
      </c>
      <c r="D54" s="104">
        <v>2.35</v>
      </c>
      <c r="E54" s="104">
        <v>-6.23</v>
      </c>
      <c r="F54" s="104">
        <v>-6.23</v>
      </c>
      <c r="G54" s="104">
        <v>0</v>
      </c>
    </row>
    <row r="55" spans="1:7" x14ac:dyDescent="0.25">
      <c r="A55" s="103">
        <v>44</v>
      </c>
      <c r="B55" s="104">
        <v>11.89</v>
      </c>
      <c r="C55" s="104">
        <v>0.68</v>
      </c>
      <c r="D55" s="104">
        <v>2.37</v>
      </c>
      <c r="E55" s="104">
        <v>-6.23</v>
      </c>
      <c r="F55" s="104">
        <v>-6.23</v>
      </c>
      <c r="G55" s="104">
        <v>0</v>
      </c>
    </row>
    <row r="56" spans="1:7" x14ac:dyDescent="0.25">
      <c r="A56" s="103">
        <v>45</v>
      </c>
      <c r="B56" s="104">
        <v>12.06</v>
      </c>
      <c r="C56" s="104">
        <v>0.7</v>
      </c>
      <c r="D56" s="104">
        <v>2.39</v>
      </c>
      <c r="E56" s="104">
        <v>-6.23</v>
      </c>
      <c r="F56" s="104">
        <v>-6.23</v>
      </c>
      <c r="G56" s="104">
        <v>0</v>
      </c>
    </row>
    <row r="57" spans="1:7" x14ac:dyDescent="0.25">
      <c r="A57" s="103">
        <v>46</v>
      </c>
      <c r="B57" s="104">
        <v>12.24</v>
      </c>
      <c r="C57" s="104">
        <v>0.71</v>
      </c>
      <c r="D57" s="104">
        <v>2.41</v>
      </c>
      <c r="E57" s="104">
        <v>-6.23</v>
      </c>
      <c r="F57" s="104">
        <v>-6.23</v>
      </c>
      <c r="G57" s="104">
        <v>0</v>
      </c>
    </row>
    <row r="58" spans="1:7" x14ac:dyDescent="0.25">
      <c r="A58" s="103">
        <v>47</v>
      </c>
      <c r="B58" s="104">
        <v>12.42</v>
      </c>
      <c r="C58" s="104">
        <v>0.72</v>
      </c>
      <c r="D58" s="104">
        <v>2.4300000000000002</v>
      </c>
      <c r="E58" s="104">
        <v>-6.22</v>
      </c>
      <c r="F58" s="104">
        <v>-6.22</v>
      </c>
      <c r="G58" s="104">
        <v>0</v>
      </c>
    </row>
    <row r="59" spans="1:7" x14ac:dyDescent="0.25">
      <c r="A59" s="103">
        <v>48</v>
      </c>
      <c r="B59" s="104">
        <v>12.61</v>
      </c>
      <c r="C59" s="104">
        <v>0.73</v>
      </c>
      <c r="D59" s="104">
        <v>2.44</v>
      </c>
      <c r="E59" s="104">
        <v>-6.22</v>
      </c>
      <c r="F59" s="104">
        <v>-6.22</v>
      </c>
      <c r="G59" s="104">
        <v>0</v>
      </c>
    </row>
    <row r="60" spans="1:7" x14ac:dyDescent="0.25">
      <c r="A60" s="103">
        <v>49</v>
      </c>
      <c r="B60" s="104">
        <v>12.8</v>
      </c>
      <c r="C60" s="104">
        <v>0.74</v>
      </c>
      <c r="D60" s="104">
        <v>2.46</v>
      </c>
      <c r="E60" s="104">
        <v>-6.22</v>
      </c>
      <c r="F60" s="104">
        <v>-6.22</v>
      </c>
      <c r="G60" s="104">
        <v>0</v>
      </c>
    </row>
    <row r="61" spans="1:7" x14ac:dyDescent="0.25">
      <c r="A61" s="103">
        <v>50</v>
      </c>
      <c r="B61" s="104">
        <v>12.99</v>
      </c>
      <c r="C61" s="104">
        <v>0.76</v>
      </c>
      <c r="D61" s="104">
        <v>2.4700000000000002</v>
      </c>
      <c r="E61" s="104">
        <v>-6.22</v>
      </c>
      <c r="F61" s="104">
        <v>-6.22</v>
      </c>
      <c r="G61" s="104">
        <v>0</v>
      </c>
    </row>
    <row r="62" spans="1:7" x14ac:dyDescent="0.25">
      <c r="A62" s="103">
        <v>51</v>
      </c>
      <c r="B62" s="104">
        <v>13.19</v>
      </c>
      <c r="C62" s="104">
        <v>0.77</v>
      </c>
      <c r="D62" s="104">
        <v>2.4900000000000002</v>
      </c>
      <c r="E62" s="104">
        <v>-6.23</v>
      </c>
      <c r="F62" s="104">
        <v>-6.23</v>
      </c>
      <c r="G62" s="104">
        <v>0</v>
      </c>
    </row>
    <row r="63" spans="1:7" x14ac:dyDescent="0.25">
      <c r="A63" s="103">
        <v>52</v>
      </c>
      <c r="B63" s="104">
        <v>13.4</v>
      </c>
      <c r="C63" s="104">
        <v>0.78</v>
      </c>
      <c r="D63" s="104">
        <v>2.5</v>
      </c>
      <c r="E63" s="104">
        <v>-6.23</v>
      </c>
      <c r="F63" s="104">
        <v>-6.23</v>
      </c>
      <c r="G63" s="104">
        <v>0</v>
      </c>
    </row>
    <row r="64" spans="1:7" x14ac:dyDescent="0.25">
      <c r="A64" s="103">
        <v>53</v>
      </c>
      <c r="B64" s="104">
        <v>13.6</v>
      </c>
      <c r="C64" s="104">
        <v>0.8</v>
      </c>
      <c r="D64" s="104">
        <v>2.5099999999999998</v>
      </c>
      <c r="E64" s="104">
        <v>-6.23</v>
      </c>
      <c r="F64" s="104">
        <v>-6.23</v>
      </c>
      <c r="G64" s="104">
        <v>0</v>
      </c>
    </row>
    <row r="65" spans="1:7" x14ac:dyDescent="0.25">
      <c r="A65" s="103">
        <v>54</v>
      </c>
      <c r="B65" s="104">
        <v>13.82</v>
      </c>
      <c r="C65" s="104">
        <v>0.81</v>
      </c>
      <c r="D65" s="104">
        <v>2.52</v>
      </c>
      <c r="E65" s="104">
        <v>-6.23</v>
      </c>
      <c r="F65" s="104">
        <v>-6.23</v>
      </c>
      <c r="G65" s="104">
        <v>0</v>
      </c>
    </row>
    <row r="66" spans="1:7" x14ac:dyDescent="0.25">
      <c r="A66" s="103">
        <v>55</v>
      </c>
      <c r="B66" s="104">
        <v>14.04</v>
      </c>
      <c r="C66" s="104">
        <v>0.82</v>
      </c>
      <c r="D66" s="104">
        <v>2.5299999999999998</v>
      </c>
      <c r="E66" s="104">
        <v>-6.24</v>
      </c>
      <c r="F66" s="104">
        <v>-6.24</v>
      </c>
      <c r="G66" s="104">
        <v>0</v>
      </c>
    </row>
    <row r="67" spans="1:7" x14ac:dyDescent="0.25">
      <c r="A67" s="103">
        <v>56</v>
      </c>
      <c r="B67" s="104">
        <v>14.27</v>
      </c>
      <c r="C67" s="104">
        <v>0.84</v>
      </c>
      <c r="D67" s="104">
        <v>2.5299999999999998</v>
      </c>
      <c r="E67" s="104">
        <v>-6.24</v>
      </c>
      <c r="F67" s="104">
        <v>-6.24</v>
      </c>
      <c r="G67" s="104">
        <v>0</v>
      </c>
    </row>
    <row r="68" spans="1:7" x14ac:dyDescent="0.25">
      <c r="A68" s="103">
        <v>57</v>
      </c>
      <c r="B68" s="104">
        <v>14.5</v>
      </c>
      <c r="C68" s="104">
        <v>0.85</v>
      </c>
      <c r="D68" s="104">
        <v>2.5299999999999998</v>
      </c>
      <c r="E68" s="104">
        <v>-6.25</v>
      </c>
      <c r="F68" s="104">
        <v>-6.25</v>
      </c>
      <c r="G68" s="104">
        <v>0</v>
      </c>
    </row>
    <row r="69" spans="1:7" x14ac:dyDescent="0.25">
      <c r="A69" s="103">
        <v>58</v>
      </c>
      <c r="B69" s="104">
        <v>14.74</v>
      </c>
      <c r="C69" s="104">
        <v>0.87</v>
      </c>
      <c r="D69" s="104">
        <v>2.5299999999999998</v>
      </c>
      <c r="E69" s="104">
        <v>-6.26</v>
      </c>
      <c r="F69" s="104">
        <v>-6.26</v>
      </c>
      <c r="G69" s="104">
        <v>0</v>
      </c>
    </row>
    <row r="70" spans="1:7" x14ac:dyDescent="0.25">
      <c r="A70" s="103">
        <v>59</v>
      </c>
      <c r="B70" s="104">
        <v>15</v>
      </c>
      <c r="C70" s="104">
        <v>0.88</v>
      </c>
      <c r="D70" s="104">
        <v>2.5299999999999998</v>
      </c>
      <c r="E70" s="104">
        <v>-6.27</v>
      </c>
      <c r="F70" s="104">
        <v>-6.27</v>
      </c>
      <c r="G70" s="104">
        <v>0</v>
      </c>
    </row>
    <row r="71" spans="1:7" x14ac:dyDescent="0.25">
      <c r="A71" s="103">
        <v>60</v>
      </c>
      <c r="B71" s="104">
        <v>15.26</v>
      </c>
      <c r="C71" s="104">
        <v>0.9</v>
      </c>
      <c r="D71" s="104">
        <v>2.52</v>
      </c>
      <c r="E71" s="104">
        <v>-6.52</v>
      </c>
      <c r="F71" s="104">
        <v>-6.52</v>
      </c>
      <c r="G71" s="104">
        <v>0</v>
      </c>
    </row>
    <row r="72" spans="1:7" x14ac:dyDescent="0.25">
      <c r="A72" s="103">
        <v>61</v>
      </c>
      <c r="B72" s="104">
        <v>15.53</v>
      </c>
      <c r="C72" s="104">
        <v>0.91</v>
      </c>
      <c r="D72" s="104">
        <v>2.5099999999999998</v>
      </c>
      <c r="E72" s="104">
        <v>-5.64</v>
      </c>
      <c r="F72" s="104">
        <v>-5.64</v>
      </c>
      <c r="G72" s="104">
        <v>0</v>
      </c>
    </row>
    <row r="73" spans="1:7" x14ac:dyDescent="0.25">
      <c r="A73" s="103">
        <v>62</v>
      </c>
      <c r="B73" s="104">
        <v>15.82</v>
      </c>
      <c r="C73" s="104">
        <v>0.93</v>
      </c>
      <c r="D73" s="104">
        <v>2.4900000000000002</v>
      </c>
      <c r="E73" s="104">
        <v>-4.74</v>
      </c>
      <c r="F73" s="104">
        <v>-4.74</v>
      </c>
      <c r="G73" s="104">
        <v>0</v>
      </c>
    </row>
    <row r="74" spans="1:7" x14ac:dyDescent="0.25">
      <c r="A74" s="103">
        <v>63</v>
      </c>
      <c r="B74" s="104">
        <v>16.12</v>
      </c>
      <c r="C74" s="104">
        <v>0.94</v>
      </c>
      <c r="D74" s="104">
        <v>2.4700000000000002</v>
      </c>
      <c r="E74" s="104">
        <v>-3.83</v>
      </c>
      <c r="F74" s="104">
        <v>-3.83</v>
      </c>
      <c r="G74" s="104">
        <v>0</v>
      </c>
    </row>
    <row r="75" spans="1:7" x14ac:dyDescent="0.25">
      <c r="A75" s="103">
        <v>64</v>
      </c>
      <c r="B75" s="104">
        <v>16.440000000000001</v>
      </c>
      <c r="C75" s="104">
        <v>0.96</v>
      </c>
      <c r="D75" s="104">
        <v>2.4500000000000002</v>
      </c>
      <c r="E75" s="104">
        <v>-2.9</v>
      </c>
      <c r="F75" s="104">
        <v>-2.9</v>
      </c>
      <c r="G75" s="104">
        <v>0</v>
      </c>
    </row>
    <row r="76" spans="1:7" x14ac:dyDescent="0.25">
      <c r="A76" s="103">
        <v>65</v>
      </c>
      <c r="B76" s="104">
        <v>16.78</v>
      </c>
      <c r="C76" s="104">
        <v>0.98</v>
      </c>
      <c r="D76" s="104">
        <v>2.42</v>
      </c>
      <c r="E76" s="104">
        <v>-1.96</v>
      </c>
      <c r="F76" s="104">
        <v>-1.96</v>
      </c>
      <c r="G76" s="104">
        <v>0</v>
      </c>
    </row>
    <row r="77" spans="1:7" x14ac:dyDescent="0.25">
      <c r="A77" s="103">
        <v>66</v>
      </c>
      <c r="B77" s="104">
        <v>17.14</v>
      </c>
      <c r="C77" s="104">
        <v>0.99</v>
      </c>
      <c r="D77" s="104">
        <v>2.38</v>
      </c>
      <c r="E77" s="104">
        <v>-0.99</v>
      </c>
      <c r="F77" s="104">
        <v>-0.99</v>
      </c>
      <c r="G77" s="104">
        <v>0</v>
      </c>
    </row>
  </sheetData>
  <sheetProtection algorithmName="SHA-512" hashValue="SUXKtKIqxE/X1Otd1zl9PQB13Z4LN0wKu2iLNguiGIK8wKMxENaWF6REUU54AZ0hmHH/Qb4kuF4w8iheclM+Rw==" saltValue="gLpDWKRCb9a4q1+CJU44Lw==" spinCount="100000" sheet="1" objects="1" scenarios="1"/>
  <conditionalFormatting sqref="A6:A21">
    <cfRule type="expression" dxfId="629" priority="1" stopIfTrue="1">
      <formula>MOD(ROW(),2)=0</formula>
    </cfRule>
    <cfRule type="expression" dxfId="628" priority="2" stopIfTrue="1">
      <formula>MOD(ROW(),2)&lt;&gt;0</formula>
    </cfRule>
  </conditionalFormatting>
  <conditionalFormatting sqref="A26:A77">
    <cfRule type="expression" dxfId="627" priority="5" stopIfTrue="1">
      <formula>MOD(ROW(),2)=0</formula>
    </cfRule>
    <cfRule type="expression" dxfId="626" priority="6" stopIfTrue="1">
      <formula>MOD(ROW(),2)&lt;&gt;0</formula>
    </cfRule>
  </conditionalFormatting>
  <conditionalFormatting sqref="B17:B21">
    <cfRule type="expression" dxfId="625" priority="3" stopIfTrue="1">
      <formula>MOD(ROW(),2)=0</formula>
    </cfRule>
    <cfRule type="expression" dxfId="624" priority="4" stopIfTrue="1">
      <formula>MOD(ROW(),2)&lt;&gt;0</formula>
    </cfRule>
  </conditionalFormatting>
  <conditionalFormatting sqref="B6:G21">
    <cfRule type="expression" dxfId="623" priority="25" stopIfTrue="1">
      <formula>MOD(ROW(),2)=0</formula>
    </cfRule>
    <cfRule type="expression" dxfId="622" priority="26" stopIfTrue="1">
      <formula>MOD(ROW(),2)&lt;&gt;0</formula>
    </cfRule>
  </conditionalFormatting>
  <conditionalFormatting sqref="B26:G77">
    <cfRule type="expression" dxfId="621" priority="7" stopIfTrue="1">
      <formula>MOD(ROW(),2)=0</formula>
    </cfRule>
    <cfRule type="expression" dxfId="620" priority="8" stopIfTrue="1">
      <formula>MOD(ROW(),2)&lt;&gt;0</formula>
    </cfRule>
  </conditionalFormatting>
  <hyperlinks>
    <hyperlink ref="B24" location="Assumptions!A1" display="Assumptions" xr:uid="{B079C7EA-0444-4CC8-A556-51C1DF39A9E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B17C-6057-43C9-BE84-0C0349EA835D}">
  <sheetPr codeName="Sheet112"/>
  <dimension ref="A1:I78"/>
  <sheetViews>
    <sheetView showGridLines="0" zoomScale="85" zoomScaleNormal="85" workbookViewId="0">
      <selection activeCell="A4" sqref="A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CETV - x-207</v>
      </c>
      <c r="B3" s="53"/>
      <c r="C3" s="53"/>
      <c r="D3" s="53"/>
      <c r="E3" s="53"/>
      <c r="F3" s="53"/>
      <c r="G3" s="53"/>
      <c r="H3" s="53"/>
      <c r="I3" s="53"/>
    </row>
    <row r="4" spans="1:9" x14ac:dyDescent="0.25">
      <c r="A4" s="55"/>
    </row>
    <row r="6" spans="1:9" x14ac:dyDescent="0.25">
      <c r="A6" s="150" t="s">
        <v>22</v>
      </c>
      <c r="B6" s="149" t="s">
        <v>24</v>
      </c>
      <c r="C6" s="149"/>
      <c r="D6" s="149"/>
      <c r="E6" s="149"/>
      <c r="F6" s="149"/>
      <c r="G6" s="149"/>
    </row>
    <row r="7" spans="1:9" x14ac:dyDescent="0.25">
      <c r="A7" s="83" t="s">
        <v>14</v>
      </c>
      <c r="B7" s="149" t="s">
        <v>43</v>
      </c>
      <c r="C7" s="149"/>
      <c r="D7" s="149"/>
      <c r="E7" s="149"/>
      <c r="F7" s="149"/>
      <c r="G7" s="149"/>
    </row>
    <row r="8" spans="1:9" x14ac:dyDescent="0.25">
      <c r="A8" s="83" t="s">
        <v>44</v>
      </c>
      <c r="B8" s="149" t="s">
        <v>567</v>
      </c>
      <c r="C8" s="149"/>
      <c r="D8" s="149"/>
      <c r="E8" s="149"/>
      <c r="F8" s="149"/>
      <c r="G8" s="149"/>
    </row>
    <row r="9" spans="1:9" x14ac:dyDescent="0.25">
      <c r="A9" s="83" t="s">
        <v>15</v>
      </c>
      <c r="B9" s="149" t="s">
        <v>260</v>
      </c>
      <c r="C9" s="149"/>
      <c r="D9" s="149"/>
      <c r="E9" s="149"/>
      <c r="F9" s="149"/>
      <c r="G9" s="149"/>
    </row>
    <row r="10" spans="1:9" x14ac:dyDescent="0.25">
      <c r="A10" s="83" t="s">
        <v>1</v>
      </c>
      <c r="B10" s="149" t="s">
        <v>282</v>
      </c>
      <c r="C10" s="149"/>
      <c r="D10" s="149"/>
      <c r="E10" s="149"/>
      <c r="F10" s="149"/>
      <c r="G10" s="149"/>
    </row>
    <row r="11" spans="1:9" x14ac:dyDescent="0.25">
      <c r="A11" s="83" t="s">
        <v>21</v>
      </c>
      <c r="B11" s="149" t="s">
        <v>262</v>
      </c>
      <c r="C11" s="149"/>
      <c r="D11" s="149"/>
      <c r="E11" s="149"/>
      <c r="F11" s="149"/>
      <c r="G11" s="149"/>
    </row>
    <row r="12" spans="1:9" x14ac:dyDescent="0.25">
      <c r="A12" s="83" t="s">
        <v>256</v>
      </c>
      <c r="B12" s="149" t="s">
        <v>263</v>
      </c>
      <c r="C12" s="149"/>
      <c r="D12" s="149"/>
      <c r="E12" s="149"/>
      <c r="F12" s="149"/>
      <c r="G12" s="149"/>
    </row>
    <row r="13" spans="1:9" x14ac:dyDescent="0.25">
      <c r="A13" s="83" t="s">
        <v>46</v>
      </c>
      <c r="B13" s="149">
        <v>0</v>
      </c>
      <c r="C13" s="149"/>
      <c r="D13" s="149"/>
      <c r="E13" s="149"/>
      <c r="F13" s="149"/>
      <c r="G13" s="149"/>
    </row>
    <row r="14" spans="1:9" x14ac:dyDescent="0.25">
      <c r="A14" s="83" t="s">
        <v>16</v>
      </c>
      <c r="B14" s="149">
        <v>207</v>
      </c>
      <c r="C14" s="149"/>
      <c r="D14" s="149"/>
      <c r="E14" s="149"/>
      <c r="F14" s="149"/>
      <c r="G14" s="149"/>
    </row>
    <row r="15" spans="1:9" x14ac:dyDescent="0.25">
      <c r="A15" s="83" t="s">
        <v>47</v>
      </c>
      <c r="B15" s="149" t="s">
        <v>283</v>
      </c>
      <c r="C15" s="149"/>
      <c r="D15" s="149"/>
      <c r="E15" s="149"/>
      <c r="F15" s="149"/>
      <c r="G15" s="149"/>
    </row>
    <row r="16" spans="1:9" x14ac:dyDescent="0.25">
      <c r="A16" s="83" t="s">
        <v>48</v>
      </c>
      <c r="B16" s="149" t="s">
        <v>682</v>
      </c>
      <c r="C16" s="149"/>
      <c r="D16" s="149"/>
      <c r="E16" s="149"/>
      <c r="F16" s="149"/>
      <c r="G16" s="149"/>
    </row>
    <row r="17" spans="1:7" x14ac:dyDescent="0.25">
      <c r="A17" s="151" t="s">
        <v>694</v>
      </c>
      <c r="B17" s="149"/>
      <c r="C17" s="149"/>
      <c r="D17" s="149"/>
      <c r="E17" s="149"/>
      <c r="F17" s="149"/>
      <c r="G17" s="149"/>
    </row>
    <row r="18" spans="1:7" x14ac:dyDescent="0.25">
      <c r="A18" s="83" t="s">
        <v>17</v>
      </c>
      <c r="B18" s="152">
        <v>45072</v>
      </c>
      <c r="C18" s="149"/>
      <c r="D18" s="149"/>
      <c r="E18" s="149"/>
      <c r="F18" s="149"/>
      <c r="G18" s="149"/>
    </row>
    <row r="19" spans="1:7" x14ac:dyDescent="0.25">
      <c r="A19" s="83" t="s">
        <v>18</v>
      </c>
      <c r="B19" s="152">
        <v>45014</v>
      </c>
      <c r="C19" s="149"/>
      <c r="D19" s="149"/>
      <c r="E19" s="149"/>
      <c r="F19" s="149"/>
      <c r="G19" s="149"/>
    </row>
    <row r="20" spans="1:7" x14ac:dyDescent="0.25">
      <c r="A20" s="83" t="s">
        <v>254</v>
      </c>
      <c r="B20" s="149" t="s">
        <v>578</v>
      </c>
      <c r="C20" s="149"/>
      <c r="D20" s="149"/>
      <c r="E20" s="149"/>
      <c r="F20" s="149"/>
      <c r="G20" s="149"/>
    </row>
    <row r="21" spans="1:7" x14ac:dyDescent="0.25">
      <c r="A21" s="83" t="s">
        <v>762</v>
      </c>
      <c r="B21" s="149" t="s">
        <v>710</v>
      </c>
      <c r="C21" s="149"/>
      <c r="D21" s="149"/>
      <c r="E21" s="149"/>
      <c r="F21" s="149"/>
      <c r="G21" s="149"/>
    </row>
    <row r="22" spans="1:7" x14ac:dyDescent="0.25">
      <c r="A22" s="94"/>
    </row>
    <row r="23" spans="1:7" x14ac:dyDescent="0.25">
      <c r="B23" s="94" t="str">
        <f>HYPERLINK("#'Factor List'!A1","Back to Factor List")</f>
        <v>Back to Factor List</v>
      </c>
    </row>
    <row r="24" spans="1:7" x14ac:dyDescent="0.25">
      <c r="B24" s="94" t="s">
        <v>705</v>
      </c>
    </row>
    <row r="26" spans="1:7" ht="26.4" x14ac:dyDescent="0.25">
      <c r="A26" s="102" t="s">
        <v>266</v>
      </c>
      <c r="B26" s="102" t="s">
        <v>267</v>
      </c>
      <c r="C26" s="102" t="s">
        <v>688</v>
      </c>
      <c r="D26" s="102" t="s">
        <v>268</v>
      </c>
      <c r="E26" s="102" t="s">
        <v>269</v>
      </c>
      <c r="F26" s="102" t="s">
        <v>270</v>
      </c>
      <c r="G26" s="102" t="s">
        <v>271</v>
      </c>
    </row>
    <row r="27" spans="1:7" x14ac:dyDescent="0.25">
      <c r="A27" s="103">
        <v>16</v>
      </c>
      <c r="B27" s="104">
        <v>7.61</v>
      </c>
      <c r="C27" s="104">
        <v>0.42</v>
      </c>
      <c r="D27" s="104">
        <v>1.49</v>
      </c>
      <c r="E27" s="104">
        <v>-2.7</v>
      </c>
      <c r="F27" s="104">
        <v>-2.7</v>
      </c>
      <c r="G27" s="104">
        <v>0</v>
      </c>
    </row>
    <row r="28" spans="1:7" x14ac:dyDescent="0.25">
      <c r="A28" s="103">
        <v>17</v>
      </c>
      <c r="B28" s="104">
        <v>7.72</v>
      </c>
      <c r="C28" s="104">
        <v>0.43</v>
      </c>
      <c r="D28" s="104">
        <v>1.57</v>
      </c>
      <c r="E28" s="104">
        <v>-2.7</v>
      </c>
      <c r="F28" s="104">
        <v>-2.7</v>
      </c>
      <c r="G28" s="104">
        <v>0</v>
      </c>
    </row>
    <row r="29" spans="1:7" x14ac:dyDescent="0.25">
      <c r="A29" s="103">
        <v>18</v>
      </c>
      <c r="B29" s="104">
        <v>7.82</v>
      </c>
      <c r="C29" s="104">
        <v>0.43</v>
      </c>
      <c r="D29" s="104">
        <v>1.66</v>
      </c>
      <c r="E29" s="104">
        <v>-2.69</v>
      </c>
      <c r="F29" s="104">
        <v>-2.69</v>
      </c>
      <c r="G29" s="104">
        <v>0</v>
      </c>
    </row>
    <row r="30" spans="1:7" x14ac:dyDescent="0.25">
      <c r="A30" s="103">
        <v>19</v>
      </c>
      <c r="B30" s="104">
        <v>7.93</v>
      </c>
      <c r="C30" s="104">
        <v>0.44</v>
      </c>
      <c r="D30" s="104">
        <v>1.71</v>
      </c>
      <c r="E30" s="104">
        <v>-2.69</v>
      </c>
      <c r="F30" s="104">
        <v>-2.69</v>
      </c>
      <c r="G30" s="104">
        <v>0</v>
      </c>
    </row>
    <row r="31" spans="1:7" x14ac:dyDescent="0.25">
      <c r="A31" s="103">
        <v>20</v>
      </c>
      <c r="B31" s="104">
        <v>8.0399999999999991</v>
      </c>
      <c r="C31" s="104">
        <v>0.45</v>
      </c>
      <c r="D31" s="104">
        <v>1.74</v>
      </c>
      <c r="E31" s="104">
        <v>-2.68</v>
      </c>
      <c r="F31" s="104">
        <v>-2.68</v>
      </c>
      <c r="G31" s="104">
        <v>0</v>
      </c>
    </row>
    <row r="32" spans="1:7" x14ac:dyDescent="0.25">
      <c r="A32" s="103">
        <v>21</v>
      </c>
      <c r="B32" s="104">
        <v>8.16</v>
      </c>
      <c r="C32" s="104">
        <v>0.46</v>
      </c>
      <c r="D32" s="104">
        <v>1.77</v>
      </c>
      <c r="E32" s="104">
        <v>-2.68</v>
      </c>
      <c r="F32" s="104">
        <v>-2.68</v>
      </c>
      <c r="G32" s="104">
        <v>0</v>
      </c>
    </row>
    <row r="33" spans="1:7" x14ac:dyDescent="0.25">
      <c r="A33" s="103">
        <v>22</v>
      </c>
      <c r="B33" s="104">
        <v>8.27</v>
      </c>
      <c r="C33" s="104">
        <v>0.46</v>
      </c>
      <c r="D33" s="104">
        <v>1.8</v>
      </c>
      <c r="E33" s="104">
        <v>-2.68</v>
      </c>
      <c r="F33" s="104">
        <v>-2.68</v>
      </c>
      <c r="G33" s="104">
        <v>0</v>
      </c>
    </row>
    <row r="34" spans="1:7" x14ac:dyDescent="0.25">
      <c r="A34" s="103">
        <v>23</v>
      </c>
      <c r="B34" s="104">
        <v>8.39</v>
      </c>
      <c r="C34" s="104">
        <v>0.47</v>
      </c>
      <c r="D34" s="104">
        <v>1.83</v>
      </c>
      <c r="E34" s="104">
        <v>-2.68</v>
      </c>
      <c r="F34" s="104">
        <v>-2.68</v>
      </c>
      <c r="G34" s="104">
        <v>0</v>
      </c>
    </row>
    <row r="35" spans="1:7" x14ac:dyDescent="0.25">
      <c r="A35" s="103">
        <v>24</v>
      </c>
      <c r="B35" s="104">
        <v>8.5</v>
      </c>
      <c r="C35" s="104">
        <v>0.48</v>
      </c>
      <c r="D35" s="104">
        <v>1.85</v>
      </c>
      <c r="E35" s="104">
        <v>-2.67</v>
      </c>
      <c r="F35" s="104">
        <v>-2.67</v>
      </c>
      <c r="G35" s="104">
        <v>0</v>
      </c>
    </row>
    <row r="36" spans="1:7" x14ac:dyDescent="0.25">
      <c r="A36" s="103">
        <v>25</v>
      </c>
      <c r="B36" s="104">
        <v>8.6199999999999992</v>
      </c>
      <c r="C36" s="104">
        <v>0.49</v>
      </c>
      <c r="D36" s="104">
        <v>1.88</v>
      </c>
      <c r="E36" s="104">
        <v>-2.67</v>
      </c>
      <c r="F36" s="104">
        <v>-2.67</v>
      </c>
      <c r="G36" s="104">
        <v>0</v>
      </c>
    </row>
    <row r="37" spans="1:7" x14ac:dyDescent="0.25">
      <c r="A37" s="103">
        <v>26</v>
      </c>
      <c r="B37" s="104">
        <v>8.74</v>
      </c>
      <c r="C37" s="104">
        <v>0.5</v>
      </c>
      <c r="D37" s="104">
        <v>1.91</v>
      </c>
      <c r="E37" s="104">
        <v>-2.67</v>
      </c>
      <c r="F37" s="104">
        <v>-2.67</v>
      </c>
      <c r="G37" s="104">
        <v>0</v>
      </c>
    </row>
    <row r="38" spans="1:7" x14ac:dyDescent="0.25">
      <c r="A38" s="103">
        <v>27</v>
      </c>
      <c r="B38" s="104">
        <v>8.8699999999999992</v>
      </c>
      <c r="C38" s="104">
        <v>0.51</v>
      </c>
      <c r="D38" s="104">
        <v>1.94</v>
      </c>
      <c r="E38" s="104">
        <v>-2.66</v>
      </c>
      <c r="F38" s="104">
        <v>-2.66</v>
      </c>
      <c r="G38" s="104">
        <v>0</v>
      </c>
    </row>
    <row r="39" spans="1:7" x14ac:dyDescent="0.25">
      <c r="A39" s="103">
        <v>28</v>
      </c>
      <c r="B39" s="104">
        <v>8.99</v>
      </c>
      <c r="C39" s="104">
        <v>0.51</v>
      </c>
      <c r="D39" s="104">
        <v>1.97</v>
      </c>
      <c r="E39" s="104">
        <v>-2.66</v>
      </c>
      <c r="F39" s="104">
        <v>-2.66</v>
      </c>
      <c r="G39" s="104">
        <v>0</v>
      </c>
    </row>
    <row r="40" spans="1:7" x14ac:dyDescent="0.25">
      <c r="A40" s="103">
        <v>29</v>
      </c>
      <c r="B40" s="104">
        <v>9.1199999999999992</v>
      </c>
      <c r="C40" s="104">
        <v>0.52</v>
      </c>
      <c r="D40" s="104">
        <v>2</v>
      </c>
      <c r="E40" s="104">
        <v>-2.66</v>
      </c>
      <c r="F40" s="104">
        <v>-2.66</v>
      </c>
      <c r="G40" s="104">
        <v>0</v>
      </c>
    </row>
    <row r="41" spans="1:7" x14ac:dyDescent="0.25">
      <c r="A41" s="103">
        <v>30</v>
      </c>
      <c r="B41" s="104">
        <v>9.24</v>
      </c>
      <c r="C41" s="104">
        <v>0.53</v>
      </c>
      <c r="D41" s="104">
        <v>2.0299999999999998</v>
      </c>
      <c r="E41" s="104">
        <v>-2.66</v>
      </c>
      <c r="F41" s="104">
        <v>-2.66</v>
      </c>
      <c r="G41" s="104">
        <v>0</v>
      </c>
    </row>
    <row r="42" spans="1:7" x14ac:dyDescent="0.25">
      <c r="A42" s="103">
        <v>31</v>
      </c>
      <c r="B42" s="104">
        <v>9.3699999999999992</v>
      </c>
      <c r="C42" s="104">
        <v>0.54</v>
      </c>
      <c r="D42" s="104">
        <v>2.0499999999999998</v>
      </c>
      <c r="E42" s="104">
        <v>-2.65</v>
      </c>
      <c r="F42" s="104">
        <v>-2.65</v>
      </c>
      <c r="G42" s="104">
        <v>0</v>
      </c>
    </row>
    <row r="43" spans="1:7" x14ac:dyDescent="0.25">
      <c r="A43" s="103">
        <v>32</v>
      </c>
      <c r="B43" s="104">
        <v>9.51</v>
      </c>
      <c r="C43" s="104">
        <v>0.55000000000000004</v>
      </c>
      <c r="D43" s="104">
        <v>2.08</v>
      </c>
      <c r="E43" s="104">
        <v>-2.65</v>
      </c>
      <c r="F43" s="104">
        <v>-2.65</v>
      </c>
      <c r="G43" s="104">
        <v>0</v>
      </c>
    </row>
    <row r="44" spans="1:7" x14ac:dyDescent="0.25">
      <c r="A44" s="103">
        <v>33</v>
      </c>
      <c r="B44" s="104">
        <v>9.64</v>
      </c>
      <c r="C44" s="104">
        <v>0.56000000000000005</v>
      </c>
      <c r="D44" s="104">
        <v>2.11</v>
      </c>
      <c r="E44" s="104">
        <v>-2.65</v>
      </c>
      <c r="F44" s="104">
        <v>-2.65</v>
      </c>
      <c r="G44" s="104">
        <v>0</v>
      </c>
    </row>
    <row r="45" spans="1:7" x14ac:dyDescent="0.25">
      <c r="A45" s="103">
        <v>34</v>
      </c>
      <c r="B45" s="104">
        <v>9.7799999999999994</v>
      </c>
      <c r="C45" s="104">
        <v>0.56999999999999995</v>
      </c>
      <c r="D45" s="104">
        <v>2.14</v>
      </c>
      <c r="E45" s="104">
        <v>-2.65</v>
      </c>
      <c r="F45" s="104">
        <v>-2.65</v>
      </c>
      <c r="G45" s="104">
        <v>0</v>
      </c>
    </row>
    <row r="46" spans="1:7" x14ac:dyDescent="0.25">
      <c r="A46" s="103">
        <v>35</v>
      </c>
      <c r="B46" s="104">
        <v>9.91</v>
      </c>
      <c r="C46" s="104">
        <v>0.57999999999999996</v>
      </c>
      <c r="D46" s="104">
        <v>2.16</v>
      </c>
      <c r="E46" s="104">
        <v>-2.65</v>
      </c>
      <c r="F46" s="104">
        <v>-2.65</v>
      </c>
      <c r="G46" s="104">
        <v>0</v>
      </c>
    </row>
    <row r="47" spans="1:7" x14ac:dyDescent="0.25">
      <c r="A47" s="103">
        <v>36</v>
      </c>
      <c r="B47" s="104">
        <v>10.050000000000001</v>
      </c>
      <c r="C47" s="104">
        <v>0.59</v>
      </c>
      <c r="D47" s="104">
        <v>2.19</v>
      </c>
      <c r="E47" s="104">
        <v>-2.64</v>
      </c>
      <c r="F47" s="104">
        <v>-2.64</v>
      </c>
      <c r="G47" s="104">
        <v>0</v>
      </c>
    </row>
    <row r="48" spans="1:7" x14ac:dyDescent="0.25">
      <c r="A48" s="103">
        <v>37</v>
      </c>
      <c r="B48" s="104">
        <v>10.199999999999999</v>
      </c>
      <c r="C48" s="104">
        <v>0.6</v>
      </c>
      <c r="D48" s="104">
        <v>2.2200000000000002</v>
      </c>
      <c r="E48" s="104">
        <v>-2.64</v>
      </c>
      <c r="F48" s="104">
        <v>-2.64</v>
      </c>
      <c r="G48" s="104">
        <v>0</v>
      </c>
    </row>
    <row r="49" spans="1:7" x14ac:dyDescent="0.25">
      <c r="A49" s="103">
        <v>38</v>
      </c>
      <c r="B49" s="104">
        <v>10.34</v>
      </c>
      <c r="C49" s="104">
        <v>0.61</v>
      </c>
      <c r="D49" s="104">
        <v>2.2400000000000002</v>
      </c>
      <c r="E49" s="104">
        <v>-2.64</v>
      </c>
      <c r="F49" s="104">
        <v>-2.64</v>
      </c>
      <c r="G49" s="104">
        <v>0</v>
      </c>
    </row>
    <row r="50" spans="1:7" x14ac:dyDescent="0.25">
      <c r="A50" s="103">
        <v>39</v>
      </c>
      <c r="B50" s="104">
        <v>10.49</v>
      </c>
      <c r="C50" s="104">
        <v>0.62</v>
      </c>
      <c r="D50" s="104">
        <v>2.27</v>
      </c>
      <c r="E50" s="104">
        <v>-2.64</v>
      </c>
      <c r="F50" s="104">
        <v>-2.64</v>
      </c>
      <c r="G50" s="104">
        <v>0</v>
      </c>
    </row>
    <row r="51" spans="1:7" x14ac:dyDescent="0.25">
      <c r="A51" s="103">
        <v>40</v>
      </c>
      <c r="B51" s="104">
        <v>10.64</v>
      </c>
      <c r="C51" s="104">
        <v>0.63</v>
      </c>
      <c r="D51" s="104">
        <v>2.29</v>
      </c>
      <c r="E51" s="104">
        <v>-2.64</v>
      </c>
      <c r="F51" s="104">
        <v>-2.64</v>
      </c>
      <c r="G51" s="104">
        <v>0</v>
      </c>
    </row>
    <row r="52" spans="1:7" x14ac:dyDescent="0.25">
      <c r="A52" s="103">
        <v>41</v>
      </c>
      <c r="B52" s="104">
        <v>10.79</v>
      </c>
      <c r="C52" s="104">
        <v>0.64</v>
      </c>
      <c r="D52" s="104">
        <v>2.3199999999999998</v>
      </c>
      <c r="E52" s="104">
        <v>-2.64</v>
      </c>
      <c r="F52" s="104">
        <v>-2.64</v>
      </c>
      <c r="G52" s="104">
        <v>0</v>
      </c>
    </row>
    <row r="53" spans="1:7" x14ac:dyDescent="0.25">
      <c r="A53" s="103">
        <v>42</v>
      </c>
      <c r="B53" s="104">
        <v>10.95</v>
      </c>
      <c r="C53" s="104">
        <v>0.65</v>
      </c>
      <c r="D53" s="104">
        <v>2.34</v>
      </c>
      <c r="E53" s="104">
        <v>-2.64</v>
      </c>
      <c r="F53" s="104">
        <v>-2.64</v>
      </c>
      <c r="G53" s="104">
        <v>0</v>
      </c>
    </row>
    <row r="54" spans="1:7" x14ac:dyDescent="0.25">
      <c r="A54" s="103">
        <v>43</v>
      </c>
      <c r="B54" s="104">
        <v>11.11</v>
      </c>
      <c r="C54" s="104">
        <v>0.66</v>
      </c>
      <c r="D54" s="104">
        <v>2.37</v>
      </c>
      <c r="E54" s="104">
        <v>-2.64</v>
      </c>
      <c r="F54" s="104">
        <v>-2.64</v>
      </c>
      <c r="G54" s="104">
        <v>0</v>
      </c>
    </row>
    <row r="55" spans="1:7" x14ac:dyDescent="0.25">
      <c r="A55" s="103">
        <v>44</v>
      </c>
      <c r="B55" s="104">
        <v>11.27</v>
      </c>
      <c r="C55" s="104">
        <v>0.67</v>
      </c>
      <c r="D55" s="104">
        <v>2.39</v>
      </c>
      <c r="E55" s="104">
        <v>-2.64</v>
      </c>
      <c r="F55" s="104">
        <v>-2.64</v>
      </c>
      <c r="G55" s="104">
        <v>0</v>
      </c>
    </row>
    <row r="56" spans="1:7" x14ac:dyDescent="0.25">
      <c r="A56" s="103">
        <v>45</v>
      </c>
      <c r="B56" s="104">
        <v>11.43</v>
      </c>
      <c r="C56" s="104">
        <v>0.68</v>
      </c>
      <c r="D56" s="104">
        <v>2.41</v>
      </c>
      <c r="E56" s="104">
        <v>-2.64</v>
      </c>
      <c r="F56" s="104">
        <v>-2.64</v>
      </c>
      <c r="G56" s="104">
        <v>0</v>
      </c>
    </row>
    <row r="57" spans="1:7" x14ac:dyDescent="0.25">
      <c r="A57" s="103">
        <v>46</v>
      </c>
      <c r="B57" s="104">
        <v>11.6</v>
      </c>
      <c r="C57" s="104">
        <v>0.7</v>
      </c>
      <c r="D57" s="104">
        <v>2.4300000000000002</v>
      </c>
      <c r="E57" s="104">
        <v>-2.64</v>
      </c>
      <c r="F57" s="104">
        <v>-2.64</v>
      </c>
      <c r="G57" s="104">
        <v>0</v>
      </c>
    </row>
    <row r="58" spans="1:7" x14ac:dyDescent="0.25">
      <c r="A58" s="103">
        <v>47</v>
      </c>
      <c r="B58" s="104">
        <v>11.77</v>
      </c>
      <c r="C58" s="104">
        <v>0.71</v>
      </c>
      <c r="D58" s="104">
        <v>2.4500000000000002</v>
      </c>
      <c r="E58" s="104">
        <v>-2.64</v>
      </c>
      <c r="F58" s="104">
        <v>-2.64</v>
      </c>
      <c r="G58" s="104">
        <v>0</v>
      </c>
    </row>
    <row r="59" spans="1:7" x14ac:dyDescent="0.25">
      <c r="A59" s="103">
        <v>48</v>
      </c>
      <c r="B59" s="104">
        <v>11.94</v>
      </c>
      <c r="C59" s="104">
        <v>0.72</v>
      </c>
      <c r="D59" s="104">
        <v>2.4700000000000002</v>
      </c>
      <c r="E59" s="104">
        <v>-2.65</v>
      </c>
      <c r="F59" s="104">
        <v>-2.65</v>
      </c>
      <c r="G59" s="104">
        <v>0</v>
      </c>
    </row>
    <row r="60" spans="1:7" x14ac:dyDescent="0.25">
      <c r="A60" s="103">
        <v>49</v>
      </c>
      <c r="B60" s="104">
        <v>12.12</v>
      </c>
      <c r="C60" s="104">
        <v>0.73</v>
      </c>
      <c r="D60" s="104">
        <v>2.48</v>
      </c>
      <c r="E60" s="104">
        <v>-2.65</v>
      </c>
      <c r="F60" s="104">
        <v>-2.65</v>
      </c>
      <c r="G60" s="104">
        <v>0</v>
      </c>
    </row>
    <row r="61" spans="1:7" x14ac:dyDescent="0.25">
      <c r="A61" s="103">
        <v>50</v>
      </c>
      <c r="B61" s="104">
        <v>12.31</v>
      </c>
      <c r="C61" s="104">
        <v>0.74</v>
      </c>
      <c r="D61" s="104">
        <v>2.5</v>
      </c>
      <c r="E61" s="104">
        <v>-2.65</v>
      </c>
      <c r="F61" s="104">
        <v>-2.65</v>
      </c>
      <c r="G61" s="104">
        <v>0</v>
      </c>
    </row>
    <row r="62" spans="1:7" x14ac:dyDescent="0.25">
      <c r="A62" s="103">
        <v>51</v>
      </c>
      <c r="B62" s="104">
        <v>12.49</v>
      </c>
      <c r="C62" s="104">
        <v>0.76</v>
      </c>
      <c r="D62" s="104">
        <v>2.5099999999999998</v>
      </c>
      <c r="E62" s="104">
        <v>-2.65</v>
      </c>
      <c r="F62" s="104">
        <v>-2.65</v>
      </c>
      <c r="G62" s="104">
        <v>0</v>
      </c>
    </row>
    <row r="63" spans="1:7" x14ac:dyDescent="0.25">
      <c r="A63" s="103">
        <v>52</v>
      </c>
      <c r="B63" s="104">
        <v>12.68</v>
      </c>
      <c r="C63" s="104">
        <v>0.77</v>
      </c>
      <c r="D63" s="104">
        <v>2.52</v>
      </c>
      <c r="E63" s="104">
        <v>-2.66</v>
      </c>
      <c r="F63" s="104">
        <v>-2.66</v>
      </c>
      <c r="G63" s="104">
        <v>0</v>
      </c>
    </row>
    <row r="64" spans="1:7" x14ac:dyDescent="0.25">
      <c r="A64" s="103">
        <v>53</v>
      </c>
      <c r="B64" s="104">
        <v>12.88</v>
      </c>
      <c r="C64" s="104">
        <v>0.78</v>
      </c>
      <c r="D64" s="104">
        <v>2.5299999999999998</v>
      </c>
      <c r="E64" s="104">
        <v>-2.66</v>
      </c>
      <c r="F64" s="104">
        <v>-2.66</v>
      </c>
      <c r="G64" s="104">
        <v>0</v>
      </c>
    </row>
    <row r="65" spans="1:7" x14ac:dyDescent="0.25">
      <c r="A65" s="103">
        <v>54</v>
      </c>
      <c r="B65" s="104">
        <v>13.08</v>
      </c>
      <c r="C65" s="104">
        <v>0.8</v>
      </c>
      <c r="D65" s="104">
        <v>2.54</v>
      </c>
      <c r="E65" s="104">
        <v>-2.67</v>
      </c>
      <c r="F65" s="104">
        <v>-2.67</v>
      </c>
      <c r="G65" s="104">
        <v>0</v>
      </c>
    </row>
    <row r="66" spans="1:7" x14ac:dyDescent="0.25">
      <c r="A66" s="103">
        <v>55</v>
      </c>
      <c r="B66" s="104">
        <v>13.29</v>
      </c>
      <c r="C66" s="104">
        <v>0.81</v>
      </c>
      <c r="D66" s="104">
        <v>2.5499999999999998</v>
      </c>
      <c r="E66" s="104">
        <v>-2.67</v>
      </c>
      <c r="F66" s="104">
        <v>-2.67</v>
      </c>
      <c r="G66" s="104">
        <v>0</v>
      </c>
    </row>
    <row r="67" spans="1:7" x14ac:dyDescent="0.25">
      <c r="A67" s="103">
        <v>56</v>
      </c>
      <c r="B67" s="104">
        <v>13.5</v>
      </c>
      <c r="C67" s="104">
        <v>0.82</v>
      </c>
      <c r="D67" s="104">
        <v>2.56</v>
      </c>
      <c r="E67" s="104">
        <v>-2.68</v>
      </c>
      <c r="F67" s="104">
        <v>-2.68</v>
      </c>
      <c r="G67" s="104">
        <v>0</v>
      </c>
    </row>
    <row r="68" spans="1:7" x14ac:dyDescent="0.25">
      <c r="A68" s="103">
        <v>57</v>
      </c>
      <c r="B68" s="104">
        <v>13.72</v>
      </c>
      <c r="C68" s="104">
        <v>0.84</v>
      </c>
      <c r="D68" s="104">
        <v>2.56</v>
      </c>
      <c r="E68" s="104">
        <v>-2.68</v>
      </c>
      <c r="F68" s="104">
        <v>-2.68</v>
      </c>
      <c r="G68" s="104">
        <v>0</v>
      </c>
    </row>
    <row r="69" spans="1:7" x14ac:dyDescent="0.25">
      <c r="A69" s="103">
        <v>58</v>
      </c>
      <c r="B69" s="104">
        <v>13.95</v>
      </c>
      <c r="C69" s="104">
        <v>0.85</v>
      </c>
      <c r="D69" s="104">
        <v>2.56</v>
      </c>
      <c r="E69" s="104">
        <v>-2.69</v>
      </c>
      <c r="F69" s="104">
        <v>-2.69</v>
      </c>
      <c r="G69" s="104">
        <v>0</v>
      </c>
    </row>
    <row r="70" spans="1:7" x14ac:dyDescent="0.25">
      <c r="A70" s="103">
        <v>59</v>
      </c>
      <c r="B70" s="104">
        <v>14.19</v>
      </c>
      <c r="C70" s="104">
        <v>0.87</v>
      </c>
      <c r="D70" s="104">
        <v>2.5499999999999998</v>
      </c>
      <c r="E70" s="104">
        <v>-2.7</v>
      </c>
      <c r="F70" s="104">
        <v>-2.7</v>
      </c>
      <c r="G70" s="104">
        <v>0</v>
      </c>
    </row>
    <row r="71" spans="1:7" x14ac:dyDescent="0.25">
      <c r="A71" s="103">
        <v>60</v>
      </c>
      <c r="B71" s="104">
        <v>14.43</v>
      </c>
      <c r="C71" s="104">
        <v>0.88</v>
      </c>
      <c r="D71" s="104">
        <v>2.5499999999999998</v>
      </c>
      <c r="E71" s="104">
        <v>-2.71</v>
      </c>
      <c r="F71" s="104">
        <v>-2.71</v>
      </c>
      <c r="G71" s="104">
        <v>0</v>
      </c>
    </row>
    <row r="72" spans="1:7" x14ac:dyDescent="0.25">
      <c r="A72" s="103">
        <v>61</v>
      </c>
      <c r="B72" s="104">
        <v>14.69</v>
      </c>
      <c r="C72" s="104">
        <v>0.9</v>
      </c>
      <c r="D72" s="104">
        <v>2.54</v>
      </c>
      <c r="E72" s="104">
        <v>-2.72</v>
      </c>
      <c r="F72" s="104">
        <v>-2.72</v>
      </c>
      <c r="G72" s="104">
        <v>0</v>
      </c>
    </row>
    <row r="73" spans="1:7" x14ac:dyDescent="0.25">
      <c r="A73" s="103">
        <v>62</v>
      </c>
      <c r="B73" s="104">
        <v>14.96</v>
      </c>
      <c r="C73" s="104">
        <v>0.91</v>
      </c>
      <c r="D73" s="104">
        <v>2.52</v>
      </c>
      <c r="E73" s="104">
        <v>-2.73</v>
      </c>
      <c r="F73" s="104">
        <v>-2.73</v>
      </c>
      <c r="G73" s="104">
        <v>0</v>
      </c>
    </row>
    <row r="74" spans="1:7" x14ac:dyDescent="0.25">
      <c r="A74" s="103">
        <v>63</v>
      </c>
      <c r="B74" s="104">
        <v>15.24</v>
      </c>
      <c r="C74" s="104">
        <v>0.93</v>
      </c>
      <c r="D74" s="104">
        <v>2.5</v>
      </c>
      <c r="E74" s="104">
        <v>-2.75</v>
      </c>
      <c r="F74" s="104">
        <v>-2.75</v>
      </c>
      <c r="G74" s="104">
        <v>0</v>
      </c>
    </row>
    <row r="75" spans="1:7" x14ac:dyDescent="0.25">
      <c r="A75" s="103">
        <v>64</v>
      </c>
      <c r="B75" s="104">
        <v>15.54</v>
      </c>
      <c r="C75" s="104">
        <v>0.94</v>
      </c>
      <c r="D75" s="104">
        <v>2.4700000000000002</v>
      </c>
      <c r="E75" s="104">
        <v>-2.76</v>
      </c>
      <c r="F75" s="104">
        <v>-2.76</v>
      </c>
      <c r="G75" s="104">
        <v>0</v>
      </c>
    </row>
    <row r="76" spans="1:7" x14ac:dyDescent="0.25">
      <c r="A76" s="103">
        <v>65</v>
      </c>
      <c r="B76" s="104">
        <v>15.86</v>
      </c>
      <c r="C76" s="104">
        <v>0.96</v>
      </c>
      <c r="D76" s="104">
        <v>2.44</v>
      </c>
      <c r="E76" s="104">
        <v>-2.89</v>
      </c>
      <c r="F76" s="104">
        <v>-2.89</v>
      </c>
      <c r="G76" s="104">
        <v>0</v>
      </c>
    </row>
    <row r="77" spans="1:7" x14ac:dyDescent="0.25">
      <c r="A77" s="103">
        <v>66</v>
      </c>
      <c r="B77" s="104">
        <v>16.2</v>
      </c>
      <c r="C77" s="104">
        <v>0.98</v>
      </c>
      <c r="D77" s="104">
        <v>2.41</v>
      </c>
      <c r="E77" s="104">
        <v>-1.95</v>
      </c>
      <c r="F77" s="104">
        <v>-1.95</v>
      </c>
      <c r="G77" s="104">
        <v>0</v>
      </c>
    </row>
    <row r="78" spans="1:7" x14ac:dyDescent="0.25">
      <c r="A78" s="103">
        <v>67</v>
      </c>
      <c r="B78" s="104">
        <v>16.55</v>
      </c>
      <c r="C78" s="104">
        <v>0.99</v>
      </c>
      <c r="D78" s="104">
        <v>2.37</v>
      </c>
      <c r="E78" s="104">
        <v>-0.99</v>
      </c>
      <c r="F78" s="104">
        <v>-0.99</v>
      </c>
      <c r="G78" s="104">
        <v>0</v>
      </c>
    </row>
  </sheetData>
  <sheetProtection algorithmName="SHA-512" hashValue="RRLFyoHKTWvpJUmOzoipIX+AwB0zieBAcowuYnEILaKKe+WCEv5ZTbIPY4iHVXjupg2Z3EDWZ0DBcuqkHnx59g==" saltValue="bqfekQuo/b8Q0pwFMGYUdw==" spinCount="100000" sheet="1" objects="1" scenarios="1"/>
  <conditionalFormatting sqref="A6:A21">
    <cfRule type="expression" dxfId="619" priority="1" stopIfTrue="1">
      <formula>MOD(ROW(),2)=0</formula>
    </cfRule>
    <cfRule type="expression" dxfId="618" priority="2" stopIfTrue="1">
      <formula>MOD(ROW(),2)&lt;&gt;0</formula>
    </cfRule>
  </conditionalFormatting>
  <conditionalFormatting sqref="A26:A78">
    <cfRule type="expression" dxfId="617" priority="5" stopIfTrue="1">
      <formula>MOD(ROW(),2)=0</formula>
    </cfRule>
    <cfRule type="expression" dxfId="616" priority="6" stopIfTrue="1">
      <formula>MOD(ROW(),2)&lt;&gt;0</formula>
    </cfRule>
  </conditionalFormatting>
  <conditionalFormatting sqref="B17:B21">
    <cfRule type="expression" dxfId="615" priority="3" stopIfTrue="1">
      <formula>MOD(ROW(),2)=0</formula>
    </cfRule>
    <cfRule type="expression" dxfId="614" priority="4" stopIfTrue="1">
      <formula>MOD(ROW(),2)&lt;&gt;0</formula>
    </cfRule>
  </conditionalFormatting>
  <conditionalFormatting sqref="B6:G21">
    <cfRule type="expression" dxfId="613" priority="25" stopIfTrue="1">
      <formula>MOD(ROW(),2)=0</formula>
    </cfRule>
    <cfRule type="expression" dxfId="612" priority="26" stopIfTrue="1">
      <formula>MOD(ROW(),2)&lt;&gt;0</formula>
    </cfRule>
  </conditionalFormatting>
  <conditionalFormatting sqref="B26:G78">
    <cfRule type="expression" dxfId="611" priority="7" stopIfTrue="1">
      <formula>MOD(ROW(),2)=0</formula>
    </cfRule>
    <cfRule type="expression" dxfId="610" priority="8" stopIfTrue="1">
      <formula>MOD(ROW(),2)&lt;&gt;0</formula>
    </cfRule>
  </conditionalFormatting>
  <hyperlinks>
    <hyperlink ref="B24" location="Assumptions!A1" display="Assumptions" xr:uid="{7C667FE9-3B41-4779-BFB2-65C7A907BB8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49E8-1556-47F9-8843-01F2BABFFFB7}">
  <sheetPr codeName="Sheet113"/>
  <dimension ref="A1:I78"/>
  <sheetViews>
    <sheetView showGridLines="0" zoomScale="85" zoomScaleNormal="85" workbookViewId="0">
      <selection activeCell="A4" sqref="A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CETV - x-208</v>
      </c>
      <c r="B3" s="53"/>
      <c r="C3" s="53"/>
      <c r="D3" s="53"/>
      <c r="E3" s="53"/>
      <c r="F3" s="53"/>
      <c r="G3" s="53"/>
      <c r="H3" s="53"/>
      <c r="I3" s="53"/>
    </row>
    <row r="4" spans="1:9" x14ac:dyDescent="0.25">
      <c r="A4" s="55"/>
    </row>
    <row r="6" spans="1:9" x14ac:dyDescent="0.25">
      <c r="A6" s="150" t="s">
        <v>22</v>
      </c>
      <c r="B6" s="149" t="s">
        <v>24</v>
      </c>
      <c r="C6" s="149"/>
      <c r="D6" s="149"/>
      <c r="E6" s="149"/>
      <c r="F6" s="149"/>
      <c r="G6" s="149"/>
    </row>
    <row r="7" spans="1:9" x14ac:dyDescent="0.25">
      <c r="A7" s="83" t="s">
        <v>14</v>
      </c>
      <c r="B7" s="149" t="s">
        <v>43</v>
      </c>
      <c r="C7" s="149"/>
      <c r="D7" s="149"/>
      <c r="E7" s="149"/>
      <c r="F7" s="149"/>
      <c r="G7" s="149"/>
    </row>
    <row r="8" spans="1:9" x14ac:dyDescent="0.25">
      <c r="A8" s="83" t="s">
        <v>44</v>
      </c>
      <c r="B8" s="149" t="s">
        <v>567</v>
      </c>
      <c r="C8" s="149"/>
      <c r="D8" s="149"/>
      <c r="E8" s="149"/>
      <c r="F8" s="149"/>
      <c r="G8" s="149"/>
    </row>
    <row r="9" spans="1:9" x14ac:dyDescent="0.25">
      <c r="A9" s="83" t="s">
        <v>15</v>
      </c>
      <c r="B9" s="149" t="s">
        <v>260</v>
      </c>
      <c r="C9" s="149"/>
      <c r="D9" s="149"/>
      <c r="E9" s="149"/>
      <c r="F9" s="149"/>
      <c r="G9" s="149"/>
    </row>
    <row r="10" spans="1:9" x14ac:dyDescent="0.25">
      <c r="A10" s="83" t="s">
        <v>1</v>
      </c>
      <c r="B10" s="149" t="s">
        <v>282</v>
      </c>
      <c r="C10" s="149"/>
      <c r="D10" s="149"/>
      <c r="E10" s="149"/>
      <c r="F10" s="149"/>
      <c r="G10" s="149"/>
    </row>
    <row r="11" spans="1:9" x14ac:dyDescent="0.25">
      <c r="A11" s="83" t="s">
        <v>21</v>
      </c>
      <c r="B11" s="149" t="s">
        <v>272</v>
      </c>
      <c r="C11" s="149"/>
      <c r="D11" s="149"/>
      <c r="E11" s="149"/>
      <c r="F11" s="149"/>
      <c r="G11" s="149"/>
    </row>
    <row r="12" spans="1:9" x14ac:dyDescent="0.25">
      <c r="A12" s="83" t="s">
        <v>256</v>
      </c>
      <c r="B12" s="149" t="s">
        <v>263</v>
      </c>
      <c r="C12" s="149"/>
      <c r="D12" s="149"/>
      <c r="E12" s="149"/>
      <c r="F12" s="149"/>
      <c r="G12" s="149"/>
    </row>
    <row r="13" spans="1:9" x14ac:dyDescent="0.25">
      <c r="A13" s="83" t="s">
        <v>46</v>
      </c>
      <c r="B13" s="149">
        <v>0</v>
      </c>
      <c r="C13" s="149"/>
      <c r="D13" s="149"/>
      <c r="E13" s="149"/>
      <c r="F13" s="149"/>
      <c r="G13" s="149"/>
    </row>
    <row r="14" spans="1:9" x14ac:dyDescent="0.25">
      <c r="A14" s="83" t="s">
        <v>16</v>
      </c>
      <c r="B14" s="149">
        <v>208</v>
      </c>
      <c r="C14" s="149"/>
      <c r="D14" s="149"/>
      <c r="E14" s="149"/>
      <c r="F14" s="149"/>
      <c r="G14" s="149"/>
    </row>
    <row r="15" spans="1:9" x14ac:dyDescent="0.25">
      <c r="A15" s="83" t="s">
        <v>47</v>
      </c>
      <c r="B15" s="149" t="s">
        <v>284</v>
      </c>
      <c r="C15" s="149"/>
      <c r="D15" s="149"/>
      <c r="E15" s="149"/>
      <c r="F15" s="149"/>
      <c r="G15" s="149"/>
    </row>
    <row r="16" spans="1:9" x14ac:dyDescent="0.25">
      <c r="A16" s="83" t="s">
        <v>48</v>
      </c>
      <c r="B16" s="149" t="s">
        <v>683</v>
      </c>
      <c r="C16" s="149"/>
      <c r="D16" s="149"/>
      <c r="E16" s="149"/>
      <c r="F16" s="149"/>
      <c r="G16" s="149"/>
    </row>
    <row r="17" spans="1:7" x14ac:dyDescent="0.25">
      <c r="A17" s="151" t="s">
        <v>694</v>
      </c>
      <c r="B17" s="149"/>
      <c r="C17" s="149"/>
      <c r="D17" s="149"/>
      <c r="E17" s="149"/>
      <c r="F17" s="149"/>
      <c r="G17" s="149"/>
    </row>
    <row r="18" spans="1:7" x14ac:dyDescent="0.25">
      <c r="A18" s="83" t="s">
        <v>17</v>
      </c>
      <c r="B18" s="152">
        <v>45072</v>
      </c>
      <c r="C18" s="149"/>
      <c r="D18" s="149"/>
      <c r="E18" s="149"/>
      <c r="F18" s="149"/>
      <c r="G18" s="149"/>
    </row>
    <row r="19" spans="1:7" x14ac:dyDescent="0.25">
      <c r="A19" s="83" t="s">
        <v>18</v>
      </c>
      <c r="B19" s="152">
        <v>45014</v>
      </c>
      <c r="C19" s="149"/>
      <c r="D19" s="149"/>
      <c r="E19" s="149"/>
      <c r="F19" s="149"/>
      <c r="G19" s="149"/>
    </row>
    <row r="20" spans="1:7" x14ac:dyDescent="0.25">
      <c r="A20" s="83" t="s">
        <v>254</v>
      </c>
      <c r="B20" s="149" t="s">
        <v>578</v>
      </c>
      <c r="C20" s="149"/>
      <c r="D20" s="149"/>
      <c r="E20" s="149"/>
      <c r="F20" s="149"/>
      <c r="G20" s="149"/>
    </row>
    <row r="21" spans="1:7" x14ac:dyDescent="0.25">
      <c r="A21" s="83" t="s">
        <v>762</v>
      </c>
      <c r="B21" s="149" t="s">
        <v>710</v>
      </c>
      <c r="C21" s="149"/>
      <c r="D21" s="149"/>
      <c r="E21" s="149"/>
      <c r="F21" s="149"/>
      <c r="G21" s="149"/>
    </row>
    <row r="22" spans="1:7" x14ac:dyDescent="0.25">
      <c r="A22" s="94"/>
    </row>
    <row r="23" spans="1:7" x14ac:dyDescent="0.25">
      <c r="B23" s="94" t="str">
        <f>HYPERLINK("#'Factor List'!A1","Back to Factor List")</f>
        <v>Back to Factor List</v>
      </c>
    </row>
    <row r="24" spans="1:7" x14ac:dyDescent="0.25">
      <c r="B24" s="94" t="s">
        <v>705</v>
      </c>
    </row>
    <row r="26" spans="1:7" ht="26.4" x14ac:dyDescent="0.25">
      <c r="A26" s="102" t="s">
        <v>266</v>
      </c>
      <c r="B26" s="102" t="s">
        <v>267</v>
      </c>
      <c r="C26" s="102" t="s">
        <v>688</v>
      </c>
      <c r="D26" s="102" t="s">
        <v>268</v>
      </c>
      <c r="E26" s="102" t="s">
        <v>269</v>
      </c>
      <c r="F26" s="102" t="s">
        <v>270</v>
      </c>
      <c r="G26" s="102" t="s">
        <v>271</v>
      </c>
    </row>
    <row r="27" spans="1:7" x14ac:dyDescent="0.25">
      <c r="A27" s="103">
        <v>16</v>
      </c>
      <c r="B27" s="104">
        <v>7.61</v>
      </c>
      <c r="C27" s="104">
        <v>0.42</v>
      </c>
      <c r="D27" s="104">
        <v>1.49</v>
      </c>
      <c r="E27" s="104">
        <v>-7.18</v>
      </c>
      <c r="F27" s="104">
        <v>-7.18</v>
      </c>
      <c r="G27" s="104">
        <v>0</v>
      </c>
    </row>
    <row r="28" spans="1:7" x14ac:dyDescent="0.25">
      <c r="A28" s="103">
        <v>17</v>
      </c>
      <c r="B28" s="104">
        <v>7.72</v>
      </c>
      <c r="C28" s="104">
        <v>0.43</v>
      </c>
      <c r="D28" s="104">
        <v>1.57</v>
      </c>
      <c r="E28" s="104">
        <v>-7.18</v>
      </c>
      <c r="F28" s="104">
        <v>-7.18</v>
      </c>
      <c r="G28" s="104">
        <v>0</v>
      </c>
    </row>
    <row r="29" spans="1:7" x14ac:dyDescent="0.25">
      <c r="A29" s="103">
        <v>18</v>
      </c>
      <c r="B29" s="104">
        <v>7.82</v>
      </c>
      <c r="C29" s="104">
        <v>0.43</v>
      </c>
      <c r="D29" s="104">
        <v>1.66</v>
      </c>
      <c r="E29" s="104">
        <v>-7.17</v>
      </c>
      <c r="F29" s="104">
        <v>-7.17</v>
      </c>
      <c r="G29" s="104">
        <v>0</v>
      </c>
    </row>
    <row r="30" spans="1:7" x14ac:dyDescent="0.25">
      <c r="A30" s="103">
        <v>19</v>
      </c>
      <c r="B30" s="104">
        <v>7.93</v>
      </c>
      <c r="C30" s="104">
        <v>0.44</v>
      </c>
      <c r="D30" s="104">
        <v>1.71</v>
      </c>
      <c r="E30" s="104">
        <v>-7.17</v>
      </c>
      <c r="F30" s="104">
        <v>-7.17</v>
      </c>
      <c r="G30" s="104">
        <v>0</v>
      </c>
    </row>
    <row r="31" spans="1:7" x14ac:dyDescent="0.25">
      <c r="A31" s="103">
        <v>20</v>
      </c>
      <c r="B31" s="104">
        <v>8.0399999999999991</v>
      </c>
      <c r="C31" s="104">
        <v>0.45</v>
      </c>
      <c r="D31" s="104">
        <v>1.74</v>
      </c>
      <c r="E31" s="104">
        <v>-7.16</v>
      </c>
      <c r="F31" s="104">
        <v>-7.16</v>
      </c>
      <c r="G31" s="104">
        <v>0</v>
      </c>
    </row>
    <row r="32" spans="1:7" x14ac:dyDescent="0.25">
      <c r="A32" s="103">
        <v>21</v>
      </c>
      <c r="B32" s="104">
        <v>8.16</v>
      </c>
      <c r="C32" s="104">
        <v>0.46</v>
      </c>
      <c r="D32" s="104">
        <v>1.77</v>
      </c>
      <c r="E32" s="104">
        <v>-7.15</v>
      </c>
      <c r="F32" s="104">
        <v>-7.15</v>
      </c>
      <c r="G32" s="104">
        <v>0</v>
      </c>
    </row>
    <row r="33" spans="1:7" x14ac:dyDescent="0.25">
      <c r="A33" s="103">
        <v>22</v>
      </c>
      <c r="B33" s="104">
        <v>8.27</v>
      </c>
      <c r="C33" s="104">
        <v>0.46</v>
      </c>
      <c r="D33" s="104">
        <v>1.8</v>
      </c>
      <c r="E33" s="104">
        <v>-7.15</v>
      </c>
      <c r="F33" s="104">
        <v>-7.15</v>
      </c>
      <c r="G33" s="104">
        <v>0</v>
      </c>
    </row>
    <row r="34" spans="1:7" x14ac:dyDescent="0.25">
      <c r="A34" s="103">
        <v>23</v>
      </c>
      <c r="B34" s="104">
        <v>8.39</v>
      </c>
      <c r="C34" s="104">
        <v>0.47</v>
      </c>
      <c r="D34" s="104">
        <v>1.83</v>
      </c>
      <c r="E34" s="104">
        <v>-7.14</v>
      </c>
      <c r="F34" s="104">
        <v>-7.14</v>
      </c>
      <c r="G34" s="104">
        <v>0</v>
      </c>
    </row>
    <row r="35" spans="1:7" x14ac:dyDescent="0.25">
      <c r="A35" s="103">
        <v>24</v>
      </c>
      <c r="B35" s="104">
        <v>8.5</v>
      </c>
      <c r="C35" s="104">
        <v>0.48</v>
      </c>
      <c r="D35" s="104">
        <v>1.85</v>
      </c>
      <c r="E35" s="104">
        <v>-7.14</v>
      </c>
      <c r="F35" s="104">
        <v>-7.14</v>
      </c>
      <c r="G35" s="104">
        <v>0</v>
      </c>
    </row>
    <row r="36" spans="1:7" x14ac:dyDescent="0.25">
      <c r="A36" s="103">
        <v>25</v>
      </c>
      <c r="B36" s="104">
        <v>8.6199999999999992</v>
      </c>
      <c r="C36" s="104">
        <v>0.49</v>
      </c>
      <c r="D36" s="104">
        <v>1.88</v>
      </c>
      <c r="E36" s="104">
        <v>-7.13</v>
      </c>
      <c r="F36" s="104">
        <v>-7.13</v>
      </c>
      <c r="G36" s="104">
        <v>0</v>
      </c>
    </row>
    <row r="37" spans="1:7" x14ac:dyDescent="0.25">
      <c r="A37" s="103">
        <v>26</v>
      </c>
      <c r="B37" s="104">
        <v>8.74</v>
      </c>
      <c r="C37" s="104">
        <v>0.5</v>
      </c>
      <c r="D37" s="104">
        <v>1.91</v>
      </c>
      <c r="E37" s="104">
        <v>-7.12</v>
      </c>
      <c r="F37" s="104">
        <v>-7.12</v>
      </c>
      <c r="G37" s="104">
        <v>0</v>
      </c>
    </row>
    <row r="38" spans="1:7" x14ac:dyDescent="0.25">
      <c r="A38" s="103">
        <v>27</v>
      </c>
      <c r="B38" s="104">
        <v>8.8699999999999992</v>
      </c>
      <c r="C38" s="104">
        <v>0.51</v>
      </c>
      <c r="D38" s="104">
        <v>1.94</v>
      </c>
      <c r="E38" s="104">
        <v>-7.12</v>
      </c>
      <c r="F38" s="104">
        <v>-7.12</v>
      </c>
      <c r="G38" s="104">
        <v>0</v>
      </c>
    </row>
    <row r="39" spans="1:7" x14ac:dyDescent="0.25">
      <c r="A39" s="103">
        <v>28</v>
      </c>
      <c r="B39" s="104">
        <v>8.99</v>
      </c>
      <c r="C39" s="104">
        <v>0.51</v>
      </c>
      <c r="D39" s="104">
        <v>1.97</v>
      </c>
      <c r="E39" s="104">
        <v>-7.11</v>
      </c>
      <c r="F39" s="104">
        <v>-7.11</v>
      </c>
      <c r="G39" s="104">
        <v>0</v>
      </c>
    </row>
    <row r="40" spans="1:7" x14ac:dyDescent="0.25">
      <c r="A40" s="103">
        <v>29</v>
      </c>
      <c r="B40" s="104">
        <v>9.1199999999999992</v>
      </c>
      <c r="C40" s="104">
        <v>0.52</v>
      </c>
      <c r="D40" s="104">
        <v>2</v>
      </c>
      <c r="E40" s="104">
        <v>-7.11</v>
      </c>
      <c r="F40" s="104">
        <v>-7.11</v>
      </c>
      <c r="G40" s="104">
        <v>0</v>
      </c>
    </row>
    <row r="41" spans="1:7" x14ac:dyDescent="0.25">
      <c r="A41" s="103">
        <v>30</v>
      </c>
      <c r="B41" s="104">
        <v>9.24</v>
      </c>
      <c r="C41" s="104">
        <v>0.53</v>
      </c>
      <c r="D41" s="104">
        <v>2.0299999999999998</v>
      </c>
      <c r="E41" s="104">
        <v>-7.1</v>
      </c>
      <c r="F41" s="104">
        <v>-7.1</v>
      </c>
      <c r="G41" s="104">
        <v>0</v>
      </c>
    </row>
    <row r="42" spans="1:7" x14ac:dyDescent="0.25">
      <c r="A42" s="103">
        <v>31</v>
      </c>
      <c r="B42" s="104">
        <v>9.3699999999999992</v>
      </c>
      <c r="C42" s="104">
        <v>0.54</v>
      </c>
      <c r="D42" s="104">
        <v>2.0499999999999998</v>
      </c>
      <c r="E42" s="104">
        <v>-7.1</v>
      </c>
      <c r="F42" s="104">
        <v>-7.1</v>
      </c>
      <c r="G42" s="104">
        <v>0</v>
      </c>
    </row>
    <row r="43" spans="1:7" x14ac:dyDescent="0.25">
      <c r="A43" s="103">
        <v>32</v>
      </c>
      <c r="B43" s="104">
        <v>9.51</v>
      </c>
      <c r="C43" s="104">
        <v>0.55000000000000004</v>
      </c>
      <c r="D43" s="104">
        <v>2.08</v>
      </c>
      <c r="E43" s="104">
        <v>-7.09</v>
      </c>
      <c r="F43" s="104">
        <v>-7.09</v>
      </c>
      <c r="G43" s="104">
        <v>0</v>
      </c>
    </row>
    <row r="44" spans="1:7" x14ac:dyDescent="0.25">
      <c r="A44" s="103">
        <v>33</v>
      </c>
      <c r="B44" s="104">
        <v>9.64</v>
      </c>
      <c r="C44" s="104">
        <v>0.56000000000000005</v>
      </c>
      <c r="D44" s="104">
        <v>2.11</v>
      </c>
      <c r="E44" s="104">
        <v>-7.09</v>
      </c>
      <c r="F44" s="104">
        <v>-7.09</v>
      </c>
      <c r="G44" s="104">
        <v>0</v>
      </c>
    </row>
    <row r="45" spans="1:7" x14ac:dyDescent="0.25">
      <c r="A45" s="103">
        <v>34</v>
      </c>
      <c r="B45" s="104">
        <v>9.7799999999999994</v>
      </c>
      <c r="C45" s="104">
        <v>0.56999999999999995</v>
      </c>
      <c r="D45" s="104">
        <v>2.14</v>
      </c>
      <c r="E45" s="104">
        <v>-7.08</v>
      </c>
      <c r="F45" s="104">
        <v>-7.08</v>
      </c>
      <c r="G45" s="104">
        <v>0</v>
      </c>
    </row>
    <row r="46" spans="1:7" x14ac:dyDescent="0.25">
      <c r="A46" s="103">
        <v>35</v>
      </c>
      <c r="B46" s="104">
        <v>9.91</v>
      </c>
      <c r="C46" s="104">
        <v>0.57999999999999996</v>
      </c>
      <c r="D46" s="104">
        <v>2.16</v>
      </c>
      <c r="E46" s="104">
        <v>-7.08</v>
      </c>
      <c r="F46" s="104">
        <v>-7.08</v>
      </c>
      <c r="G46" s="104">
        <v>0</v>
      </c>
    </row>
    <row r="47" spans="1:7" x14ac:dyDescent="0.25">
      <c r="A47" s="103">
        <v>36</v>
      </c>
      <c r="B47" s="104">
        <v>10.050000000000001</v>
      </c>
      <c r="C47" s="104">
        <v>0.59</v>
      </c>
      <c r="D47" s="104">
        <v>2.19</v>
      </c>
      <c r="E47" s="104">
        <v>-7.07</v>
      </c>
      <c r="F47" s="104">
        <v>-7.07</v>
      </c>
      <c r="G47" s="104">
        <v>0</v>
      </c>
    </row>
    <row r="48" spans="1:7" x14ac:dyDescent="0.25">
      <c r="A48" s="103">
        <v>37</v>
      </c>
      <c r="B48" s="104">
        <v>10.199999999999999</v>
      </c>
      <c r="C48" s="104">
        <v>0.6</v>
      </c>
      <c r="D48" s="104">
        <v>2.2200000000000002</v>
      </c>
      <c r="E48" s="104">
        <v>-7.07</v>
      </c>
      <c r="F48" s="104">
        <v>-7.07</v>
      </c>
      <c r="G48" s="104">
        <v>0</v>
      </c>
    </row>
    <row r="49" spans="1:7" x14ac:dyDescent="0.25">
      <c r="A49" s="103">
        <v>38</v>
      </c>
      <c r="B49" s="104">
        <v>10.34</v>
      </c>
      <c r="C49" s="104">
        <v>0.61</v>
      </c>
      <c r="D49" s="104">
        <v>2.2400000000000002</v>
      </c>
      <c r="E49" s="104">
        <v>-7.07</v>
      </c>
      <c r="F49" s="104">
        <v>-7.07</v>
      </c>
      <c r="G49" s="104">
        <v>0</v>
      </c>
    </row>
    <row r="50" spans="1:7" x14ac:dyDescent="0.25">
      <c r="A50" s="103">
        <v>39</v>
      </c>
      <c r="B50" s="104">
        <v>10.49</v>
      </c>
      <c r="C50" s="104">
        <v>0.62</v>
      </c>
      <c r="D50" s="104">
        <v>2.27</v>
      </c>
      <c r="E50" s="104">
        <v>-7.06</v>
      </c>
      <c r="F50" s="104">
        <v>-7.06</v>
      </c>
      <c r="G50" s="104">
        <v>0</v>
      </c>
    </row>
    <row r="51" spans="1:7" x14ac:dyDescent="0.25">
      <c r="A51" s="103">
        <v>40</v>
      </c>
      <c r="B51" s="104">
        <v>10.64</v>
      </c>
      <c r="C51" s="104">
        <v>0.63</v>
      </c>
      <c r="D51" s="104">
        <v>2.29</v>
      </c>
      <c r="E51" s="104">
        <v>-7.06</v>
      </c>
      <c r="F51" s="104">
        <v>-7.06</v>
      </c>
      <c r="G51" s="104">
        <v>0</v>
      </c>
    </row>
    <row r="52" spans="1:7" x14ac:dyDescent="0.25">
      <c r="A52" s="103">
        <v>41</v>
      </c>
      <c r="B52" s="104">
        <v>10.79</v>
      </c>
      <c r="C52" s="104">
        <v>0.64</v>
      </c>
      <c r="D52" s="104">
        <v>2.3199999999999998</v>
      </c>
      <c r="E52" s="104">
        <v>-7.06</v>
      </c>
      <c r="F52" s="104">
        <v>-7.06</v>
      </c>
      <c r="G52" s="104">
        <v>0</v>
      </c>
    </row>
    <row r="53" spans="1:7" x14ac:dyDescent="0.25">
      <c r="A53" s="103">
        <v>42</v>
      </c>
      <c r="B53" s="104">
        <v>10.95</v>
      </c>
      <c r="C53" s="104">
        <v>0.65</v>
      </c>
      <c r="D53" s="104">
        <v>2.34</v>
      </c>
      <c r="E53" s="104">
        <v>-7.05</v>
      </c>
      <c r="F53" s="104">
        <v>-7.05</v>
      </c>
      <c r="G53" s="104">
        <v>0</v>
      </c>
    </row>
    <row r="54" spans="1:7" x14ac:dyDescent="0.25">
      <c r="A54" s="103">
        <v>43</v>
      </c>
      <c r="B54" s="104">
        <v>11.11</v>
      </c>
      <c r="C54" s="104">
        <v>0.66</v>
      </c>
      <c r="D54" s="104">
        <v>2.37</v>
      </c>
      <c r="E54" s="104">
        <v>-7.05</v>
      </c>
      <c r="F54" s="104">
        <v>-7.05</v>
      </c>
      <c r="G54" s="104">
        <v>0</v>
      </c>
    </row>
    <row r="55" spans="1:7" x14ac:dyDescent="0.25">
      <c r="A55" s="103">
        <v>44</v>
      </c>
      <c r="B55" s="104">
        <v>11.27</v>
      </c>
      <c r="C55" s="104">
        <v>0.67</v>
      </c>
      <c r="D55" s="104">
        <v>2.39</v>
      </c>
      <c r="E55" s="104">
        <v>-7.05</v>
      </c>
      <c r="F55" s="104">
        <v>-7.05</v>
      </c>
      <c r="G55" s="104">
        <v>0</v>
      </c>
    </row>
    <row r="56" spans="1:7" x14ac:dyDescent="0.25">
      <c r="A56" s="103">
        <v>45</v>
      </c>
      <c r="B56" s="104">
        <v>11.43</v>
      </c>
      <c r="C56" s="104">
        <v>0.68</v>
      </c>
      <c r="D56" s="104">
        <v>2.41</v>
      </c>
      <c r="E56" s="104">
        <v>-7.04</v>
      </c>
      <c r="F56" s="104">
        <v>-7.04</v>
      </c>
      <c r="G56" s="104">
        <v>0</v>
      </c>
    </row>
    <row r="57" spans="1:7" x14ac:dyDescent="0.25">
      <c r="A57" s="103">
        <v>46</v>
      </c>
      <c r="B57" s="104">
        <v>11.6</v>
      </c>
      <c r="C57" s="104">
        <v>0.7</v>
      </c>
      <c r="D57" s="104">
        <v>2.4300000000000002</v>
      </c>
      <c r="E57" s="104">
        <v>-7.04</v>
      </c>
      <c r="F57" s="104">
        <v>-7.04</v>
      </c>
      <c r="G57" s="104">
        <v>0</v>
      </c>
    </row>
    <row r="58" spans="1:7" x14ac:dyDescent="0.25">
      <c r="A58" s="103">
        <v>47</v>
      </c>
      <c r="B58" s="104">
        <v>11.77</v>
      </c>
      <c r="C58" s="104">
        <v>0.71</v>
      </c>
      <c r="D58" s="104">
        <v>2.4500000000000002</v>
      </c>
      <c r="E58" s="104">
        <v>-7.04</v>
      </c>
      <c r="F58" s="104">
        <v>-7.04</v>
      </c>
      <c r="G58" s="104">
        <v>0</v>
      </c>
    </row>
    <row r="59" spans="1:7" x14ac:dyDescent="0.25">
      <c r="A59" s="103">
        <v>48</v>
      </c>
      <c r="B59" s="104">
        <v>11.94</v>
      </c>
      <c r="C59" s="104">
        <v>0.72</v>
      </c>
      <c r="D59" s="104">
        <v>2.4700000000000002</v>
      </c>
      <c r="E59" s="104">
        <v>-7.04</v>
      </c>
      <c r="F59" s="104">
        <v>-7.04</v>
      </c>
      <c r="G59" s="104">
        <v>0</v>
      </c>
    </row>
    <row r="60" spans="1:7" x14ac:dyDescent="0.25">
      <c r="A60" s="103">
        <v>49</v>
      </c>
      <c r="B60" s="104">
        <v>12.12</v>
      </c>
      <c r="C60" s="104">
        <v>0.73</v>
      </c>
      <c r="D60" s="104">
        <v>2.48</v>
      </c>
      <c r="E60" s="104">
        <v>-7.04</v>
      </c>
      <c r="F60" s="104">
        <v>-7.04</v>
      </c>
      <c r="G60" s="104">
        <v>0</v>
      </c>
    </row>
    <row r="61" spans="1:7" x14ac:dyDescent="0.25">
      <c r="A61" s="103">
        <v>50</v>
      </c>
      <c r="B61" s="104">
        <v>12.31</v>
      </c>
      <c r="C61" s="104">
        <v>0.74</v>
      </c>
      <c r="D61" s="104">
        <v>2.5</v>
      </c>
      <c r="E61" s="104">
        <v>-7.04</v>
      </c>
      <c r="F61" s="104">
        <v>-7.04</v>
      </c>
      <c r="G61" s="104">
        <v>0</v>
      </c>
    </row>
    <row r="62" spans="1:7" x14ac:dyDescent="0.25">
      <c r="A62" s="103">
        <v>51</v>
      </c>
      <c r="B62" s="104">
        <v>12.49</v>
      </c>
      <c r="C62" s="104">
        <v>0.76</v>
      </c>
      <c r="D62" s="104">
        <v>2.5099999999999998</v>
      </c>
      <c r="E62" s="104">
        <v>-7.04</v>
      </c>
      <c r="F62" s="104">
        <v>-7.04</v>
      </c>
      <c r="G62" s="104">
        <v>0</v>
      </c>
    </row>
    <row r="63" spans="1:7" x14ac:dyDescent="0.25">
      <c r="A63" s="103">
        <v>52</v>
      </c>
      <c r="B63" s="104">
        <v>12.68</v>
      </c>
      <c r="C63" s="104">
        <v>0.77</v>
      </c>
      <c r="D63" s="104">
        <v>2.52</v>
      </c>
      <c r="E63" s="104">
        <v>-7.04</v>
      </c>
      <c r="F63" s="104">
        <v>-7.04</v>
      </c>
      <c r="G63" s="104">
        <v>0</v>
      </c>
    </row>
    <row r="64" spans="1:7" x14ac:dyDescent="0.25">
      <c r="A64" s="103">
        <v>53</v>
      </c>
      <c r="B64" s="104">
        <v>12.88</v>
      </c>
      <c r="C64" s="104">
        <v>0.78</v>
      </c>
      <c r="D64" s="104">
        <v>2.5299999999999998</v>
      </c>
      <c r="E64" s="104">
        <v>-7.04</v>
      </c>
      <c r="F64" s="104">
        <v>-7.04</v>
      </c>
      <c r="G64" s="104">
        <v>0</v>
      </c>
    </row>
    <row r="65" spans="1:7" x14ac:dyDescent="0.25">
      <c r="A65" s="103">
        <v>54</v>
      </c>
      <c r="B65" s="104">
        <v>13.08</v>
      </c>
      <c r="C65" s="104">
        <v>0.8</v>
      </c>
      <c r="D65" s="104">
        <v>2.54</v>
      </c>
      <c r="E65" s="104">
        <v>-7.05</v>
      </c>
      <c r="F65" s="104">
        <v>-7.05</v>
      </c>
      <c r="G65" s="104">
        <v>0</v>
      </c>
    </row>
    <row r="66" spans="1:7" x14ac:dyDescent="0.25">
      <c r="A66" s="103">
        <v>55</v>
      </c>
      <c r="B66" s="104">
        <v>13.29</v>
      </c>
      <c r="C66" s="104">
        <v>0.81</v>
      </c>
      <c r="D66" s="104">
        <v>2.5499999999999998</v>
      </c>
      <c r="E66" s="104">
        <v>-7.05</v>
      </c>
      <c r="F66" s="104">
        <v>-7.05</v>
      </c>
      <c r="G66" s="104">
        <v>0</v>
      </c>
    </row>
    <row r="67" spans="1:7" x14ac:dyDescent="0.25">
      <c r="A67" s="103">
        <v>56</v>
      </c>
      <c r="B67" s="104">
        <v>13.5</v>
      </c>
      <c r="C67" s="104">
        <v>0.82</v>
      </c>
      <c r="D67" s="104">
        <v>2.56</v>
      </c>
      <c r="E67" s="104">
        <v>-7.06</v>
      </c>
      <c r="F67" s="104">
        <v>-7.06</v>
      </c>
      <c r="G67" s="104">
        <v>0</v>
      </c>
    </row>
    <row r="68" spans="1:7" x14ac:dyDescent="0.25">
      <c r="A68" s="103">
        <v>57</v>
      </c>
      <c r="B68" s="104">
        <v>13.72</v>
      </c>
      <c r="C68" s="104">
        <v>0.84</v>
      </c>
      <c r="D68" s="104">
        <v>2.56</v>
      </c>
      <c r="E68" s="104">
        <v>-7.06</v>
      </c>
      <c r="F68" s="104">
        <v>-7.06</v>
      </c>
      <c r="G68" s="104">
        <v>0</v>
      </c>
    </row>
    <row r="69" spans="1:7" x14ac:dyDescent="0.25">
      <c r="A69" s="103">
        <v>58</v>
      </c>
      <c r="B69" s="104">
        <v>13.95</v>
      </c>
      <c r="C69" s="104">
        <v>0.85</v>
      </c>
      <c r="D69" s="104">
        <v>2.56</v>
      </c>
      <c r="E69" s="104">
        <v>-7.07</v>
      </c>
      <c r="F69" s="104">
        <v>-7.07</v>
      </c>
      <c r="G69" s="104">
        <v>0</v>
      </c>
    </row>
    <row r="70" spans="1:7" x14ac:dyDescent="0.25">
      <c r="A70" s="103">
        <v>59</v>
      </c>
      <c r="B70" s="104">
        <v>14.19</v>
      </c>
      <c r="C70" s="104">
        <v>0.87</v>
      </c>
      <c r="D70" s="104">
        <v>2.5499999999999998</v>
      </c>
      <c r="E70" s="104">
        <v>-7.08</v>
      </c>
      <c r="F70" s="104">
        <v>-7.08</v>
      </c>
      <c r="G70" s="104">
        <v>0</v>
      </c>
    </row>
    <row r="71" spans="1:7" x14ac:dyDescent="0.25">
      <c r="A71" s="103">
        <v>60</v>
      </c>
      <c r="B71" s="104">
        <v>14.43</v>
      </c>
      <c r="C71" s="104">
        <v>0.88</v>
      </c>
      <c r="D71" s="104">
        <v>2.5499999999999998</v>
      </c>
      <c r="E71" s="104">
        <v>-7.37</v>
      </c>
      <c r="F71" s="104">
        <v>-7.37</v>
      </c>
      <c r="G71" s="104">
        <v>0</v>
      </c>
    </row>
    <row r="72" spans="1:7" x14ac:dyDescent="0.25">
      <c r="A72" s="103">
        <v>61</v>
      </c>
      <c r="B72" s="104">
        <v>14.69</v>
      </c>
      <c r="C72" s="104">
        <v>0.9</v>
      </c>
      <c r="D72" s="104">
        <v>2.54</v>
      </c>
      <c r="E72" s="104">
        <v>-6.5</v>
      </c>
      <c r="F72" s="104">
        <v>-6.5</v>
      </c>
      <c r="G72" s="104">
        <v>0</v>
      </c>
    </row>
    <row r="73" spans="1:7" x14ac:dyDescent="0.25">
      <c r="A73" s="103">
        <v>62</v>
      </c>
      <c r="B73" s="104">
        <v>14.96</v>
      </c>
      <c r="C73" s="104">
        <v>0.91</v>
      </c>
      <c r="D73" s="104">
        <v>2.52</v>
      </c>
      <c r="E73" s="104">
        <v>-5.63</v>
      </c>
      <c r="F73" s="104">
        <v>-5.63</v>
      </c>
      <c r="G73" s="104">
        <v>0</v>
      </c>
    </row>
    <row r="74" spans="1:7" x14ac:dyDescent="0.25">
      <c r="A74" s="103">
        <v>63</v>
      </c>
      <c r="B74" s="104">
        <v>15.24</v>
      </c>
      <c r="C74" s="104">
        <v>0.93</v>
      </c>
      <c r="D74" s="104">
        <v>2.5</v>
      </c>
      <c r="E74" s="104">
        <v>-4.7300000000000004</v>
      </c>
      <c r="F74" s="104">
        <v>-4.7300000000000004</v>
      </c>
      <c r="G74" s="104">
        <v>0</v>
      </c>
    </row>
    <row r="75" spans="1:7" x14ac:dyDescent="0.25">
      <c r="A75" s="103">
        <v>64</v>
      </c>
      <c r="B75" s="104">
        <v>15.54</v>
      </c>
      <c r="C75" s="104">
        <v>0.94</v>
      </c>
      <c r="D75" s="104">
        <v>2.4700000000000002</v>
      </c>
      <c r="E75" s="104">
        <v>-3.83</v>
      </c>
      <c r="F75" s="104">
        <v>-3.83</v>
      </c>
      <c r="G75" s="104">
        <v>0</v>
      </c>
    </row>
    <row r="76" spans="1:7" x14ac:dyDescent="0.25">
      <c r="A76" s="103">
        <v>65</v>
      </c>
      <c r="B76" s="104">
        <v>15.86</v>
      </c>
      <c r="C76" s="104">
        <v>0.96</v>
      </c>
      <c r="D76" s="104">
        <v>2.44</v>
      </c>
      <c r="E76" s="104">
        <v>-2.9</v>
      </c>
      <c r="F76" s="104">
        <v>-2.9</v>
      </c>
      <c r="G76" s="104">
        <v>0</v>
      </c>
    </row>
    <row r="77" spans="1:7" x14ac:dyDescent="0.25">
      <c r="A77" s="103">
        <v>66</v>
      </c>
      <c r="B77" s="104">
        <v>16.2</v>
      </c>
      <c r="C77" s="104">
        <v>0.98</v>
      </c>
      <c r="D77" s="104">
        <v>2.41</v>
      </c>
      <c r="E77" s="104">
        <v>-1.95</v>
      </c>
      <c r="F77" s="104">
        <v>-1.95</v>
      </c>
      <c r="G77" s="104">
        <v>0</v>
      </c>
    </row>
    <row r="78" spans="1:7" x14ac:dyDescent="0.25">
      <c r="A78" s="103">
        <v>67</v>
      </c>
      <c r="B78" s="104">
        <v>16.55</v>
      </c>
      <c r="C78" s="104">
        <v>0.99</v>
      </c>
      <c r="D78" s="104">
        <v>2.37</v>
      </c>
      <c r="E78" s="104">
        <v>-0.99</v>
      </c>
      <c r="F78" s="104">
        <v>-0.99</v>
      </c>
      <c r="G78" s="104">
        <v>0</v>
      </c>
    </row>
  </sheetData>
  <sheetProtection algorithmName="SHA-512" hashValue="VRariMdE9DeYSoAKnBXwhwohhcbTfUm+SYMt64g1oKNN2Ngl3eYg22Ug3MLpn6rq8Sy8jMuharbA4tKoF0qfmg==" saltValue="VOoR0UaC5PwJFwhWlJXCZw==" spinCount="100000" sheet="1" objects="1" scenarios="1"/>
  <conditionalFormatting sqref="A6:A21">
    <cfRule type="expression" dxfId="609" priority="1" stopIfTrue="1">
      <formula>MOD(ROW(),2)=0</formula>
    </cfRule>
    <cfRule type="expression" dxfId="608" priority="2" stopIfTrue="1">
      <formula>MOD(ROW(),2)&lt;&gt;0</formula>
    </cfRule>
  </conditionalFormatting>
  <conditionalFormatting sqref="A26:A78">
    <cfRule type="expression" dxfId="607" priority="5" stopIfTrue="1">
      <formula>MOD(ROW(),2)=0</formula>
    </cfRule>
    <cfRule type="expression" dxfId="606" priority="6" stopIfTrue="1">
      <formula>MOD(ROW(),2)&lt;&gt;0</formula>
    </cfRule>
  </conditionalFormatting>
  <conditionalFormatting sqref="B17:B21">
    <cfRule type="expression" dxfId="605" priority="3" stopIfTrue="1">
      <formula>MOD(ROW(),2)=0</formula>
    </cfRule>
    <cfRule type="expression" dxfId="604" priority="4" stopIfTrue="1">
      <formula>MOD(ROW(),2)&lt;&gt;0</formula>
    </cfRule>
  </conditionalFormatting>
  <conditionalFormatting sqref="B6:G21">
    <cfRule type="expression" dxfId="603" priority="25" stopIfTrue="1">
      <formula>MOD(ROW(),2)=0</formula>
    </cfRule>
    <cfRule type="expression" dxfId="602" priority="26" stopIfTrue="1">
      <formula>MOD(ROW(),2)&lt;&gt;0</formula>
    </cfRule>
  </conditionalFormatting>
  <conditionalFormatting sqref="B26:G78">
    <cfRule type="expression" dxfId="601" priority="7" stopIfTrue="1">
      <formula>MOD(ROW(),2)=0</formula>
    </cfRule>
    <cfRule type="expression" dxfId="600" priority="8" stopIfTrue="1">
      <formula>MOD(ROW(),2)&lt;&gt;0</formula>
    </cfRule>
  </conditionalFormatting>
  <hyperlinks>
    <hyperlink ref="B24" location="Assumptions!A1" display="Assumptions" xr:uid="{013385A3-B52F-4DB1-A9D1-ED674ED7953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82CE7-C32C-4EDC-8884-1354BC997E9F}">
  <sheetPr codeName="Sheet44"/>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x-209</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2014</v>
      </c>
      <c r="C8" s="149"/>
      <c r="D8" s="149"/>
      <c r="E8" s="149"/>
    </row>
    <row r="9" spans="1:9" x14ac:dyDescent="0.25">
      <c r="A9" s="83" t="s">
        <v>15</v>
      </c>
      <c r="B9" s="149" t="s">
        <v>321</v>
      </c>
      <c r="C9" s="149"/>
      <c r="D9" s="149"/>
      <c r="E9" s="149"/>
    </row>
    <row r="10" spans="1:9" x14ac:dyDescent="0.25">
      <c r="A10" s="83" t="s">
        <v>1</v>
      </c>
      <c r="B10" s="149" t="s">
        <v>322</v>
      </c>
      <c r="C10" s="149"/>
      <c r="D10" s="149"/>
      <c r="E10" s="149"/>
    </row>
    <row r="11" spans="1:9" x14ac:dyDescent="0.25">
      <c r="A11" s="83" t="s">
        <v>21</v>
      </c>
      <c r="B11" s="149" t="s">
        <v>262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209</v>
      </c>
      <c r="C14" s="149"/>
      <c r="D14" s="149"/>
      <c r="E14" s="149"/>
    </row>
    <row r="15" spans="1:9" x14ac:dyDescent="0.25">
      <c r="A15" s="83" t="s">
        <v>47</v>
      </c>
      <c r="B15" s="149" t="s">
        <v>323</v>
      </c>
      <c r="C15" s="149"/>
      <c r="D15" s="149"/>
      <c r="E15" s="149"/>
    </row>
    <row r="16" spans="1:9" x14ac:dyDescent="0.25">
      <c r="A16" s="83" t="s">
        <v>48</v>
      </c>
      <c r="B16" s="149" t="s">
        <v>324</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16</v>
      </c>
      <c r="B27" s="104">
        <v>9.0399999999999991</v>
      </c>
      <c r="C27" s="104">
        <v>1.5</v>
      </c>
      <c r="D27" s="104">
        <v>0</v>
      </c>
      <c r="E27" s="104">
        <v>0</v>
      </c>
    </row>
    <row r="28" spans="1:5" x14ac:dyDescent="0.25">
      <c r="A28" s="103">
        <v>17</v>
      </c>
      <c r="B28" s="104">
        <v>9.18</v>
      </c>
      <c r="C28" s="104">
        <v>1.53</v>
      </c>
      <c r="D28" s="104">
        <v>0</v>
      </c>
      <c r="E28" s="104">
        <v>0</v>
      </c>
    </row>
    <row r="29" spans="1:5" x14ac:dyDescent="0.25">
      <c r="A29" s="103">
        <v>18</v>
      </c>
      <c r="B29" s="104">
        <v>9.31</v>
      </c>
      <c r="C29" s="104">
        <v>1.67</v>
      </c>
      <c r="D29" s="104">
        <v>0</v>
      </c>
      <c r="E29" s="104">
        <v>0</v>
      </c>
    </row>
    <row r="30" spans="1:5" x14ac:dyDescent="0.25">
      <c r="A30" s="103">
        <v>19</v>
      </c>
      <c r="B30" s="104">
        <v>9.4499999999999993</v>
      </c>
      <c r="C30" s="104">
        <v>1.7</v>
      </c>
      <c r="D30" s="104">
        <v>0</v>
      </c>
      <c r="E30" s="104">
        <v>0</v>
      </c>
    </row>
    <row r="31" spans="1:5" x14ac:dyDescent="0.25">
      <c r="A31" s="103">
        <v>20</v>
      </c>
      <c r="B31" s="104">
        <v>9.59</v>
      </c>
      <c r="C31" s="104">
        <v>1.73</v>
      </c>
      <c r="D31" s="104">
        <v>0</v>
      </c>
      <c r="E31" s="104">
        <v>0</v>
      </c>
    </row>
    <row r="32" spans="1:5" x14ac:dyDescent="0.25">
      <c r="A32" s="103">
        <v>21</v>
      </c>
      <c r="B32" s="104">
        <v>9.73</v>
      </c>
      <c r="C32" s="104">
        <v>1.76</v>
      </c>
      <c r="D32" s="104">
        <v>0</v>
      </c>
      <c r="E32" s="104">
        <v>0</v>
      </c>
    </row>
    <row r="33" spans="1:5" x14ac:dyDescent="0.25">
      <c r="A33" s="103">
        <v>22</v>
      </c>
      <c r="B33" s="104">
        <v>9.8699999999999992</v>
      </c>
      <c r="C33" s="104">
        <v>1.8</v>
      </c>
      <c r="D33" s="104">
        <v>0</v>
      </c>
      <c r="E33" s="104">
        <v>0</v>
      </c>
    </row>
    <row r="34" spans="1:5" x14ac:dyDescent="0.25">
      <c r="A34" s="103">
        <v>23</v>
      </c>
      <c r="B34" s="104">
        <v>10.01</v>
      </c>
      <c r="C34" s="104">
        <v>1.83</v>
      </c>
      <c r="D34" s="104">
        <v>0</v>
      </c>
      <c r="E34" s="104">
        <v>0</v>
      </c>
    </row>
    <row r="35" spans="1:5" x14ac:dyDescent="0.25">
      <c r="A35" s="103">
        <v>24</v>
      </c>
      <c r="B35" s="104">
        <v>10.16</v>
      </c>
      <c r="C35" s="104">
        <v>1.83</v>
      </c>
      <c r="D35" s="104">
        <v>0</v>
      </c>
      <c r="E35" s="104">
        <v>0</v>
      </c>
    </row>
    <row r="36" spans="1:5" x14ac:dyDescent="0.25">
      <c r="A36" s="103">
        <v>25</v>
      </c>
      <c r="B36" s="104">
        <v>10.3</v>
      </c>
      <c r="C36" s="104">
        <v>1.89</v>
      </c>
      <c r="D36" s="104">
        <v>0</v>
      </c>
      <c r="E36" s="104">
        <v>0</v>
      </c>
    </row>
    <row r="37" spans="1:5" x14ac:dyDescent="0.25">
      <c r="A37" s="103">
        <v>26</v>
      </c>
      <c r="B37" s="104">
        <v>10.45</v>
      </c>
      <c r="C37" s="104">
        <v>1.93</v>
      </c>
      <c r="D37" s="104">
        <v>0</v>
      </c>
      <c r="E37" s="104">
        <v>0</v>
      </c>
    </row>
    <row r="38" spans="1:5" x14ac:dyDescent="0.25">
      <c r="A38" s="103">
        <v>27</v>
      </c>
      <c r="B38" s="104">
        <v>10.6</v>
      </c>
      <c r="C38" s="104">
        <v>1.96</v>
      </c>
      <c r="D38" s="104">
        <v>0</v>
      </c>
      <c r="E38" s="104">
        <v>0</v>
      </c>
    </row>
    <row r="39" spans="1:5" x14ac:dyDescent="0.25">
      <c r="A39" s="103">
        <v>28</v>
      </c>
      <c r="B39" s="104">
        <v>10.76</v>
      </c>
      <c r="C39" s="104">
        <v>1.96</v>
      </c>
      <c r="D39" s="104">
        <v>0</v>
      </c>
      <c r="E39" s="104">
        <v>0</v>
      </c>
    </row>
    <row r="40" spans="1:5" x14ac:dyDescent="0.25">
      <c r="A40" s="103">
        <v>29</v>
      </c>
      <c r="B40" s="104">
        <v>10.91</v>
      </c>
      <c r="C40" s="104">
        <v>1.99</v>
      </c>
      <c r="D40" s="104">
        <v>0</v>
      </c>
      <c r="E40" s="104">
        <v>0</v>
      </c>
    </row>
    <row r="41" spans="1:5" x14ac:dyDescent="0.25">
      <c r="A41" s="103">
        <v>30</v>
      </c>
      <c r="B41" s="104">
        <v>11.07</v>
      </c>
      <c r="C41" s="104">
        <v>2.02</v>
      </c>
      <c r="D41" s="104">
        <v>0</v>
      </c>
      <c r="E41" s="104">
        <v>0</v>
      </c>
    </row>
    <row r="42" spans="1:5" x14ac:dyDescent="0.25">
      <c r="A42" s="103">
        <v>31</v>
      </c>
      <c r="B42" s="104">
        <v>11.23</v>
      </c>
      <c r="C42" s="104">
        <v>2.02</v>
      </c>
      <c r="D42" s="104">
        <v>0</v>
      </c>
      <c r="E42" s="104">
        <v>0</v>
      </c>
    </row>
    <row r="43" spans="1:5" x14ac:dyDescent="0.25">
      <c r="A43" s="103">
        <v>32</v>
      </c>
      <c r="B43" s="104">
        <v>11.38</v>
      </c>
      <c r="C43" s="104">
        <v>2.09</v>
      </c>
      <c r="D43" s="104">
        <v>0</v>
      </c>
      <c r="E43" s="104">
        <v>0</v>
      </c>
    </row>
    <row r="44" spans="1:5" x14ac:dyDescent="0.25">
      <c r="A44" s="103">
        <v>33</v>
      </c>
      <c r="B44" s="104">
        <v>11.55</v>
      </c>
      <c r="C44" s="104">
        <v>2.09</v>
      </c>
      <c r="D44" s="104">
        <v>0</v>
      </c>
      <c r="E44" s="104">
        <v>0</v>
      </c>
    </row>
    <row r="45" spans="1:5" x14ac:dyDescent="0.25">
      <c r="A45" s="103">
        <v>34</v>
      </c>
      <c r="B45" s="104">
        <v>11.71</v>
      </c>
      <c r="C45" s="104">
        <v>2.12</v>
      </c>
      <c r="D45" s="104">
        <v>0</v>
      </c>
      <c r="E45" s="104">
        <v>0</v>
      </c>
    </row>
    <row r="46" spans="1:5" x14ac:dyDescent="0.25">
      <c r="A46" s="103">
        <v>35</v>
      </c>
      <c r="B46" s="104">
        <v>11.88</v>
      </c>
      <c r="C46" s="104">
        <v>2.16</v>
      </c>
      <c r="D46" s="104">
        <v>0</v>
      </c>
      <c r="E46" s="104">
        <v>0</v>
      </c>
    </row>
    <row r="47" spans="1:5" x14ac:dyDescent="0.25">
      <c r="A47" s="103">
        <v>36</v>
      </c>
      <c r="B47" s="104">
        <v>12.04</v>
      </c>
      <c r="C47" s="104">
        <v>2.19</v>
      </c>
      <c r="D47" s="104">
        <v>0</v>
      </c>
      <c r="E47" s="104">
        <v>0</v>
      </c>
    </row>
    <row r="48" spans="1:5" x14ac:dyDescent="0.25">
      <c r="A48" s="103">
        <v>37</v>
      </c>
      <c r="B48" s="104">
        <v>12.21</v>
      </c>
      <c r="C48" s="104">
        <v>2.2200000000000002</v>
      </c>
      <c r="D48" s="104">
        <v>0</v>
      </c>
      <c r="E48" s="104">
        <v>0</v>
      </c>
    </row>
    <row r="49" spans="1:5" x14ac:dyDescent="0.25">
      <c r="A49" s="103">
        <v>38</v>
      </c>
      <c r="B49" s="104">
        <v>12.39</v>
      </c>
      <c r="C49" s="104">
        <v>2.2200000000000002</v>
      </c>
      <c r="D49" s="104">
        <v>0</v>
      </c>
      <c r="E49" s="104">
        <v>0</v>
      </c>
    </row>
    <row r="50" spans="1:5" x14ac:dyDescent="0.25">
      <c r="A50" s="103">
        <v>39</v>
      </c>
      <c r="B50" s="104">
        <v>12.56</v>
      </c>
      <c r="C50" s="104">
        <v>2.29</v>
      </c>
      <c r="D50" s="104">
        <v>0</v>
      </c>
      <c r="E50" s="104">
        <v>0</v>
      </c>
    </row>
    <row r="51" spans="1:5" x14ac:dyDescent="0.25">
      <c r="A51" s="103">
        <v>40</v>
      </c>
      <c r="B51" s="104">
        <v>12.74</v>
      </c>
      <c r="C51" s="104">
        <v>2.29</v>
      </c>
      <c r="D51" s="104">
        <v>0</v>
      </c>
      <c r="E51" s="104">
        <v>0</v>
      </c>
    </row>
    <row r="52" spans="1:5" x14ac:dyDescent="0.25">
      <c r="A52" s="103">
        <v>41</v>
      </c>
      <c r="B52" s="104">
        <v>12.92</v>
      </c>
      <c r="C52" s="104">
        <v>2.3199999999999998</v>
      </c>
      <c r="D52" s="104">
        <v>0</v>
      </c>
      <c r="E52" s="104">
        <v>0</v>
      </c>
    </row>
    <row r="53" spans="1:5" x14ac:dyDescent="0.25">
      <c r="A53" s="103">
        <v>42</v>
      </c>
      <c r="B53" s="104">
        <v>13.11</v>
      </c>
      <c r="C53" s="104">
        <v>2.3199999999999998</v>
      </c>
      <c r="D53" s="104">
        <v>0</v>
      </c>
      <c r="E53" s="104">
        <v>0</v>
      </c>
    </row>
    <row r="54" spans="1:5" x14ac:dyDescent="0.25">
      <c r="A54" s="103">
        <v>43</v>
      </c>
      <c r="B54" s="104">
        <v>13.29</v>
      </c>
      <c r="C54" s="104">
        <v>2.38</v>
      </c>
      <c r="D54" s="104">
        <v>0</v>
      </c>
      <c r="E54" s="104">
        <v>0</v>
      </c>
    </row>
    <row r="55" spans="1:5" x14ac:dyDescent="0.25">
      <c r="A55" s="103">
        <v>44</v>
      </c>
      <c r="B55" s="104">
        <v>13.48</v>
      </c>
      <c r="C55" s="104">
        <v>2.38</v>
      </c>
      <c r="D55" s="104">
        <v>0</v>
      </c>
      <c r="E55" s="104">
        <v>0</v>
      </c>
    </row>
    <row r="56" spans="1:5" x14ac:dyDescent="0.25">
      <c r="A56" s="103">
        <v>45</v>
      </c>
      <c r="B56" s="104">
        <v>13.67</v>
      </c>
      <c r="C56" s="104">
        <v>2.42</v>
      </c>
      <c r="D56" s="104">
        <v>0</v>
      </c>
      <c r="E56" s="104">
        <v>0</v>
      </c>
    </row>
    <row r="57" spans="1:5" x14ac:dyDescent="0.25">
      <c r="A57" s="103">
        <v>46</v>
      </c>
      <c r="B57" s="104">
        <v>13.87</v>
      </c>
      <c r="C57" s="104">
        <v>2.4500000000000002</v>
      </c>
      <c r="D57" s="104">
        <v>0</v>
      </c>
      <c r="E57" s="104">
        <v>0</v>
      </c>
    </row>
    <row r="58" spans="1:5" x14ac:dyDescent="0.25">
      <c r="A58" s="103">
        <v>47</v>
      </c>
      <c r="B58" s="104">
        <v>14.07</v>
      </c>
      <c r="C58" s="104">
        <v>2.4500000000000002</v>
      </c>
      <c r="D58" s="104">
        <v>0</v>
      </c>
      <c r="E58" s="104">
        <v>0</v>
      </c>
    </row>
    <row r="59" spans="1:5" x14ac:dyDescent="0.25">
      <c r="A59" s="103">
        <v>48</v>
      </c>
      <c r="B59" s="104">
        <v>14.27</v>
      </c>
      <c r="C59" s="104">
        <v>2.48</v>
      </c>
      <c r="D59" s="104">
        <v>0</v>
      </c>
      <c r="E59" s="104">
        <v>0</v>
      </c>
    </row>
    <row r="60" spans="1:5" x14ac:dyDescent="0.25">
      <c r="A60" s="103">
        <v>49</v>
      </c>
      <c r="B60" s="104">
        <v>14.47</v>
      </c>
      <c r="C60" s="104">
        <v>2.48</v>
      </c>
      <c r="D60" s="104">
        <v>0</v>
      </c>
      <c r="E60" s="104">
        <v>0</v>
      </c>
    </row>
    <row r="61" spans="1:5" x14ac:dyDescent="0.25">
      <c r="A61" s="103">
        <v>50</v>
      </c>
      <c r="B61" s="104">
        <v>14.68</v>
      </c>
      <c r="C61" s="104">
        <v>2.48</v>
      </c>
      <c r="D61" s="104">
        <v>0</v>
      </c>
      <c r="E61" s="104">
        <v>0</v>
      </c>
    </row>
    <row r="62" spans="1:5" x14ac:dyDescent="0.25">
      <c r="A62" s="103">
        <v>51</v>
      </c>
      <c r="B62" s="104">
        <v>14.88</v>
      </c>
      <c r="C62" s="104">
        <v>2.5099999999999998</v>
      </c>
      <c r="D62" s="104">
        <v>0</v>
      </c>
      <c r="E62" s="104">
        <v>0</v>
      </c>
    </row>
    <row r="63" spans="1:5" x14ac:dyDescent="0.25">
      <c r="A63" s="103">
        <v>52</v>
      </c>
      <c r="B63" s="104">
        <v>15.09</v>
      </c>
      <c r="C63" s="104">
        <v>2.5499999999999998</v>
      </c>
      <c r="D63" s="104">
        <v>0</v>
      </c>
      <c r="E63" s="104">
        <v>0</v>
      </c>
    </row>
    <row r="64" spans="1:5" x14ac:dyDescent="0.25">
      <c r="A64" s="103">
        <v>53</v>
      </c>
      <c r="B64" s="104">
        <v>15.31</v>
      </c>
      <c r="C64" s="104">
        <v>2.5499999999999998</v>
      </c>
      <c r="D64" s="104">
        <v>0</v>
      </c>
      <c r="E64" s="104">
        <v>0</v>
      </c>
    </row>
    <row r="65" spans="1:5" x14ac:dyDescent="0.25">
      <c r="A65" s="103">
        <v>54</v>
      </c>
      <c r="B65" s="104">
        <v>15.52</v>
      </c>
      <c r="C65" s="104">
        <v>2.5499999999999998</v>
      </c>
      <c r="D65" s="104">
        <v>0</v>
      </c>
      <c r="E65" s="104">
        <v>0</v>
      </c>
    </row>
    <row r="66" spans="1:5" x14ac:dyDescent="0.25">
      <c r="A66" s="103">
        <v>55</v>
      </c>
      <c r="B66" s="104">
        <v>15.74</v>
      </c>
      <c r="C66" s="104">
        <v>2.58</v>
      </c>
      <c r="D66" s="104">
        <v>0</v>
      </c>
      <c r="E66" s="104">
        <v>0</v>
      </c>
    </row>
    <row r="67" spans="1:5" x14ac:dyDescent="0.25">
      <c r="A67" s="103">
        <v>56</v>
      </c>
      <c r="B67" s="104">
        <v>15.97</v>
      </c>
      <c r="C67" s="104">
        <v>2.5499999999999998</v>
      </c>
      <c r="D67" s="104">
        <v>0</v>
      </c>
      <c r="E67" s="104">
        <v>0</v>
      </c>
    </row>
    <row r="68" spans="1:5" x14ac:dyDescent="0.25">
      <c r="A68" s="103">
        <v>57</v>
      </c>
      <c r="B68" s="104">
        <v>16.2</v>
      </c>
      <c r="C68" s="104">
        <v>2.58</v>
      </c>
      <c r="D68" s="104">
        <v>0</v>
      </c>
      <c r="E68" s="104">
        <v>0</v>
      </c>
    </row>
    <row r="69" spans="1:5" x14ac:dyDescent="0.25">
      <c r="A69" s="103">
        <v>58</v>
      </c>
      <c r="B69" s="104">
        <v>16.45</v>
      </c>
      <c r="C69" s="104">
        <v>2.5499999999999998</v>
      </c>
      <c r="D69" s="104">
        <v>0</v>
      </c>
      <c r="E69" s="104">
        <v>0</v>
      </c>
    </row>
    <row r="70" spans="1:5" x14ac:dyDescent="0.25">
      <c r="A70" s="103">
        <v>59</v>
      </c>
      <c r="B70" s="104">
        <v>16.71</v>
      </c>
      <c r="C70" s="104">
        <v>2.5499999999999998</v>
      </c>
      <c r="D70" s="104">
        <v>0</v>
      </c>
      <c r="E70" s="104">
        <v>0</v>
      </c>
    </row>
    <row r="71" spans="1:5" x14ac:dyDescent="0.25">
      <c r="A71" s="103">
        <v>60</v>
      </c>
      <c r="B71" s="104">
        <v>16.989999999999998</v>
      </c>
      <c r="C71" s="104">
        <v>2.5099999999999998</v>
      </c>
      <c r="D71" s="104">
        <v>0</v>
      </c>
      <c r="E71" s="104">
        <v>0</v>
      </c>
    </row>
    <row r="72" spans="1:5" x14ac:dyDescent="0.25">
      <c r="A72" s="103">
        <v>61</v>
      </c>
      <c r="B72" s="104">
        <v>17.28</v>
      </c>
      <c r="C72" s="104">
        <v>2.5099999999999998</v>
      </c>
      <c r="D72" s="104">
        <v>0</v>
      </c>
      <c r="E72" s="104">
        <v>0</v>
      </c>
    </row>
    <row r="73" spans="1:5" x14ac:dyDescent="0.25">
      <c r="A73" s="103">
        <v>62</v>
      </c>
      <c r="B73" s="104">
        <v>17.600000000000001</v>
      </c>
      <c r="C73" s="104">
        <v>2.4500000000000002</v>
      </c>
      <c r="D73" s="104">
        <v>0</v>
      </c>
      <c r="E73" s="104">
        <v>0</v>
      </c>
    </row>
    <row r="74" spans="1:5" x14ac:dyDescent="0.25">
      <c r="A74" s="103">
        <v>63</v>
      </c>
      <c r="B74" s="104">
        <v>17.940000000000001</v>
      </c>
      <c r="C74" s="104">
        <v>2.4500000000000002</v>
      </c>
      <c r="D74" s="104">
        <v>0</v>
      </c>
      <c r="E74" s="104">
        <v>0</v>
      </c>
    </row>
    <row r="75" spans="1:5" x14ac:dyDescent="0.25">
      <c r="A75" s="103">
        <v>64</v>
      </c>
      <c r="B75" s="104">
        <v>18.309999999999999</v>
      </c>
      <c r="C75" s="104">
        <v>2.42</v>
      </c>
      <c r="D75" s="104">
        <v>0</v>
      </c>
      <c r="E75" s="104">
        <v>0</v>
      </c>
    </row>
    <row r="76" spans="1:5" x14ac:dyDescent="0.25">
      <c r="A76" s="103">
        <v>65</v>
      </c>
      <c r="B76" s="104">
        <v>18.16</v>
      </c>
      <c r="C76" s="104">
        <v>2.38</v>
      </c>
      <c r="D76" s="104">
        <v>0</v>
      </c>
      <c r="E76" s="104">
        <v>0</v>
      </c>
    </row>
    <row r="77" spans="1:5" x14ac:dyDescent="0.25">
      <c r="A77" s="103">
        <v>66</v>
      </c>
      <c r="B77" s="104">
        <v>17.48</v>
      </c>
      <c r="C77" s="104">
        <v>2.37</v>
      </c>
      <c r="D77" s="104">
        <v>0</v>
      </c>
      <c r="E77" s="104">
        <v>0</v>
      </c>
    </row>
    <row r="78" spans="1:5" x14ac:dyDescent="0.25">
      <c r="A78" s="103">
        <v>67</v>
      </c>
      <c r="B78" s="104">
        <v>16.8</v>
      </c>
      <c r="C78" s="104">
        <v>2.35</v>
      </c>
      <c r="D78" s="104">
        <v>0</v>
      </c>
      <c r="E78" s="104">
        <v>0</v>
      </c>
    </row>
    <row r="79" spans="1:5" x14ac:dyDescent="0.25">
      <c r="A79" s="103">
        <v>68</v>
      </c>
      <c r="B79" s="104">
        <v>16.11</v>
      </c>
      <c r="C79" s="104">
        <v>2.34</v>
      </c>
      <c r="D79" s="104">
        <v>0</v>
      </c>
      <c r="E79" s="104">
        <v>0</v>
      </c>
    </row>
    <row r="80" spans="1:5" x14ac:dyDescent="0.25">
      <c r="A80" s="103">
        <v>69</v>
      </c>
      <c r="B80" s="104">
        <v>15.43</v>
      </c>
      <c r="C80" s="104">
        <v>2.2000000000000002</v>
      </c>
      <c r="D80" s="104">
        <v>0</v>
      </c>
      <c r="E80" s="104">
        <v>0</v>
      </c>
    </row>
    <row r="81" spans="1:5" x14ac:dyDescent="0.25">
      <c r="A81" s="103">
        <v>70</v>
      </c>
      <c r="B81" s="104">
        <v>14.74</v>
      </c>
      <c r="C81" s="104">
        <v>2.0699999999999998</v>
      </c>
      <c r="D81" s="104">
        <v>0</v>
      </c>
      <c r="E81" s="104">
        <v>0</v>
      </c>
    </row>
    <row r="82" spans="1:5" x14ac:dyDescent="0.25">
      <c r="A82" s="103">
        <v>71</v>
      </c>
      <c r="B82" s="104">
        <v>14.07</v>
      </c>
      <c r="C82" s="104">
        <v>2.0499999999999998</v>
      </c>
      <c r="D82" s="104">
        <v>0</v>
      </c>
      <c r="E82" s="104">
        <v>0</v>
      </c>
    </row>
    <row r="83" spans="1:5" x14ac:dyDescent="0.25">
      <c r="A83" s="103">
        <v>72</v>
      </c>
      <c r="B83" s="104">
        <v>13.4</v>
      </c>
      <c r="C83" s="104">
        <v>2.02</v>
      </c>
      <c r="D83" s="104">
        <v>0</v>
      </c>
      <c r="E83" s="104">
        <v>0</v>
      </c>
    </row>
    <row r="84" spans="1:5" x14ac:dyDescent="0.25">
      <c r="A84" s="103">
        <v>73</v>
      </c>
      <c r="B84" s="104">
        <v>12.74</v>
      </c>
      <c r="C84" s="104">
        <v>1.99</v>
      </c>
      <c r="D84" s="104">
        <v>0</v>
      </c>
      <c r="E84" s="104">
        <v>0</v>
      </c>
    </row>
    <row r="85" spans="1:5" x14ac:dyDescent="0.25">
      <c r="A85" s="103">
        <v>74</v>
      </c>
      <c r="B85" s="104">
        <v>12.09</v>
      </c>
      <c r="C85" s="104">
        <v>1.85</v>
      </c>
      <c r="D85" s="104">
        <v>0</v>
      </c>
      <c r="E85" s="104">
        <v>0</v>
      </c>
    </row>
  </sheetData>
  <sheetProtection algorithmName="SHA-512" hashValue="y9vxYitS+jomTj9h7YUhR7uN7I/HVKkJ0br+RuE3ip3/pUA0792TXdK7U/ZDhp6e1t8RJSFcjdHscqiJXq8mJg==" saltValue="lgPjWbnlEyTxvk4TTHdVug==" spinCount="100000" sheet="1" objects="1" scenarios="1"/>
  <conditionalFormatting sqref="A6:A21">
    <cfRule type="expression" dxfId="599" priority="5" stopIfTrue="1">
      <formula>MOD(ROW(),2)=0</formula>
    </cfRule>
    <cfRule type="expression" dxfId="598" priority="6" stopIfTrue="1">
      <formula>MOD(ROW(),2)&lt;&gt;0</formula>
    </cfRule>
  </conditionalFormatting>
  <conditionalFormatting sqref="A26:A85">
    <cfRule type="expression" dxfId="597" priority="1" stopIfTrue="1">
      <formula>MOD(ROW(),2)=0</formula>
    </cfRule>
    <cfRule type="expression" dxfId="596" priority="2" stopIfTrue="1">
      <formula>MOD(ROW(),2)&lt;&gt;0</formula>
    </cfRule>
  </conditionalFormatting>
  <conditionalFormatting sqref="B18:B21">
    <cfRule type="expression" dxfId="595" priority="7" stopIfTrue="1">
      <formula>MOD(ROW(),2)=0</formula>
    </cfRule>
    <cfRule type="expression" dxfId="594" priority="8" stopIfTrue="1">
      <formula>MOD(ROW(),2)&lt;&gt;0</formula>
    </cfRule>
  </conditionalFormatting>
  <conditionalFormatting sqref="B6:E21">
    <cfRule type="expression" dxfId="593" priority="15" stopIfTrue="1">
      <formula>MOD(ROW(),2)=0</formula>
    </cfRule>
    <cfRule type="expression" dxfId="592" priority="16" stopIfTrue="1">
      <formula>MOD(ROW(),2)&lt;&gt;0</formula>
    </cfRule>
  </conditionalFormatting>
  <conditionalFormatting sqref="B26:E85">
    <cfRule type="expression" dxfId="591" priority="3" stopIfTrue="1">
      <formula>MOD(ROW(),2)=0</formula>
    </cfRule>
    <cfRule type="expression" dxfId="590" priority="4" stopIfTrue="1">
      <formula>MOD(ROW(),2)&lt;&gt;0</formula>
    </cfRule>
  </conditionalFormatting>
  <hyperlinks>
    <hyperlink ref="B24" location="Assumptions!A1" display="Assumptions" xr:uid="{6FF49AF3-8E61-4628-950E-3D9E7C74A43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FC0D-B07D-48D1-95CE-77B43D894CAA}">
  <sheetPr codeName="Sheet45"/>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x-210</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2014</v>
      </c>
      <c r="C8" s="149"/>
      <c r="D8" s="149"/>
      <c r="E8" s="149"/>
    </row>
    <row r="9" spans="1:9" x14ac:dyDescent="0.25">
      <c r="A9" s="83" t="s">
        <v>15</v>
      </c>
      <c r="B9" s="149" t="s">
        <v>321</v>
      </c>
      <c r="C9" s="149"/>
      <c r="D9" s="149"/>
      <c r="E9" s="149"/>
    </row>
    <row r="10" spans="1:9" x14ac:dyDescent="0.25">
      <c r="A10" s="83" t="s">
        <v>1</v>
      </c>
      <c r="B10" s="149" t="s">
        <v>322</v>
      </c>
      <c r="C10" s="149"/>
      <c r="D10" s="149"/>
      <c r="E10" s="149"/>
    </row>
    <row r="11" spans="1:9" x14ac:dyDescent="0.25">
      <c r="A11" s="83" t="s">
        <v>21</v>
      </c>
      <c r="B11" s="149" t="s">
        <v>272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210</v>
      </c>
      <c r="C14" s="149"/>
      <c r="D14" s="149"/>
      <c r="E14" s="149"/>
    </row>
    <row r="15" spans="1:9" x14ac:dyDescent="0.25">
      <c r="A15" s="83" t="s">
        <v>47</v>
      </c>
      <c r="B15" s="149" t="s">
        <v>325</v>
      </c>
      <c r="C15" s="149"/>
      <c r="D15" s="149"/>
      <c r="E15" s="149"/>
    </row>
    <row r="16" spans="1:9" x14ac:dyDescent="0.25">
      <c r="A16" s="83" t="s">
        <v>48</v>
      </c>
      <c r="B16" s="149" t="s">
        <v>326</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16</v>
      </c>
      <c r="B27" s="104">
        <v>9.0399999999999991</v>
      </c>
      <c r="C27" s="104">
        <v>1.5</v>
      </c>
      <c r="D27" s="104">
        <v>0</v>
      </c>
      <c r="E27" s="104">
        <v>0</v>
      </c>
    </row>
    <row r="28" spans="1:5" x14ac:dyDescent="0.25">
      <c r="A28" s="103">
        <v>17</v>
      </c>
      <c r="B28" s="104">
        <v>9.18</v>
      </c>
      <c r="C28" s="104">
        <v>1.53</v>
      </c>
      <c r="D28" s="104">
        <v>0</v>
      </c>
      <c r="E28" s="104">
        <v>0</v>
      </c>
    </row>
    <row r="29" spans="1:5" x14ac:dyDescent="0.25">
      <c r="A29" s="103">
        <v>18</v>
      </c>
      <c r="B29" s="104">
        <v>9.31</v>
      </c>
      <c r="C29" s="104">
        <v>1.67</v>
      </c>
      <c r="D29" s="104">
        <v>0</v>
      </c>
      <c r="E29" s="104">
        <v>0</v>
      </c>
    </row>
    <row r="30" spans="1:5" x14ac:dyDescent="0.25">
      <c r="A30" s="103">
        <v>19</v>
      </c>
      <c r="B30" s="104">
        <v>9.4499999999999993</v>
      </c>
      <c r="C30" s="104">
        <v>1.7</v>
      </c>
      <c r="D30" s="104">
        <v>0</v>
      </c>
      <c r="E30" s="104">
        <v>0</v>
      </c>
    </row>
    <row r="31" spans="1:5" x14ac:dyDescent="0.25">
      <c r="A31" s="103">
        <v>20</v>
      </c>
      <c r="B31" s="104">
        <v>9.59</v>
      </c>
      <c r="C31" s="104">
        <v>1.73</v>
      </c>
      <c r="D31" s="104">
        <v>0</v>
      </c>
      <c r="E31" s="104">
        <v>0</v>
      </c>
    </row>
    <row r="32" spans="1:5" x14ac:dyDescent="0.25">
      <c r="A32" s="103">
        <v>21</v>
      </c>
      <c r="B32" s="104">
        <v>9.73</v>
      </c>
      <c r="C32" s="104">
        <v>1.76</v>
      </c>
      <c r="D32" s="104">
        <v>0</v>
      </c>
      <c r="E32" s="104">
        <v>0</v>
      </c>
    </row>
    <row r="33" spans="1:5" x14ac:dyDescent="0.25">
      <c r="A33" s="103">
        <v>22</v>
      </c>
      <c r="B33" s="104">
        <v>9.8699999999999992</v>
      </c>
      <c r="C33" s="104">
        <v>1.8</v>
      </c>
      <c r="D33" s="104">
        <v>0</v>
      </c>
      <c r="E33" s="104">
        <v>0</v>
      </c>
    </row>
    <row r="34" spans="1:5" x14ac:dyDescent="0.25">
      <c r="A34" s="103">
        <v>23</v>
      </c>
      <c r="B34" s="104">
        <v>10.01</v>
      </c>
      <c r="C34" s="104">
        <v>1.83</v>
      </c>
      <c r="D34" s="104">
        <v>0</v>
      </c>
      <c r="E34" s="104">
        <v>0</v>
      </c>
    </row>
    <row r="35" spans="1:5" x14ac:dyDescent="0.25">
      <c r="A35" s="103">
        <v>24</v>
      </c>
      <c r="B35" s="104">
        <v>10.16</v>
      </c>
      <c r="C35" s="104">
        <v>1.83</v>
      </c>
      <c r="D35" s="104">
        <v>0</v>
      </c>
      <c r="E35" s="104">
        <v>0</v>
      </c>
    </row>
    <row r="36" spans="1:5" x14ac:dyDescent="0.25">
      <c r="A36" s="103">
        <v>25</v>
      </c>
      <c r="B36" s="104">
        <v>10.3</v>
      </c>
      <c r="C36" s="104">
        <v>1.89</v>
      </c>
      <c r="D36" s="104">
        <v>0</v>
      </c>
      <c r="E36" s="104">
        <v>0</v>
      </c>
    </row>
    <row r="37" spans="1:5" x14ac:dyDescent="0.25">
      <c r="A37" s="103">
        <v>26</v>
      </c>
      <c r="B37" s="104">
        <v>10.45</v>
      </c>
      <c r="C37" s="104">
        <v>1.93</v>
      </c>
      <c r="D37" s="104">
        <v>0</v>
      </c>
      <c r="E37" s="104">
        <v>0</v>
      </c>
    </row>
    <row r="38" spans="1:5" x14ac:dyDescent="0.25">
      <c r="A38" s="103">
        <v>27</v>
      </c>
      <c r="B38" s="104">
        <v>10.6</v>
      </c>
      <c r="C38" s="104">
        <v>1.96</v>
      </c>
      <c r="D38" s="104">
        <v>0</v>
      </c>
      <c r="E38" s="104">
        <v>0</v>
      </c>
    </row>
    <row r="39" spans="1:5" x14ac:dyDescent="0.25">
      <c r="A39" s="103">
        <v>28</v>
      </c>
      <c r="B39" s="104">
        <v>10.76</v>
      </c>
      <c r="C39" s="104">
        <v>1.96</v>
      </c>
      <c r="D39" s="104">
        <v>0</v>
      </c>
      <c r="E39" s="104">
        <v>0</v>
      </c>
    </row>
    <row r="40" spans="1:5" x14ac:dyDescent="0.25">
      <c r="A40" s="103">
        <v>29</v>
      </c>
      <c r="B40" s="104">
        <v>10.91</v>
      </c>
      <c r="C40" s="104">
        <v>1.99</v>
      </c>
      <c r="D40" s="104">
        <v>0</v>
      </c>
      <c r="E40" s="104">
        <v>0</v>
      </c>
    </row>
    <row r="41" spans="1:5" x14ac:dyDescent="0.25">
      <c r="A41" s="103">
        <v>30</v>
      </c>
      <c r="B41" s="104">
        <v>11.07</v>
      </c>
      <c r="C41" s="104">
        <v>2.02</v>
      </c>
      <c r="D41" s="104">
        <v>0</v>
      </c>
      <c r="E41" s="104">
        <v>0</v>
      </c>
    </row>
    <row r="42" spans="1:5" x14ac:dyDescent="0.25">
      <c r="A42" s="103">
        <v>31</v>
      </c>
      <c r="B42" s="104">
        <v>11.23</v>
      </c>
      <c r="C42" s="104">
        <v>2.02</v>
      </c>
      <c r="D42" s="104">
        <v>0</v>
      </c>
      <c r="E42" s="104">
        <v>0</v>
      </c>
    </row>
    <row r="43" spans="1:5" x14ac:dyDescent="0.25">
      <c r="A43" s="103">
        <v>32</v>
      </c>
      <c r="B43" s="104">
        <v>11.38</v>
      </c>
      <c r="C43" s="104">
        <v>2.09</v>
      </c>
      <c r="D43" s="104">
        <v>0</v>
      </c>
      <c r="E43" s="104">
        <v>0</v>
      </c>
    </row>
    <row r="44" spans="1:5" x14ac:dyDescent="0.25">
      <c r="A44" s="103">
        <v>33</v>
      </c>
      <c r="B44" s="104">
        <v>11.55</v>
      </c>
      <c r="C44" s="104">
        <v>2.09</v>
      </c>
      <c r="D44" s="104">
        <v>0</v>
      </c>
      <c r="E44" s="104">
        <v>0</v>
      </c>
    </row>
    <row r="45" spans="1:5" x14ac:dyDescent="0.25">
      <c r="A45" s="103">
        <v>34</v>
      </c>
      <c r="B45" s="104">
        <v>11.71</v>
      </c>
      <c r="C45" s="104">
        <v>2.12</v>
      </c>
      <c r="D45" s="104">
        <v>0</v>
      </c>
      <c r="E45" s="104">
        <v>0</v>
      </c>
    </row>
    <row r="46" spans="1:5" x14ac:dyDescent="0.25">
      <c r="A46" s="103">
        <v>35</v>
      </c>
      <c r="B46" s="104">
        <v>11.88</v>
      </c>
      <c r="C46" s="104">
        <v>2.16</v>
      </c>
      <c r="D46" s="104">
        <v>0</v>
      </c>
      <c r="E46" s="104">
        <v>0</v>
      </c>
    </row>
    <row r="47" spans="1:5" x14ac:dyDescent="0.25">
      <c r="A47" s="103">
        <v>36</v>
      </c>
      <c r="B47" s="104">
        <v>12.04</v>
      </c>
      <c r="C47" s="104">
        <v>2.19</v>
      </c>
      <c r="D47" s="104">
        <v>0</v>
      </c>
      <c r="E47" s="104">
        <v>0</v>
      </c>
    </row>
    <row r="48" spans="1:5" x14ac:dyDescent="0.25">
      <c r="A48" s="103">
        <v>37</v>
      </c>
      <c r="B48" s="104">
        <v>12.21</v>
      </c>
      <c r="C48" s="104">
        <v>2.2200000000000002</v>
      </c>
      <c r="D48" s="104">
        <v>0</v>
      </c>
      <c r="E48" s="104">
        <v>0</v>
      </c>
    </row>
    <row r="49" spans="1:5" x14ac:dyDescent="0.25">
      <c r="A49" s="103">
        <v>38</v>
      </c>
      <c r="B49" s="104">
        <v>12.39</v>
      </c>
      <c r="C49" s="104">
        <v>2.2200000000000002</v>
      </c>
      <c r="D49" s="104">
        <v>0</v>
      </c>
      <c r="E49" s="104">
        <v>0</v>
      </c>
    </row>
    <row r="50" spans="1:5" x14ac:dyDescent="0.25">
      <c r="A50" s="103">
        <v>39</v>
      </c>
      <c r="B50" s="104">
        <v>12.56</v>
      </c>
      <c r="C50" s="104">
        <v>2.29</v>
      </c>
      <c r="D50" s="104">
        <v>0</v>
      </c>
      <c r="E50" s="104">
        <v>0</v>
      </c>
    </row>
    <row r="51" spans="1:5" x14ac:dyDescent="0.25">
      <c r="A51" s="103">
        <v>40</v>
      </c>
      <c r="B51" s="104">
        <v>12.74</v>
      </c>
      <c r="C51" s="104">
        <v>2.29</v>
      </c>
      <c r="D51" s="104">
        <v>0</v>
      </c>
      <c r="E51" s="104">
        <v>0</v>
      </c>
    </row>
    <row r="52" spans="1:5" x14ac:dyDescent="0.25">
      <c r="A52" s="103">
        <v>41</v>
      </c>
      <c r="B52" s="104">
        <v>12.92</v>
      </c>
      <c r="C52" s="104">
        <v>2.3199999999999998</v>
      </c>
      <c r="D52" s="104">
        <v>0</v>
      </c>
      <c r="E52" s="104">
        <v>0</v>
      </c>
    </row>
    <row r="53" spans="1:5" x14ac:dyDescent="0.25">
      <c r="A53" s="103">
        <v>42</v>
      </c>
      <c r="B53" s="104">
        <v>13.11</v>
      </c>
      <c r="C53" s="104">
        <v>2.3199999999999998</v>
      </c>
      <c r="D53" s="104">
        <v>0</v>
      </c>
      <c r="E53" s="104">
        <v>0</v>
      </c>
    </row>
    <row r="54" spans="1:5" x14ac:dyDescent="0.25">
      <c r="A54" s="103">
        <v>43</v>
      </c>
      <c r="B54" s="104">
        <v>13.29</v>
      </c>
      <c r="C54" s="104">
        <v>2.38</v>
      </c>
      <c r="D54" s="104">
        <v>0</v>
      </c>
      <c r="E54" s="104">
        <v>0</v>
      </c>
    </row>
    <row r="55" spans="1:5" x14ac:dyDescent="0.25">
      <c r="A55" s="103">
        <v>44</v>
      </c>
      <c r="B55" s="104">
        <v>13.48</v>
      </c>
      <c r="C55" s="104">
        <v>2.38</v>
      </c>
      <c r="D55" s="104">
        <v>0</v>
      </c>
      <c r="E55" s="104">
        <v>0</v>
      </c>
    </row>
    <row r="56" spans="1:5" x14ac:dyDescent="0.25">
      <c r="A56" s="103">
        <v>45</v>
      </c>
      <c r="B56" s="104">
        <v>13.67</v>
      </c>
      <c r="C56" s="104">
        <v>2.42</v>
      </c>
      <c r="D56" s="104">
        <v>0</v>
      </c>
      <c r="E56" s="104">
        <v>0</v>
      </c>
    </row>
    <row r="57" spans="1:5" x14ac:dyDescent="0.25">
      <c r="A57" s="103">
        <v>46</v>
      </c>
      <c r="B57" s="104">
        <v>13.87</v>
      </c>
      <c r="C57" s="104">
        <v>2.4500000000000002</v>
      </c>
      <c r="D57" s="104">
        <v>0</v>
      </c>
      <c r="E57" s="104">
        <v>0</v>
      </c>
    </row>
    <row r="58" spans="1:5" x14ac:dyDescent="0.25">
      <c r="A58" s="103">
        <v>47</v>
      </c>
      <c r="B58" s="104">
        <v>14.07</v>
      </c>
      <c r="C58" s="104">
        <v>2.4500000000000002</v>
      </c>
      <c r="D58" s="104">
        <v>0</v>
      </c>
      <c r="E58" s="104">
        <v>0</v>
      </c>
    </row>
    <row r="59" spans="1:5" x14ac:dyDescent="0.25">
      <c r="A59" s="103">
        <v>48</v>
      </c>
      <c r="B59" s="104">
        <v>14.27</v>
      </c>
      <c r="C59" s="104">
        <v>2.48</v>
      </c>
      <c r="D59" s="104">
        <v>0</v>
      </c>
      <c r="E59" s="104">
        <v>0</v>
      </c>
    </row>
    <row r="60" spans="1:5" x14ac:dyDescent="0.25">
      <c r="A60" s="103">
        <v>49</v>
      </c>
      <c r="B60" s="104">
        <v>14.47</v>
      </c>
      <c r="C60" s="104">
        <v>2.48</v>
      </c>
      <c r="D60" s="104">
        <v>0</v>
      </c>
      <c r="E60" s="104">
        <v>0</v>
      </c>
    </row>
    <row r="61" spans="1:5" x14ac:dyDescent="0.25">
      <c r="A61" s="103">
        <v>50</v>
      </c>
      <c r="B61" s="104">
        <v>14.68</v>
      </c>
      <c r="C61" s="104">
        <v>2.48</v>
      </c>
      <c r="D61" s="104">
        <v>0</v>
      </c>
      <c r="E61" s="104">
        <v>0</v>
      </c>
    </row>
    <row r="62" spans="1:5" x14ac:dyDescent="0.25">
      <c r="A62" s="103">
        <v>51</v>
      </c>
      <c r="B62" s="104">
        <v>14.88</v>
      </c>
      <c r="C62" s="104">
        <v>2.5099999999999998</v>
      </c>
      <c r="D62" s="104">
        <v>0</v>
      </c>
      <c r="E62" s="104">
        <v>0</v>
      </c>
    </row>
    <row r="63" spans="1:5" x14ac:dyDescent="0.25">
      <c r="A63" s="103">
        <v>52</v>
      </c>
      <c r="B63" s="104">
        <v>15.09</v>
      </c>
      <c r="C63" s="104">
        <v>2.5499999999999998</v>
      </c>
      <c r="D63" s="104">
        <v>0</v>
      </c>
      <c r="E63" s="104">
        <v>0</v>
      </c>
    </row>
    <row r="64" spans="1:5" x14ac:dyDescent="0.25">
      <c r="A64" s="103">
        <v>53</v>
      </c>
      <c r="B64" s="104">
        <v>15.31</v>
      </c>
      <c r="C64" s="104">
        <v>2.5499999999999998</v>
      </c>
      <c r="D64" s="104">
        <v>0</v>
      </c>
      <c r="E64" s="104">
        <v>0</v>
      </c>
    </row>
    <row r="65" spans="1:5" x14ac:dyDescent="0.25">
      <c r="A65" s="103">
        <v>54</v>
      </c>
      <c r="B65" s="104">
        <v>15.52</v>
      </c>
      <c r="C65" s="104">
        <v>2.5499999999999998</v>
      </c>
      <c r="D65" s="104">
        <v>0</v>
      </c>
      <c r="E65" s="104">
        <v>0</v>
      </c>
    </row>
    <row r="66" spans="1:5" x14ac:dyDescent="0.25">
      <c r="A66" s="103">
        <v>55</v>
      </c>
      <c r="B66" s="104">
        <v>15.74</v>
      </c>
      <c r="C66" s="104">
        <v>2.58</v>
      </c>
      <c r="D66" s="104">
        <v>0</v>
      </c>
      <c r="E66" s="104">
        <v>0</v>
      </c>
    </row>
    <row r="67" spans="1:5" x14ac:dyDescent="0.25">
      <c r="A67" s="103">
        <v>56</v>
      </c>
      <c r="B67" s="104">
        <v>15.97</v>
      </c>
      <c r="C67" s="104">
        <v>2.5499999999999998</v>
      </c>
      <c r="D67" s="104">
        <v>0</v>
      </c>
      <c r="E67" s="104">
        <v>0</v>
      </c>
    </row>
    <row r="68" spans="1:5" x14ac:dyDescent="0.25">
      <c r="A68" s="103">
        <v>57</v>
      </c>
      <c r="B68" s="104">
        <v>16.2</v>
      </c>
      <c r="C68" s="104">
        <v>2.58</v>
      </c>
      <c r="D68" s="104">
        <v>0</v>
      </c>
      <c r="E68" s="104">
        <v>0</v>
      </c>
    </row>
    <row r="69" spans="1:5" x14ac:dyDescent="0.25">
      <c r="A69" s="103">
        <v>58</v>
      </c>
      <c r="B69" s="104">
        <v>16.45</v>
      </c>
      <c r="C69" s="104">
        <v>2.5499999999999998</v>
      </c>
      <c r="D69" s="104">
        <v>0</v>
      </c>
      <c r="E69" s="104">
        <v>0</v>
      </c>
    </row>
    <row r="70" spans="1:5" x14ac:dyDescent="0.25">
      <c r="A70" s="103">
        <v>59</v>
      </c>
      <c r="B70" s="104">
        <v>16.71</v>
      </c>
      <c r="C70" s="104">
        <v>2.5499999999999998</v>
      </c>
      <c r="D70" s="104">
        <v>0</v>
      </c>
      <c r="E70" s="104">
        <v>0</v>
      </c>
    </row>
    <row r="71" spans="1:5" x14ac:dyDescent="0.25">
      <c r="A71" s="103">
        <v>60</v>
      </c>
      <c r="B71" s="104">
        <v>16.989999999999998</v>
      </c>
      <c r="C71" s="104">
        <v>2.5099999999999998</v>
      </c>
      <c r="D71" s="104">
        <v>0</v>
      </c>
      <c r="E71" s="104">
        <v>0</v>
      </c>
    </row>
    <row r="72" spans="1:5" x14ac:dyDescent="0.25">
      <c r="A72" s="103">
        <v>61</v>
      </c>
      <c r="B72" s="104">
        <v>17.28</v>
      </c>
      <c r="C72" s="104">
        <v>2.5099999999999998</v>
      </c>
      <c r="D72" s="104">
        <v>0</v>
      </c>
      <c r="E72" s="104">
        <v>0</v>
      </c>
    </row>
    <row r="73" spans="1:5" x14ac:dyDescent="0.25">
      <c r="A73" s="103">
        <v>62</v>
      </c>
      <c r="B73" s="104">
        <v>17.600000000000001</v>
      </c>
      <c r="C73" s="104">
        <v>2.4500000000000002</v>
      </c>
      <c r="D73" s="104">
        <v>0</v>
      </c>
      <c r="E73" s="104">
        <v>0</v>
      </c>
    </row>
    <row r="74" spans="1:5" x14ac:dyDescent="0.25">
      <c r="A74" s="103">
        <v>63</v>
      </c>
      <c r="B74" s="104">
        <v>17.940000000000001</v>
      </c>
      <c r="C74" s="104">
        <v>2.4500000000000002</v>
      </c>
      <c r="D74" s="104">
        <v>0</v>
      </c>
      <c r="E74" s="104">
        <v>0</v>
      </c>
    </row>
    <row r="75" spans="1:5" x14ac:dyDescent="0.25">
      <c r="A75" s="103">
        <v>64</v>
      </c>
      <c r="B75" s="104">
        <v>18.309999999999999</v>
      </c>
      <c r="C75" s="104">
        <v>2.42</v>
      </c>
      <c r="D75" s="104">
        <v>0</v>
      </c>
      <c r="E75" s="104">
        <v>0</v>
      </c>
    </row>
    <row r="76" spans="1:5" x14ac:dyDescent="0.25">
      <c r="A76" s="103">
        <v>65</v>
      </c>
      <c r="B76" s="104">
        <v>18.16</v>
      </c>
      <c r="C76" s="104">
        <v>2.38</v>
      </c>
      <c r="D76" s="104">
        <v>0</v>
      </c>
      <c r="E76" s="104">
        <v>0</v>
      </c>
    </row>
    <row r="77" spans="1:5" x14ac:dyDescent="0.25">
      <c r="A77" s="103">
        <v>66</v>
      </c>
      <c r="B77" s="104">
        <v>17.48</v>
      </c>
      <c r="C77" s="104">
        <v>2.37</v>
      </c>
      <c r="D77" s="104">
        <v>0</v>
      </c>
      <c r="E77" s="104">
        <v>0</v>
      </c>
    </row>
    <row r="78" spans="1:5" x14ac:dyDescent="0.25">
      <c r="A78" s="103">
        <v>67</v>
      </c>
      <c r="B78" s="104">
        <v>16.8</v>
      </c>
      <c r="C78" s="104">
        <v>2.35</v>
      </c>
      <c r="D78" s="104">
        <v>0</v>
      </c>
      <c r="E78" s="104">
        <v>0</v>
      </c>
    </row>
    <row r="79" spans="1:5" x14ac:dyDescent="0.25">
      <c r="A79" s="103">
        <v>68</v>
      </c>
      <c r="B79" s="104">
        <v>16.11</v>
      </c>
      <c r="C79" s="104">
        <v>2.34</v>
      </c>
      <c r="D79" s="104">
        <v>0</v>
      </c>
      <c r="E79" s="104">
        <v>0</v>
      </c>
    </row>
    <row r="80" spans="1:5" x14ac:dyDescent="0.25">
      <c r="A80" s="103">
        <v>69</v>
      </c>
      <c r="B80" s="104">
        <v>15.43</v>
      </c>
      <c r="C80" s="104">
        <v>2.2000000000000002</v>
      </c>
      <c r="D80" s="104">
        <v>0</v>
      </c>
      <c r="E80" s="104">
        <v>0</v>
      </c>
    </row>
    <row r="81" spans="1:5" x14ac:dyDescent="0.25">
      <c r="A81" s="103">
        <v>70</v>
      </c>
      <c r="B81" s="104">
        <v>14.74</v>
      </c>
      <c r="C81" s="104">
        <v>2.0699999999999998</v>
      </c>
      <c r="D81" s="104">
        <v>0</v>
      </c>
      <c r="E81" s="104">
        <v>0</v>
      </c>
    </row>
    <row r="82" spans="1:5" x14ac:dyDescent="0.25">
      <c r="A82" s="103">
        <v>71</v>
      </c>
      <c r="B82" s="104">
        <v>14.07</v>
      </c>
      <c r="C82" s="104">
        <v>2.0499999999999998</v>
      </c>
      <c r="D82" s="104">
        <v>0</v>
      </c>
      <c r="E82" s="104">
        <v>0</v>
      </c>
    </row>
    <row r="83" spans="1:5" x14ac:dyDescent="0.25">
      <c r="A83" s="103">
        <v>72</v>
      </c>
      <c r="B83" s="104">
        <v>13.4</v>
      </c>
      <c r="C83" s="104">
        <v>2.02</v>
      </c>
      <c r="D83" s="104">
        <v>0</v>
      </c>
      <c r="E83" s="104">
        <v>0</v>
      </c>
    </row>
    <row r="84" spans="1:5" x14ac:dyDescent="0.25">
      <c r="A84" s="103">
        <v>73</v>
      </c>
      <c r="B84" s="104">
        <v>12.74</v>
      </c>
      <c r="C84" s="104">
        <v>1.99</v>
      </c>
      <c r="D84" s="104">
        <v>0</v>
      </c>
      <c r="E84" s="104">
        <v>0</v>
      </c>
    </row>
    <row r="85" spans="1:5" x14ac:dyDescent="0.25">
      <c r="A85" s="103">
        <v>74</v>
      </c>
      <c r="B85" s="104">
        <v>12.09</v>
      </c>
      <c r="C85" s="104">
        <v>1.85</v>
      </c>
      <c r="D85" s="104">
        <v>0</v>
      </c>
      <c r="E85" s="104">
        <v>0</v>
      </c>
    </row>
  </sheetData>
  <sheetProtection algorithmName="SHA-512" hashValue="fSQ6Ps/XQn1Sl0L3ahGnh3SeIwbNZSz0YbNDs0ovspR9jsQwIIShXnKuYst/LJVM7+b420XsvzICRlL6fJX+zg==" saltValue="6lHoU25ExXrdgS8CDjzypA==" spinCount="100000" sheet="1" objects="1" scenarios="1"/>
  <conditionalFormatting sqref="A6:A21">
    <cfRule type="expression" dxfId="589" priority="5" stopIfTrue="1">
      <formula>MOD(ROW(),2)=0</formula>
    </cfRule>
    <cfRule type="expression" dxfId="588" priority="6" stopIfTrue="1">
      <formula>MOD(ROW(),2)&lt;&gt;0</formula>
    </cfRule>
  </conditionalFormatting>
  <conditionalFormatting sqref="A26:A85">
    <cfRule type="expression" dxfId="587" priority="1" stopIfTrue="1">
      <formula>MOD(ROW(),2)=0</formula>
    </cfRule>
    <cfRule type="expression" dxfId="586" priority="2" stopIfTrue="1">
      <formula>MOD(ROW(),2)&lt;&gt;0</formula>
    </cfRule>
  </conditionalFormatting>
  <conditionalFormatting sqref="B18:B21">
    <cfRule type="expression" dxfId="585" priority="7" stopIfTrue="1">
      <formula>MOD(ROW(),2)=0</formula>
    </cfRule>
    <cfRule type="expression" dxfId="584" priority="8" stopIfTrue="1">
      <formula>MOD(ROW(),2)&lt;&gt;0</formula>
    </cfRule>
  </conditionalFormatting>
  <conditionalFormatting sqref="B6:E21">
    <cfRule type="expression" dxfId="583" priority="15" stopIfTrue="1">
      <formula>MOD(ROW(),2)=0</formula>
    </cfRule>
    <cfRule type="expression" dxfId="582" priority="16" stopIfTrue="1">
      <formula>MOD(ROW(),2)&lt;&gt;0</formula>
    </cfRule>
  </conditionalFormatting>
  <conditionalFormatting sqref="B26:E85">
    <cfRule type="expression" dxfId="581" priority="3" stopIfTrue="1">
      <formula>MOD(ROW(),2)=0</formula>
    </cfRule>
    <cfRule type="expression" dxfId="580" priority="4" stopIfTrue="1">
      <formula>MOD(ROW(),2)&lt;&gt;0</formula>
    </cfRule>
  </conditionalFormatting>
  <hyperlinks>
    <hyperlink ref="B24" location="Assumptions!A1" display="Assumptions" xr:uid="{F28B7DB0-29E3-4C4C-B8CB-F3EDECA65EF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303F9-DA63-4832-BD17-CDA39D653A04}">
  <sheetPr codeName="Sheet46"/>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x-211</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2014</v>
      </c>
      <c r="C8" s="149"/>
      <c r="D8" s="149"/>
      <c r="E8" s="149"/>
    </row>
    <row r="9" spans="1:9" x14ac:dyDescent="0.25">
      <c r="A9" s="83" t="s">
        <v>15</v>
      </c>
      <c r="B9" s="149" t="s">
        <v>321</v>
      </c>
      <c r="C9" s="149"/>
      <c r="D9" s="149"/>
      <c r="E9" s="149"/>
    </row>
    <row r="10" spans="1:9" x14ac:dyDescent="0.25">
      <c r="A10" s="83" t="s">
        <v>1</v>
      </c>
      <c r="B10" s="149" t="s">
        <v>327</v>
      </c>
      <c r="C10" s="149"/>
      <c r="D10" s="149"/>
      <c r="E10" s="149"/>
    </row>
    <row r="11" spans="1:9" x14ac:dyDescent="0.25">
      <c r="A11" s="83" t="s">
        <v>21</v>
      </c>
      <c r="B11" s="149" t="s">
        <v>262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211</v>
      </c>
      <c r="C14" s="149"/>
      <c r="D14" s="149"/>
      <c r="E14" s="149"/>
    </row>
    <row r="15" spans="1:9" x14ac:dyDescent="0.25">
      <c r="A15" s="83" t="s">
        <v>47</v>
      </c>
      <c r="B15" s="149" t="s">
        <v>328</v>
      </c>
      <c r="C15" s="149"/>
      <c r="D15" s="149"/>
      <c r="E15" s="149"/>
    </row>
    <row r="16" spans="1:9" x14ac:dyDescent="0.25">
      <c r="A16" s="83" t="s">
        <v>48</v>
      </c>
      <c r="B16" s="149" t="s">
        <v>329</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16</v>
      </c>
      <c r="B27" s="104">
        <v>8.66</v>
      </c>
      <c r="C27" s="104">
        <v>1.53</v>
      </c>
      <c r="D27" s="104">
        <v>0</v>
      </c>
      <c r="E27" s="104">
        <v>0</v>
      </c>
    </row>
    <row r="28" spans="1:5" x14ac:dyDescent="0.25">
      <c r="A28" s="103">
        <v>17</v>
      </c>
      <c r="B28" s="104">
        <v>8.7899999999999991</v>
      </c>
      <c r="C28" s="104">
        <v>1.57</v>
      </c>
      <c r="D28" s="104">
        <v>0</v>
      </c>
      <c r="E28" s="104">
        <v>0</v>
      </c>
    </row>
    <row r="29" spans="1:5" x14ac:dyDescent="0.25">
      <c r="A29" s="103">
        <v>18</v>
      </c>
      <c r="B29" s="104">
        <v>8.92</v>
      </c>
      <c r="C29" s="104">
        <v>1.67</v>
      </c>
      <c r="D29" s="104">
        <v>0</v>
      </c>
      <c r="E29" s="104">
        <v>0</v>
      </c>
    </row>
    <row r="30" spans="1:5" x14ac:dyDescent="0.25">
      <c r="A30" s="103">
        <v>19</v>
      </c>
      <c r="B30" s="104">
        <v>9.0500000000000007</v>
      </c>
      <c r="C30" s="104">
        <v>1.73</v>
      </c>
      <c r="D30" s="104">
        <v>0</v>
      </c>
      <c r="E30" s="104">
        <v>0</v>
      </c>
    </row>
    <row r="31" spans="1:5" x14ac:dyDescent="0.25">
      <c r="A31" s="103">
        <v>20</v>
      </c>
      <c r="B31" s="104">
        <v>9.18</v>
      </c>
      <c r="C31" s="104">
        <v>1.76</v>
      </c>
      <c r="D31" s="104">
        <v>0</v>
      </c>
      <c r="E31" s="104">
        <v>0</v>
      </c>
    </row>
    <row r="32" spans="1:5" x14ac:dyDescent="0.25">
      <c r="A32" s="103">
        <v>21</v>
      </c>
      <c r="B32" s="104">
        <v>9.31</v>
      </c>
      <c r="C32" s="104">
        <v>1.8</v>
      </c>
      <c r="D32" s="104">
        <v>0</v>
      </c>
      <c r="E32" s="104">
        <v>0</v>
      </c>
    </row>
    <row r="33" spans="1:5" x14ac:dyDescent="0.25">
      <c r="A33" s="103">
        <v>22</v>
      </c>
      <c r="B33" s="104">
        <v>9.4499999999999993</v>
      </c>
      <c r="C33" s="104">
        <v>1.83</v>
      </c>
      <c r="D33" s="104">
        <v>0</v>
      </c>
      <c r="E33" s="104">
        <v>0</v>
      </c>
    </row>
    <row r="34" spans="1:5" x14ac:dyDescent="0.25">
      <c r="A34" s="103">
        <v>23</v>
      </c>
      <c r="B34" s="104">
        <v>9.59</v>
      </c>
      <c r="C34" s="104">
        <v>1.83</v>
      </c>
      <c r="D34" s="104">
        <v>0</v>
      </c>
      <c r="E34" s="104">
        <v>0</v>
      </c>
    </row>
    <row r="35" spans="1:5" x14ac:dyDescent="0.25">
      <c r="A35" s="103">
        <v>24</v>
      </c>
      <c r="B35" s="104">
        <v>9.7200000000000006</v>
      </c>
      <c r="C35" s="104">
        <v>1.89</v>
      </c>
      <c r="D35" s="104">
        <v>0</v>
      </c>
      <c r="E35" s="104">
        <v>0</v>
      </c>
    </row>
    <row r="36" spans="1:5" x14ac:dyDescent="0.25">
      <c r="A36" s="103">
        <v>25</v>
      </c>
      <c r="B36" s="104">
        <v>9.86</v>
      </c>
      <c r="C36" s="104">
        <v>1.93</v>
      </c>
      <c r="D36" s="104">
        <v>0</v>
      </c>
      <c r="E36" s="104">
        <v>0</v>
      </c>
    </row>
    <row r="37" spans="1:5" x14ac:dyDescent="0.25">
      <c r="A37" s="103">
        <v>26</v>
      </c>
      <c r="B37" s="104">
        <v>10.01</v>
      </c>
      <c r="C37" s="104">
        <v>1.93</v>
      </c>
      <c r="D37" s="104">
        <v>0</v>
      </c>
      <c r="E37" s="104">
        <v>0</v>
      </c>
    </row>
    <row r="38" spans="1:5" x14ac:dyDescent="0.25">
      <c r="A38" s="103">
        <v>27</v>
      </c>
      <c r="B38" s="104">
        <v>10.15</v>
      </c>
      <c r="C38" s="104">
        <v>1.96</v>
      </c>
      <c r="D38" s="104">
        <v>0</v>
      </c>
      <c r="E38" s="104">
        <v>0</v>
      </c>
    </row>
    <row r="39" spans="1:5" x14ac:dyDescent="0.25">
      <c r="A39" s="103">
        <v>28</v>
      </c>
      <c r="B39" s="104">
        <v>10.3</v>
      </c>
      <c r="C39" s="104">
        <v>1.96</v>
      </c>
      <c r="D39" s="104">
        <v>0</v>
      </c>
      <c r="E39" s="104">
        <v>0</v>
      </c>
    </row>
    <row r="40" spans="1:5" x14ac:dyDescent="0.25">
      <c r="A40" s="103">
        <v>29</v>
      </c>
      <c r="B40" s="104">
        <v>10.44</v>
      </c>
      <c r="C40" s="104">
        <v>2.02</v>
      </c>
      <c r="D40" s="104">
        <v>0</v>
      </c>
      <c r="E40" s="104">
        <v>0</v>
      </c>
    </row>
    <row r="41" spans="1:5" x14ac:dyDescent="0.25">
      <c r="A41" s="103">
        <v>30</v>
      </c>
      <c r="B41" s="104">
        <v>10.59</v>
      </c>
      <c r="C41" s="104">
        <v>2.06</v>
      </c>
      <c r="D41" s="104">
        <v>0</v>
      </c>
      <c r="E41" s="104">
        <v>0</v>
      </c>
    </row>
    <row r="42" spans="1:5" x14ac:dyDescent="0.25">
      <c r="A42" s="103">
        <v>31</v>
      </c>
      <c r="B42" s="104">
        <v>10.74</v>
      </c>
      <c r="C42" s="104">
        <v>2.09</v>
      </c>
      <c r="D42" s="104">
        <v>0</v>
      </c>
      <c r="E42" s="104">
        <v>0</v>
      </c>
    </row>
    <row r="43" spans="1:5" x14ac:dyDescent="0.25">
      <c r="A43" s="103">
        <v>32</v>
      </c>
      <c r="B43" s="104">
        <v>10.89</v>
      </c>
      <c r="C43" s="104">
        <v>2.12</v>
      </c>
      <c r="D43" s="104">
        <v>0</v>
      </c>
      <c r="E43" s="104">
        <v>0</v>
      </c>
    </row>
    <row r="44" spans="1:5" x14ac:dyDescent="0.25">
      <c r="A44" s="103">
        <v>33</v>
      </c>
      <c r="B44" s="104">
        <v>11.05</v>
      </c>
      <c r="C44" s="104">
        <v>2.12</v>
      </c>
      <c r="D44" s="104">
        <v>0</v>
      </c>
      <c r="E44" s="104">
        <v>0</v>
      </c>
    </row>
    <row r="45" spans="1:5" x14ac:dyDescent="0.25">
      <c r="A45" s="103">
        <v>34</v>
      </c>
      <c r="B45" s="104">
        <v>11.2</v>
      </c>
      <c r="C45" s="104">
        <v>2.16</v>
      </c>
      <c r="D45" s="104">
        <v>0</v>
      </c>
      <c r="E45" s="104">
        <v>0</v>
      </c>
    </row>
    <row r="46" spans="1:5" x14ac:dyDescent="0.25">
      <c r="A46" s="103">
        <v>35</v>
      </c>
      <c r="B46" s="104">
        <v>11.36</v>
      </c>
      <c r="C46" s="104">
        <v>2.19</v>
      </c>
      <c r="D46" s="104">
        <v>0</v>
      </c>
      <c r="E46" s="104">
        <v>0</v>
      </c>
    </row>
    <row r="47" spans="1:5" x14ac:dyDescent="0.25">
      <c r="A47" s="103">
        <v>36</v>
      </c>
      <c r="B47" s="104">
        <v>11.52</v>
      </c>
      <c r="C47" s="104">
        <v>2.2200000000000002</v>
      </c>
      <c r="D47" s="104">
        <v>0</v>
      </c>
      <c r="E47" s="104">
        <v>0</v>
      </c>
    </row>
    <row r="48" spans="1:5" x14ac:dyDescent="0.25">
      <c r="A48" s="103">
        <v>37</v>
      </c>
      <c r="B48" s="104">
        <v>11.68</v>
      </c>
      <c r="C48" s="104">
        <v>2.25</v>
      </c>
      <c r="D48" s="104">
        <v>0</v>
      </c>
      <c r="E48" s="104">
        <v>0</v>
      </c>
    </row>
    <row r="49" spans="1:5" x14ac:dyDescent="0.25">
      <c r="A49" s="103">
        <v>38</v>
      </c>
      <c r="B49" s="104">
        <v>11.84</v>
      </c>
      <c r="C49" s="104">
        <v>2.29</v>
      </c>
      <c r="D49" s="104">
        <v>0</v>
      </c>
      <c r="E49" s="104">
        <v>0</v>
      </c>
    </row>
    <row r="50" spans="1:5" x14ac:dyDescent="0.25">
      <c r="A50" s="103">
        <v>39</v>
      </c>
      <c r="B50" s="104">
        <v>12.01</v>
      </c>
      <c r="C50" s="104">
        <v>2.29</v>
      </c>
      <c r="D50" s="104">
        <v>0</v>
      </c>
      <c r="E50" s="104">
        <v>0</v>
      </c>
    </row>
    <row r="51" spans="1:5" x14ac:dyDescent="0.25">
      <c r="A51" s="103">
        <v>40</v>
      </c>
      <c r="B51" s="104">
        <v>12.18</v>
      </c>
      <c r="C51" s="104">
        <v>2.3199999999999998</v>
      </c>
      <c r="D51" s="104">
        <v>0</v>
      </c>
      <c r="E51" s="104">
        <v>0</v>
      </c>
    </row>
    <row r="52" spans="1:5" x14ac:dyDescent="0.25">
      <c r="A52" s="103">
        <v>41</v>
      </c>
      <c r="B52" s="104">
        <v>12.35</v>
      </c>
      <c r="C52" s="104">
        <v>2.35</v>
      </c>
      <c r="D52" s="104">
        <v>0</v>
      </c>
      <c r="E52" s="104">
        <v>0</v>
      </c>
    </row>
    <row r="53" spans="1:5" x14ac:dyDescent="0.25">
      <c r="A53" s="103">
        <v>42</v>
      </c>
      <c r="B53" s="104">
        <v>12.53</v>
      </c>
      <c r="C53" s="104">
        <v>2.35</v>
      </c>
      <c r="D53" s="104">
        <v>0</v>
      </c>
      <c r="E53" s="104">
        <v>0</v>
      </c>
    </row>
    <row r="54" spans="1:5" x14ac:dyDescent="0.25">
      <c r="A54" s="103">
        <v>43</v>
      </c>
      <c r="B54" s="104">
        <v>12.7</v>
      </c>
      <c r="C54" s="104">
        <v>2.42</v>
      </c>
      <c r="D54" s="104">
        <v>0</v>
      </c>
      <c r="E54" s="104">
        <v>0</v>
      </c>
    </row>
    <row r="55" spans="1:5" x14ac:dyDescent="0.25">
      <c r="A55" s="103">
        <v>44</v>
      </c>
      <c r="B55" s="104">
        <v>12.88</v>
      </c>
      <c r="C55" s="104">
        <v>2.42</v>
      </c>
      <c r="D55" s="104">
        <v>0</v>
      </c>
      <c r="E55" s="104">
        <v>0</v>
      </c>
    </row>
    <row r="56" spans="1:5" x14ac:dyDescent="0.25">
      <c r="A56" s="103">
        <v>45</v>
      </c>
      <c r="B56" s="104">
        <v>13.06</v>
      </c>
      <c r="C56" s="104">
        <v>2.4500000000000002</v>
      </c>
      <c r="D56" s="104">
        <v>0</v>
      </c>
      <c r="E56" s="104">
        <v>0</v>
      </c>
    </row>
    <row r="57" spans="1:5" x14ac:dyDescent="0.25">
      <c r="A57" s="103">
        <v>46</v>
      </c>
      <c r="B57" s="104">
        <v>13.25</v>
      </c>
      <c r="C57" s="104">
        <v>2.4500000000000002</v>
      </c>
      <c r="D57" s="104">
        <v>0</v>
      </c>
      <c r="E57" s="104">
        <v>0</v>
      </c>
    </row>
    <row r="58" spans="1:5" x14ac:dyDescent="0.25">
      <c r="A58" s="103">
        <v>47</v>
      </c>
      <c r="B58" s="104">
        <v>13.44</v>
      </c>
      <c r="C58" s="104">
        <v>2.48</v>
      </c>
      <c r="D58" s="104">
        <v>0</v>
      </c>
      <c r="E58" s="104">
        <v>0</v>
      </c>
    </row>
    <row r="59" spans="1:5" x14ac:dyDescent="0.25">
      <c r="A59" s="103">
        <v>48</v>
      </c>
      <c r="B59" s="104">
        <v>13.63</v>
      </c>
      <c r="C59" s="104">
        <v>2.48</v>
      </c>
      <c r="D59" s="104">
        <v>0</v>
      </c>
      <c r="E59" s="104">
        <v>0</v>
      </c>
    </row>
    <row r="60" spans="1:5" x14ac:dyDescent="0.25">
      <c r="A60" s="103">
        <v>49</v>
      </c>
      <c r="B60" s="104">
        <v>13.82</v>
      </c>
      <c r="C60" s="104">
        <v>2.5099999999999998</v>
      </c>
      <c r="D60" s="104">
        <v>0</v>
      </c>
      <c r="E60" s="104">
        <v>0</v>
      </c>
    </row>
    <row r="61" spans="1:5" x14ac:dyDescent="0.25">
      <c r="A61" s="103">
        <v>50</v>
      </c>
      <c r="B61" s="104">
        <v>14.01</v>
      </c>
      <c r="C61" s="104">
        <v>2.5099999999999998</v>
      </c>
      <c r="D61" s="104">
        <v>0</v>
      </c>
      <c r="E61" s="104">
        <v>0</v>
      </c>
    </row>
    <row r="62" spans="1:5" x14ac:dyDescent="0.25">
      <c r="A62" s="103">
        <v>51</v>
      </c>
      <c r="B62" s="104">
        <v>14.2</v>
      </c>
      <c r="C62" s="104">
        <v>2.5499999999999998</v>
      </c>
      <c r="D62" s="104">
        <v>0</v>
      </c>
      <c r="E62" s="104">
        <v>0</v>
      </c>
    </row>
    <row r="63" spans="1:5" x14ac:dyDescent="0.25">
      <c r="A63" s="103">
        <v>52</v>
      </c>
      <c r="B63" s="104">
        <v>14.4</v>
      </c>
      <c r="C63" s="104">
        <v>2.5499999999999998</v>
      </c>
      <c r="D63" s="104">
        <v>0</v>
      </c>
      <c r="E63" s="104">
        <v>0</v>
      </c>
    </row>
    <row r="64" spans="1:5" x14ac:dyDescent="0.25">
      <c r="A64" s="103">
        <v>53</v>
      </c>
      <c r="B64" s="104">
        <v>14.6</v>
      </c>
      <c r="C64" s="104">
        <v>2.58</v>
      </c>
      <c r="D64" s="104">
        <v>0</v>
      </c>
      <c r="E64" s="104">
        <v>0</v>
      </c>
    </row>
    <row r="65" spans="1:5" x14ac:dyDescent="0.25">
      <c r="A65" s="103">
        <v>54</v>
      </c>
      <c r="B65" s="104">
        <v>14.8</v>
      </c>
      <c r="C65" s="104">
        <v>2.58</v>
      </c>
      <c r="D65" s="104">
        <v>0</v>
      </c>
      <c r="E65" s="104">
        <v>0</v>
      </c>
    </row>
    <row r="66" spans="1:5" x14ac:dyDescent="0.25">
      <c r="A66" s="103">
        <v>55</v>
      </c>
      <c r="B66" s="104">
        <v>15</v>
      </c>
      <c r="C66" s="104">
        <v>2.58</v>
      </c>
      <c r="D66" s="104">
        <v>0</v>
      </c>
      <c r="E66" s="104">
        <v>0</v>
      </c>
    </row>
    <row r="67" spans="1:5" x14ac:dyDescent="0.25">
      <c r="A67" s="103">
        <v>56</v>
      </c>
      <c r="B67" s="104">
        <v>15.21</v>
      </c>
      <c r="C67" s="104">
        <v>2.58</v>
      </c>
      <c r="D67" s="104">
        <v>0</v>
      </c>
      <c r="E67" s="104">
        <v>0</v>
      </c>
    </row>
    <row r="68" spans="1:5" x14ac:dyDescent="0.25">
      <c r="A68" s="103">
        <v>57</v>
      </c>
      <c r="B68" s="104">
        <v>15.43</v>
      </c>
      <c r="C68" s="104">
        <v>2.58</v>
      </c>
      <c r="D68" s="104">
        <v>0</v>
      </c>
      <c r="E68" s="104">
        <v>0</v>
      </c>
    </row>
    <row r="69" spans="1:5" x14ac:dyDescent="0.25">
      <c r="A69" s="103">
        <v>58</v>
      </c>
      <c r="B69" s="104">
        <v>15.65</v>
      </c>
      <c r="C69" s="104">
        <v>2.58</v>
      </c>
      <c r="D69" s="104">
        <v>0</v>
      </c>
      <c r="E69" s="104">
        <v>0</v>
      </c>
    </row>
    <row r="70" spans="1:5" x14ac:dyDescent="0.25">
      <c r="A70" s="103">
        <v>59</v>
      </c>
      <c r="B70" s="104">
        <v>15.89</v>
      </c>
      <c r="C70" s="104">
        <v>2.58</v>
      </c>
      <c r="D70" s="104">
        <v>0</v>
      </c>
      <c r="E70" s="104">
        <v>0</v>
      </c>
    </row>
    <row r="71" spans="1:5" x14ac:dyDescent="0.25">
      <c r="A71" s="103">
        <v>60</v>
      </c>
      <c r="B71" s="104">
        <v>16.14</v>
      </c>
      <c r="C71" s="104">
        <v>2.5499999999999998</v>
      </c>
      <c r="D71" s="104">
        <v>0</v>
      </c>
      <c r="E71" s="104">
        <v>0</v>
      </c>
    </row>
    <row r="72" spans="1:5" x14ac:dyDescent="0.25">
      <c r="A72" s="103">
        <v>61</v>
      </c>
      <c r="B72" s="104">
        <v>16.41</v>
      </c>
      <c r="C72" s="104">
        <v>2.5099999999999998</v>
      </c>
      <c r="D72" s="104">
        <v>0</v>
      </c>
      <c r="E72" s="104">
        <v>0</v>
      </c>
    </row>
    <row r="73" spans="1:5" x14ac:dyDescent="0.25">
      <c r="A73" s="103">
        <v>62</v>
      </c>
      <c r="B73" s="104">
        <v>16.7</v>
      </c>
      <c r="C73" s="104">
        <v>2.48</v>
      </c>
      <c r="D73" s="104">
        <v>0</v>
      </c>
      <c r="E73" s="104">
        <v>0</v>
      </c>
    </row>
    <row r="74" spans="1:5" x14ac:dyDescent="0.25">
      <c r="A74" s="103">
        <v>63</v>
      </c>
      <c r="B74" s="104">
        <v>17.010000000000002</v>
      </c>
      <c r="C74" s="104">
        <v>2.48</v>
      </c>
      <c r="D74" s="104">
        <v>0</v>
      </c>
      <c r="E74" s="104">
        <v>0</v>
      </c>
    </row>
    <row r="75" spans="1:5" x14ac:dyDescent="0.25">
      <c r="A75" s="103">
        <v>64</v>
      </c>
      <c r="B75" s="104">
        <v>17.350000000000001</v>
      </c>
      <c r="C75" s="104">
        <v>2.42</v>
      </c>
      <c r="D75" s="104">
        <v>0</v>
      </c>
      <c r="E75" s="104">
        <v>0</v>
      </c>
    </row>
    <row r="76" spans="1:5" x14ac:dyDescent="0.25">
      <c r="A76" s="103">
        <v>65</v>
      </c>
      <c r="B76" s="104">
        <v>17.72</v>
      </c>
      <c r="C76" s="104">
        <v>2.38</v>
      </c>
      <c r="D76" s="104">
        <v>0</v>
      </c>
      <c r="E76" s="104">
        <v>0</v>
      </c>
    </row>
    <row r="77" spans="1:5" x14ac:dyDescent="0.25">
      <c r="A77" s="103">
        <v>66</v>
      </c>
      <c r="B77" s="104">
        <v>17.48</v>
      </c>
      <c r="C77" s="104">
        <v>2.37</v>
      </c>
      <c r="D77" s="104">
        <v>0</v>
      </c>
      <c r="E77" s="104">
        <v>0</v>
      </c>
    </row>
    <row r="78" spans="1:5" x14ac:dyDescent="0.25">
      <c r="A78" s="103">
        <v>67</v>
      </c>
      <c r="B78" s="104">
        <v>16.8</v>
      </c>
      <c r="C78" s="104">
        <v>2.35</v>
      </c>
      <c r="D78" s="104">
        <v>0</v>
      </c>
      <c r="E78" s="104">
        <v>0</v>
      </c>
    </row>
    <row r="79" spans="1:5" x14ac:dyDescent="0.25">
      <c r="A79" s="103">
        <v>68</v>
      </c>
      <c r="B79" s="104">
        <v>16.11</v>
      </c>
      <c r="C79" s="104">
        <v>2.34</v>
      </c>
      <c r="D79" s="104">
        <v>0</v>
      </c>
      <c r="E79" s="104">
        <v>0</v>
      </c>
    </row>
    <row r="80" spans="1:5" x14ac:dyDescent="0.25">
      <c r="A80" s="103">
        <v>69</v>
      </c>
      <c r="B80" s="104">
        <v>15.43</v>
      </c>
      <c r="C80" s="104">
        <v>2.2000000000000002</v>
      </c>
      <c r="D80" s="104">
        <v>0</v>
      </c>
      <c r="E80" s="104">
        <v>0</v>
      </c>
    </row>
    <row r="81" spans="1:5" x14ac:dyDescent="0.25">
      <c r="A81" s="103">
        <v>70</v>
      </c>
      <c r="B81" s="104">
        <v>14.74</v>
      </c>
      <c r="C81" s="104">
        <v>2.0699999999999998</v>
      </c>
      <c r="D81" s="104">
        <v>0</v>
      </c>
      <c r="E81" s="104">
        <v>0</v>
      </c>
    </row>
    <row r="82" spans="1:5" x14ac:dyDescent="0.25">
      <c r="A82" s="103">
        <v>71</v>
      </c>
      <c r="B82" s="104">
        <v>14.07</v>
      </c>
      <c r="C82" s="104">
        <v>2.0499999999999998</v>
      </c>
      <c r="D82" s="104">
        <v>0</v>
      </c>
      <c r="E82" s="104">
        <v>0</v>
      </c>
    </row>
    <row r="83" spans="1:5" x14ac:dyDescent="0.25">
      <c r="A83" s="103">
        <v>72</v>
      </c>
      <c r="B83" s="104">
        <v>13.4</v>
      </c>
      <c r="C83" s="104">
        <v>2.02</v>
      </c>
      <c r="D83" s="104">
        <v>0</v>
      </c>
      <c r="E83" s="104">
        <v>0</v>
      </c>
    </row>
    <row r="84" spans="1:5" x14ac:dyDescent="0.25">
      <c r="A84" s="103">
        <v>73</v>
      </c>
      <c r="B84" s="104">
        <v>12.74</v>
      </c>
      <c r="C84" s="104">
        <v>1.99</v>
      </c>
      <c r="D84" s="104">
        <v>0</v>
      </c>
      <c r="E84" s="104">
        <v>0</v>
      </c>
    </row>
    <row r="85" spans="1:5" x14ac:dyDescent="0.25">
      <c r="A85" s="103">
        <v>74</v>
      </c>
      <c r="B85" s="104">
        <v>12.09</v>
      </c>
      <c r="C85" s="104">
        <v>1.85</v>
      </c>
      <c r="D85" s="104">
        <v>0</v>
      </c>
      <c r="E85" s="104">
        <v>0</v>
      </c>
    </row>
  </sheetData>
  <sheetProtection algorithmName="SHA-512" hashValue="p5xNzpJoyTxjXL81dH9l8XJWhxCQtSecGWV456zEwVKznnp51JcOzxPCTcY5J9YnmzX4Jl5PDnizWa9MXl01RA==" saltValue="CRjP0PcBXGUwCDqkvEk89A==" spinCount="100000" sheet="1" objects="1" scenarios="1"/>
  <conditionalFormatting sqref="A6:A21">
    <cfRule type="expression" dxfId="579" priority="5" stopIfTrue="1">
      <formula>MOD(ROW(),2)=0</formula>
    </cfRule>
    <cfRule type="expression" dxfId="578" priority="6" stopIfTrue="1">
      <formula>MOD(ROW(),2)&lt;&gt;0</formula>
    </cfRule>
  </conditionalFormatting>
  <conditionalFormatting sqref="A26:A85">
    <cfRule type="expression" dxfId="577" priority="1" stopIfTrue="1">
      <formula>MOD(ROW(),2)=0</formula>
    </cfRule>
    <cfRule type="expression" dxfId="576" priority="2" stopIfTrue="1">
      <formula>MOD(ROW(),2)&lt;&gt;0</formula>
    </cfRule>
  </conditionalFormatting>
  <conditionalFormatting sqref="B18:B21">
    <cfRule type="expression" dxfId="575" priority="7" stopIfTrue="1">
      <formula>MOD(ROW(),2)=0</formula>
    </cfRule>
    <cfRule type="expression" dxfId="574" priority="8" stopIfTrue="1">
      <formula>MOD(ROW(),2)&lt;&gt;0</formula>
    </cfRule>
  </conditionalFormatting>
  <conditionalFormatting sqref="B6:E21">
    <cfRule type="expression" dxfId="573" priority="15" stopIfTrue="1">
      <formula>MOD(ROW(),2)=0</formula>
    </cfRule>
    <cfRule type="expression" dxfId="572" priority="16" stopIfTrue="1">
      <formula>MOD(ROW(),2)&lt;&gt;0</formula>
    </cfRule>
  </conditionalFormatting>
  <conditionalFormatting sqref="B26:E85">
    <cfRule type="expression" dxfId="571" priority="3" stopIfTrue="1">
      <formula>MOD(ROW(),2)=0</formula>
    </cfRule>
    <cfRule type="expression" dxfId="570" priority="4" stopIfTrue="1">
      <formula>MOD(ROW(),2)&lt;&gt;0</formula>
    </cfRule>
  </conditionalFormatting>
  <hyperlinks>
    <hyperlink ref="B24" location="Assumptions!A1" display="Assumptions" xr:uid="{DA4B52CD-019D-414F-8D7F-DE551C2CD6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B14" sqref="B14"/>
    </sheetView>
  </sheetViews>
  <sheetFormatPr defaultRowHeight="13.2" x14ac:dyDescent="0.25"/>
  <sheetData>
    <row r="1" spans="1:13" ht="21" x14ac:dyDescent="0.4">
      <c r="A1" s="3" t="s">
        <v>3</v>
      </c>
      <c r="B1" s="3"/>
      <c r="C1" s="3"/>
      <c r="D1" s="3"/>
      <c r="E1" s="3"/>
      <c r="F1" s="3"/>
      <c r="G1" s="3"/>
      <c r="H1" s="3"/>
      <c r="I1" s="3"/>
      <c r="J1" s="3"/>
      <c r="K1" s="3"/>
      <c r="L1" s="3"/>
    </row>
    <row r="2" spans="1:13" ht="15.6" x14ac:dyDescent="0.3">
      <c r="A2" s="4" t="str">
        <f>IF(title="&gt; Enter workbook title here","Enter workbook title in Cover sheet",title)</f>
        <v>LGPS_S - Consolidated Factor Spreadsheet</v>
      </c>
      <c r="B2" s="4"/>
      <c r="C2" s="4"/>
      <c r="D2" s="4"/>
      <c r="E2" s="4"/>
      <c r="F2" s="4"/>
      <c r="G2" s="4"/>
      <c r="H2" s="4"/>
      <c r="I2" s="4"/>
      <c r="J2" s="4"/>
      <c r="K2" s="4"/>
      <c r="L2" s="4"/>
    </row>
    <row r="3" spans="1:13" ht="15.6" x14ac:dyDescent="0.3">
      <c r="A3" s="5" t="s">
        <v>37</v>
      </c>
      <c r="B3" s="5"/>
      <c r="C3" s="5"/>
      <c r="D3" s="5"/>
      <c r="E3" s="5"/>
      <c r="F3" s="5"/>
      <c r="G3" s="5"/>
      <c r="H3" s="5"/>
      <c r="I3" s="5"/>
      <c r="J3" s="5"/>
      <c r="K3" s="5"/>
      <c r="L3" s="5"/>
    </row>
    <row r="4" spans="1:13" x14ac:dyDescent="0.25">
      <c r="A4" s="26"/>
      <c r="B4" s="26"/>
    </row>
    <row r="5" spans="1:13" x14ac:dyDescent="0.25">
      <c r="E5" s="7"/>
      <c r="F5" s="7"/>
      <c r="G5" s="7"/>
    </row>
    <row r="7" spans="1:13" x14ac:dyDescent="0.25">
      <c r="A7" s="161" t="s">
        <v>304</v>
      </c>
      <c r="B7" s="162"/>
      <c r="C7" s="162"/>
      <c r="D7" s="162"/>
      <c r="E7" s="162"/>
      <c r="F7" s="162"/>
      <c r="G7" s="162"/>
      <c r="H7" s="162"/>
      <c r="I7" s="162"/>
      <c r="J7" s="162"/>
      <c r="K7" s="162"/>
      <c r="L7" s="162"/>
      <c r="M7" s="163"/>
    </row>
    <row r="8" spans="1:13" x14ac:dyDescent="0.25">
      <c r="A8" s="27"/>
      <c r="M8" s="17"/>
    </row>
    <row r="9" spans="1:13" ht="12.6" customHeight="1" x14ac:dyDescent="0.25">
      <c r="A9" s="164" t="s">
        <v>763</v>
      </c>
      <c r="B9" s="165"/>
      <c r="C9" s="165"/>
      <c r="D9" s="165"/>
      <c r="E9" s="165"/>
      <c r="F9" s="165"/>
      <c r="G9" s="165"/>
      <c r="H9" s="165"/>
      <c r="I9" s="165"/>
      <c r="J9" s="165"/>
      <c r="K9" s="165"/>
      <c r="L9" s="165"/>
      <c r="M9" s="166"/>
    </row>
    <row r="10" spans="1:13" ht="22.5" customHeight="1" x14ac:dyDescent="0.25">
      <c r="A10" s="167"/>
      <c r="B10" s="165"/>
      <c r="C10" s="165"/>
      <c r="D10" s="165"/>
      <c r="E10" s="165"/>
      <c r="F10" s="165"/>
      <c r="G10" s="165"/>
      <c r="H10" s="165"/>
      <c r="I10" s="165"/>
      <c r="J10" s="165"/>
      <c r="K10" s="165"/>
      <c r="L10" s="165"/>
      <c r="M10" s="166"/>
    </row>
    <row r="11" spans="1:13" ht="31.5" customHeight="1" x14ac:dyDescent="0.25">
      <c r="A11" s="167"/>
      <c r="B11" s="165"/>
      <c r="C11" s="165"/>
      <c r="D11" s="165"/>
      <c r="E11" s="165"/>
      <c r="F11" s="165"/>
      <c r="G11" s="165"/>
      <c r="H11" s="165"/>
      <c r="I11" s="165"/>
      <c r="J11" s="165"/>
      <c r="K11" s="165"/>
      <c r="L11" s="165"/>
      <c r="M11" s="166"/>
    </row>
    <row r="12" spans="1:13" ht="181.5" customHeight="1" x14ac:dyDescent="0.25">
      <c r="A12" s="168"/>
      <c r="B12" s="169"/>
      <c r="C12" s="169"/>
      <c r="D12" s="169"/>
      <c r="E12" s="169"/>
      <c r="F12" s="169"/>
      <c r="G12" s="169"/>
      <c r="H12" s="169"/>
      <c r="I12" s="169"/>
      <c r="J12" s="169"/>
      <c r="K12" s="169"/>
      <c r="L12" s="169"/>
      <c r="M12" s="170"/>
    </row>
  </sheetData>
  <sheetProtection algorithmName="SHA-512" hashValue="Ke0LmKHZRn5tLt56vB3V019tUQTdBFHtx9YZK020bEePbc+vgMszcZmGWgN8SeIJr9rxT1FWHQSlM9iv98PvCQ==" saltValue="ZIKgPvznDMcOFUuHhChePw=="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6E8D-9FDA-47E6-99E1-8503DFED9B70}">
  <sheetPr codeName="Sheet47"/>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x-212</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2014</v>
      </c>
      <c r="C8" s="149"/>
      <c r="D8" s="149"/>
      <c r="E8" s="149"/>
    </row>
    <row r="9" spans="1:9" x14ac:dyDescent="0.25">
      <c r="A9" s="83" t="s">
        <v>15</v>
      </c>
      <c r="B9" s="149" t="s">
        <v>321</v>
      </c>
      <c r="C9" s="149"/>
      <c r="D9" s="149"/>
      <c r="E9" s="149"/>
    </row>
    <row r="10" spans="1:9" x14ac:dyDescent="0.25">
      <c r="A10" s="83" t="s">
        <v>1</v>
      </c>
      <c r="B10" s="149" t="s">
        <v>327</v>
      </c>
      <c r="C10" s="149"/>
      <c r="D10" s="149"/>
      <c r="E10" s="149"/>
    </row>
    <row r="11" spans="1:9" x14ac:dyDescent="0.25">
      <c r="A11" s="83" t="s">
        <v>21</v>
      </c>
      <c r="B11" s="149" t="s">
        <v>272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212</v>
      </c>
      <c r="C14" s="149"/>
      <c r="D14" s="149"/>
      <c r="E14" s="149"/>
    </row>
    <row r="15" spans="1:9" x14ac:dyDescent="0.25">
      <c r="A15" s="83" t="s">
        <v>47</v>
      </c>
      <c r="B15" s="149" t="s">
        <v>330</v>
      </c>
      <c r="C15" s="149"/>
      <c r="D15" s="149"/>
      <c r="E15" s="149"/>
    </row>
    <row r="16" spans="1:9" x14ac:dyDescent="0.25">
      <c r="A16" s="83" t="s">
        <v>48</v>
      </c>
      <c r="B16" s="149" t="s">
        <v>331</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16</v>
      </c>
      <c r="B27" s="104">
        <v>8.66</v>
      </c>
      <c r="C27" s="104">
        <v>1.53</v>
      </c>
      <c r="D27" s="104">
        <v>0</v>
      </c>
      <c r="E27" s="104">
        <v>0</v>
      </c>
    </row>
    <row r="28" spans="1:5" x14ac:dyDescent="0.25">
      <c r="A28" s="103">
        <v>17</v>
      </c>
      <c r="B28" s="104">
        <v>8.7899999999999991</v>
      </c>
      <c r="C28" s="104">
        <v>1.57</v>
      </c>
      <c r="D28" s="104">
        <v>0</v>
      </c>
      <c r="E28" s="104">
        <v>0</v>
      </c>
    </row>
    <row r="29" spans="1:5" x14ac:dyDescent="0.25">
      <c r="A29" s="103">
        <v>18</v>
      </c>
      <c r="B29" s="104">
        <v>8.92</v>
      </c>
      <c r="C29" s="104">
        <v>1.67</v>
      </c>
      <c r="D29" s="104">
        <v>0</v>
      </c>
      <c r="E29" s="104">
        <v>0</v>
      </c>
    </row>
    <row r="30" spans="1:5" x14ac:dyDescent="0.25">
      <c r="A30" s="103">
        <v>19</v>
      </c>
      <c r="B30" s="104">
        <v>9.0500000000000007</v>
      </c>
      <c r="C30" s="104">
        <v>1.73</v>
      </c>
      <c r="D30" s="104">
        <v>0</v>
      </c>
      <c r="E30" s="104">
        <v>0</v>
      </c>
    </row>
    <row r="31" spans="1:5" x14ac:dyDescent="0.25">
      <c r="A31" s="103">
        <v>20</v>
      </c>
      <c r="B31" s="104">
        <v>9.18</v>
      </c>
      <c r="C31" s="104">
        <v>1.76</v>
      </c>
      <c r="D31" s="104">
        <v>0</v>
      </c>
      <c r="E31" s="104">
        <v>0</v>
      </c>
    </row>
    <row r="32" spans="1:5" x14ac:dyDescent="0.25">
      <c r="A32" s="103">
        <v>21</v>
      </c>
      <c r="B32" s="104">
        <v>9.31</v>
      </c>
      <c r="C32" s="104">
        <v>1.8</v>
      </c>
      <c r="D32" s="104">
        <v>0</v>
      </c>
      <c r="E32" s="104">
        <v>0</v>
      </c>
    </row>
    <row r="33" spans="1:5" x14ac:dyDescent="0.25">
      <c r="A33" s="103">
        <v>22</v>
      </c>
      <c r="B33" s="104">
        <v>9.4499999999999993</v>
      </c>
      <c r="C33" s="104">
        <v>1.83</v>
      </c>
      <c r="D33" s="104">
        <v>0</v>
      </c>
      <c r="E33" s="104">
        <v>0</v>
      </c>
    </row>
    <row r="34" spans="1:5" x14ac:dyDescent="0.25">
      <c r="A34" s="103">
        <v>23</v>
      </c>
      <c r="B34" s="104">
        <v>9.59</v>
      </c>
      <c r="C34" s="104">
        <v>1.83</v>
      </c>
      <c r="D34" s="104">
        <v>0</v>
      </c>
      <c r="E34" s="104">
        <v>0</v>
      </c>
    </row>
    <row r="35" spans="1:5" x14ac:dyDescent="0.25">
      <c r="A35" s="103">
        <v>24</v>
      </c>
      <c r="B35" s="104">
        <v>9.7200000000000006</v>
      </c>
      <c r="C35" s="104">
        <v>1.89</v>
      </c>
      <c r="D35" s="104">
        <v>0</v>
      </c>
      <c r="E35" s="104">
        <v>0</v>
      </c>
    </row>
    <row r="36" spans="1:5" x14ac:dyDescent="0.25">
      <c r="A36" s="103">
        <v>25</v>
      </c>
      <c r="B36" s="104">
        <v>9.86</v>
      </c>
      <c r="C36" s="104">
        <v>1.93</v>
      </c>
      <c r="D36" s="104">
        <v>0</v>
      </c>
      <c r="E36" s="104">
        <v>0</v>
      </c>
    </row>
    <row r="37" spans="1:5" x14ac:dyDescent="0.25">
      <c r="A37" s="103">
        <v>26</v>
      </c>
      <c r="B37" s="104">
        <v>10.01</v>
      </c>
      <c r="C37" s="104">
        <v>1.93</v>
      </c>
      <c r="D37" s="104">
        <v>0</v>
      </c>
      <c r="E37" s="104">
        <v>0</v>
      </c>
    </row>
    <row r="38" spans="1:5" x14ac:dyDescent="0.25">
      <c r="A38" s="103">
        <v>27</v>
      </c>
      <c r="B38" s="104">
        <v>10.15</v>
      </c>
      <c r="C38" s="104">
        <v>1.96</v>
      </c>
      <c r="D38" s="104">
        <v>0</v>
      </c>
      <c r="E38" s="104">
        <v>0</v>
      </c>
    </row>
    <row r="39" spans="1:5" x14ac:dyDescent="0.25">
      <c r="A39" s="103">
        <v>28</v>
      </c>
      <c r="B39" s="104">
        <v>10.3</v>
      </c>
      <c r="C39" s="104">
        <v>1.96</v>
      </c>
      <c r="D39" s="104">
        <v>0</v>
      </c>
      <c r="E39" s="104">
        <v>0</v>
      </c>
    </row>
    <row r="40" spans="1:5" x14ac:dyDescent="0.25">
      <c r="A40" s="103">
        <v>29</v>
      </c>
      <c r="B40" s="104">
        <v>10.44</v>
      </c>
      <c r="C40" s="104">
        <v>2.02</v>
      </c>
      <c r="D40" s="104">
        <v>0</v>
      </c>
      <c r="E40" s="104">
        <v>0</v>
      </c>
    </row>
    <row r="41" spans="1:5" x14ac:dyDescent="0.25">
      <c r="A41" s="103">
        <v>30</v>
      </c>
      <c r="B41" s="104">
        <v>10.59</v>
      </c>
      <c r="C41" s="104">
        <v>2.06</v>
      </c>
      <c r="D41" s="104">
        <v>0</v>
      </c>
      <c r="E41" s="104">
        <v>0</v>
      </c>
    </row>
    <row r="42" spans="1:5" x14ac:dyDescent="0.25">
      <c r="A42" s="103">
        <v>31</v>
      </c>
      <c r="B42" s="104">
        <v>10.74</v>
      </c>
      <c r="C42" s="104">
        <v>2.09</v>
      </c>
      <c r="D42" s="104">
        <v>0</v>
      </c>
      <c r="E42" s="104">
        <v>0</v>
      </c>
    </row>
    <row r="43" spans="1:5" x14ac:dyDescent="0.25">
      <c r="A43" s="103">
        <v>32</v>
      </c>
      <c r="B43" s="104">
        <v>10.89</v>
      </c>
      <c r="C43" s="104">
        <v>2.12</v>
      </c>
      <c r="D43" s="104">
        <v>0</v>
      </c>
      <c r="E43" s="104">
        <v>0</v>
      </c>
    </row>
    <row r="44" spans="1:5" x14ac:dyDescent="0.25">
      <c r="A44" s="103">
        <v>33</v>
      </c>
      <c r="B44" s="104">
        <v>11.05</v>
      </c>
      <c r="C44" s="104">
        <v>2.12</v>
      </c>
      <c r="D44" s="104">
        <v>0</v>
      </c>
      <c r="E44" s="104">
        <v>0</v>
      </c>
    </row>
    <row r="45" spans="1:5" x14ac:dyDescent="0.25">
      <c r="A45" s="103">
        <v>34</v>
      </c>
      <c r="B45" s="104">
        <v>11.2</v>
      </c>
      <c r="C45" s="104">
        <v>2.16</v>
      </c>
      <c r="D45" s="104">
        <v>0</v>
      </c>
      <c r="E45" s="104">
        <v>0</v>
      </c>
    </row>
    <row r="46" spans="1:5" x14ac:dyDescent="0.25">
      <c r="A46" s="103">
        <v>35</v>
      </c>
      <c r="B46" s="104">
        <v>11.36</v>
      </c>
      <c r="C46" s="104">
        <v>2.19</v>
      </c>
      <c r="D46" s="104">
        <v>0</v>
      </c>
      <c r="E46" s="104">
        <v>0</v>
      </c>
    </row>
    <row r="47" spans="1:5" x14ac:dyDescent="0.25">
      <c r="A47" s="103">
        <v>36</v>
      </c>
      <c r="B47" s="104">
        <v>11.52</v>
      </c>
      <c r="C47" s="104">
        <v>2.2200000000000002</v>
      </c>
      <c r="D47" s="104">
        <v>0</v>
      </c>
      <c r="E47" s="104">
        <v>0</v>
      </c>
    </row>
    <row r="48" spans="1:5" x14ac:dyDescent="0.25">
      <c r="A48" s="103">
        <v>37</v>
      </c>
      <c r="B48" s="104">
        <v>11.68</v>
      </c>
      <c r="C48" s="104">
        <v>2.25</v>
      </c>
      <c r="D48" s="104">
        <v>0</v>
      </c>
      <c r="E48" s="104">
        <v>0</v>
      </c>
    </row>
    <row r="49" spans="1:5" x14ac:dyDescent="0.25">
      <c r="A49" s="103">
        <v>38</v>
      </c>
      <c r="B49" s="104">
        <v>11.84</v>
      </c>
      <c r="C49" s="104">
        <v>2.29</v>
      </c>
      <c r="D49" s="104">
        <v>0</v>
      </c>
      <c r="E49" s="104">
        <v>0</v>
      </c>
    </row>
    <row r="50" spans="1:5" x14ac:dyDescent="0.25">
      <c r="A50" s="103">
        <v>39</v>
      </c>
      <c r="B50" s="104">
        <v>12.01</v>
      </c>
      <c r="C50" s="104">
        <v>2.29</v>
      </c>
      <c r="D50" s="104">
        <v>0</v>
      </c>
      <c r="E50" s="104">
        <v>0</v>
      </c>
    </row>
    <row r="51" spans="1:5" x14ac:dyDescent="0.25">
      <c r="A51" s="103">
        <v>40</v>
      </c>
      <c r="B51" s="104">
        <v>12.18</v>
      </c>
      <c r="C51" s="104">
        <v>2.3199999999999998</v>
      </c>
      <c r="D51" s="104">
        <v>0</v>
      </c>
      <c r="E51" s="104">
        <v>0</v>
      </c>
    </row>
    <row r="52" spans="1:5" x14ac:dyDescent="0.25">
      <c r="A52" s="103">
        <v>41</v>
      </c>
      <c r="B52" s="104">
        <v>12.35</v>
      </c>
      <c r="C52" s="104">
        <v>2.35</v>
      </c>
      <c r="D52" s="104">
        <v>0</v>
      </c>
      <c r="E52" s="104">
        <v>0</v>
      </c>
    </row>
    <row r="53" spans="1:5" x14ac:dyDescent="0.25">
      <c r="A53" s="103">
        <v>42</v>
      </c>
      <c r="B53" s="104">
        <v>12.53</v>
      </c>
      <c r="C53" s="104">
        <v>2.35</v>
      </c>
      <c r="D53" s="104">
        <v>0</v>
      </c>
      <c r="E53" s="104">
        <v>0</v>
      </c>
    </row>
    <row r="54" spans="1:5" x14ac:dyDescent="0.25">
      <c r="A54" s="103">
        <v>43</v>
      </c>
      <c r="B54" s="104">
        <v>12.7</v>
      </c>
      <c r="C54" s="104">
        <v>2.42</v>
      </c>
      <c r="D54" s="104">
        <v>0</v>
      </c>
      <c r="E54" s="104">
        <v>0</v>
      </c>
    </row>
    <row r="55" spans="1:5" x14ac:dyDescent="0.25">
      <c r="A55" s="103">
        <v>44</v>
      </c>
      <c r="B55" s="104">
        <v>12.88</v>
      </c>
      <c r="C55" s="104">
        <v>2.42</v>
      </c>
      <c r="D55" s="104">
        <v>0</v>
      </c>
      <c r="E55" s="104">
        <v>0</v>
      </c>
    </row>
    <row r="56" spans="1:5" x14ac:dyDescent="0.25">
      <c r="A56" s="103">
        <v>45</v>
      </c>
      <c r="B56" s="104">
        <v>13.06</v>
      </c>
      <c r="C56" s="104">
        <v>2.4500000000000002</v>
      </c>
      <c r="D56" s="104">
        <v>0</v>
      </c>
      <c r="E56" s="104">
        <v>0</v>
      </c>
    </row>
    <row r="57" spans="1:5" x14ac:dyDescent="0.25">
      <c r="A57" s="103">
        <v>46</v>
      </c>
      <c r="B57" s="104">
        <v>13.25</v>
      </c>
      <c r="C57" s="104">
        <v>2.4500000000000002</v>
      </c>
      <c r="D57" s="104">
        <v>0</v>
      </c>
      <c r="E57" s="104">
        <v>0</v>
      </c>
    </row>
    <row r="58" spans="1:5" x14ac:dyDescent="0.25">
      <c r="A58" s="103">
        <v>47</v>
      </c>
      <c r="B58" s="104">
        <v>13.44</v>
      </c>
      <c r="C58" s="104">
        <v>2.48</v>
      </c>
      <c r="D58" s="104">
        <v>0</v>
      </c>
      <c r="E58" s="104">
        <v>0</v>
      </c>
    </row>
    <row r="59" spans="1:5" x14ac:dyDescent="0.25">
      <c r="A59" s="103">
        <v>48</v>
      </c>
      <c r="B59" s="104">
        <v>13.63</v>
      </c>
      <c r="C59" s="104">
        <v>2.48</v>
      </c>
      <c r="D59" s="104">
        <v>0</v>
      </c>
      <c r="E59" s="104">
        <v>0</v>
      </c>
    </row>
    <row r="60" spans="1:5" x14ac:dyDescent="0.25">
      <c r="A60" s="103">
        <v>49</v>
      </c>
      <c r="B60" s="104">
        <v>13.82</v>
      </c>
      <c r="C60" s="104">
        <v>2.5099999999999998</v>
      </c>
      <c r="D60" s="104">
        <v>0</v>
      </c>
      <c r="E60" s="104">
        <v>0</v>
      </c>
    </row>
    <row r="61" spans="1:5" x14ac:dyDescent="0.25">
      <c r="A61" s="103">
        <v>50</v>
      </c>
      <c r="B61" s="104">
        <v>14.01</v>
      </c>
      <c r="C61" s="104">
        <v>2.5099999999999998</v>
      </c>
      <c r="D61" s="104">
        <v>0</v>
      </c>
      <c r="E61" s="104">
        <v>0</v>
      </c>
    </row>
    <row r="62" spans="1:5" x14ac:dyDescent="0.25">
      <c r="A62" s="103">
        <v>51</v>
      </c>
      <c r="B62" s="104">
        <v>14.2</v>
      </c>
      <c r="C62" s="104">
        <v>2.5499999999999998</v>
      </c>
      <c r="D62" s="104">
        <v>0</v>
      </c>
      <c r="E62" s="104">
        <v>0</v>
      </c>
    </row>
    <row r="63" spans="1:5" x14ac:dyDescent="0.25">
      <c r="A63" s="103">
        <v>52</v>
      </c>
      <c r="B63" s="104">
        <v>14.4</v>
      </c>
      <c r="C63" s="104">
        <v>2.5499999999999998</v>
      </c>
      <c r="D63" s="104">
        <v>0</v>
      </c>
      <c r="E63" s="104">
        <v>0</v>
      </c>
    </row>
    <row r="64" spans="1:5" x14ac:dyDescent="0.25">
      <c r="A64" s="103">
        <v>53</v>
      </c>
      <c r="B64" s="104">
        <v>14.6</v>
      </c>
      <c r="C64" s="104">
        <v>2.58</v>
      </c>
      <c r="D64" s="104">
        <v>0</v>
      </c>
      <c r="E64" s="104">
        <v>0</v>
      </c>
    </row>
    <row r="65" spans="1:5" x14ac:dyDescent="0.25">
      <c r="A65" s="103">
        <v>54</v>
      </c>
      <c r="B65" s="104">
        <v>14.8</v>
      </c>
      <c r="C65" s="104">
        <v>2.58</v>
      </c>
      <c r="D65" s="104">
        <v>0</v>
      </c>
      <c r="E65" s="104">
        <v>0</v>
      </c>
    </row>
    <row r="66" spans="1:5" x14ac:dyDescent="0.25">
      <c r="A66" s="103">
        <v>55</v>
      </c>
      <c r="B66" s="104">
        <v>15</v>
      </c>
      <c r="C66" s="104">
        <v>2.58</v>
      </c>
      <c r="D66" s="104">
        <v>0</v>
      </c>
      <c r="E66" s="104">
        <v>0</v>
      </c>
    </row>
    <row r="67" spans="1:5" x14ac:dyDescent="0.25">
      <c r="A67" s="103">
        <v>56</v>
      </c>
      <c r="B67" s="104">
        <v>15.21</v>
      </c>
      <c r="C67" s="104">
        <v>2.58</v>
      </c>
      <c r="D67" s="104">
        <v>0</v>
      </c>
      <c r="E67" s="104">
        <v>0</v>
      </c>
    </row>
    <row r="68" spans="1:5" x14ac:dyDescent="0.25">
      <c r="A68" s="103">
        <v>57</v>
      </c>
      <c r="B68" s="104">
        <v>15.43</v>
      </c>
      <c r="C68" s="104">
        <v>2.58</v>
      </c>
      <c r="D68" s="104">
        <v>0</v>
      </c>
      <c r="E68" s="104">
        <v>0</v>
      </c>
    </row>
    <row r="69" spans="1:5" x14ac:dyDescent="0.25">
      <c r="A69" s="103">
        <v>58</v>
      </c>
      <c r="B69" s="104">
        <v>15.65</v>
      </c>
      <c r="C69" s="104">
        <v>2.58</v>
      </c>
      <c r="D69" s="104">
        <v>0</v>
      </c>
      <c r="E69" s="104">
        <v>0</v>
      </c>
    </row>
    <row r="70" spans="1:5" x14ac:dyDescent="0.25">
      <c r="A70" s="103">
        <v>59</v>
      </c>
      <c r="B70" s="104">
        <v>15.89</v>
      </c>
      <c r="C70" s="104">
        <v>2.58</v>
      </c>
      <c r="D70" s="104">
        <v>0</v>
      </c>
      <c r="E70" s="104">
        <v>0</v>
      </c>
    </row>
    <row r="71" spans="1:5" x14ac:dyDescent="0.25">
      <c r="A71" s="103">
        <v>60</v>
      </c>
      <c r="B71" s="104">
        <v>16.14</v>
      </c>
      <c r="C71" s="104">
        <v>2.5499999999999998</v>
      </c>
      <c r="D71" s="104">
        <v>0</v>
      </c>
      <c r="E71" s="104">
        <v>0</v>
      </c>
    </row>
    <row r="72" spans="1:5" x14ac:dyDescent="0.25">
      <c r="A72" s="103">
        <v>61</v>
      </c>
      <c r="B72" s="104">
        <v>16.41</v>
      </c>
      <c r="C72" s="104">
        <v>2.5099999999999998</v>
      </c>
      <c r="D72" s="104">
        <v>0</v>
      </c>
      <c r="E72" s="104">
        <v>0</v>
      </c>
    </row>
    <row r="73" spans="1:5" x14ac:dyDescent="0.25">
      <c r="A73" s="103">
        <v>62</v>
      </c>
      <c r="B73" s="104">
        <v>16.7</v>
      </c>
      <c r="C73" s="104">
        <v>2.48</v>
      </c>
      <c r="D73" s="104">
        <v>0</v>
      </c>
      <c r="E73" s="104">
        <v>0</v>
      </c>
    </row>
    <row r="74" spans="1:5" x14ac:dyDescent="0.25">
      <c r="A74" s="103">
        <v>63</v>
      </c>
      <c r="B74" s="104">
        <v>17.010000000000002</v>
      </c>
      <c r="C74" s="104">
        <v>2.48</v>
      </c>
      <c r="D74" s="104">
        <v>0</v>
      </c>
      <c r="E74" s="104">
        <v>0</v>
      </c>
    </row>
    <row r="75" spans="1:5" x14ac:dyDescent="0.25">
      <c r="A75" s="103">
        <v>64</v>
      </c>
      <c r="B75" s="104">
        <v>17.350000000000001</v>
      </c>
      <c r="C75" s="104">
        <v>2.42</v>
      </c>
      <c r="D75" s="104">
        <v>0</v>
      </c>
      <c r="E75" s="104">
        <v>0</v>
      </c>
    </row>
    <row r="76" spans="1:5" x14ac:dyDescent="0.25">
      <c r="A76" s="103">
        <v>65</v>
      </c>
      <c r="B76" s="104">
        <v>17.72</v>
      </c>
      <c r="C76" s="104">
        <v>2.38</v>
      </c>
      <c r="D76" s="104">
        <v>0</v>
      </c>
      <c r="E76" s="104">
        <v>0</v>
      </c>
    </row>
    <row r="77" spans="1:5" x14ac:dyDescent="0.25">
      <c r="A77" s="103">
        <v>66</v>
      </c>
      <c r="B77" s="104">
        <v>17.48</v>
      </c>
      <c r="C77" s="104">
        <v>2.37</v>
      </c>
      <c r="D77" s="104">
        <v>0</v>
      </c>
      <c r="E77" s="104">
        <v>0</v>
      </c>
    </row>
    <row r="78" spans="1:5" x14ac:dyDescent="0.25">
      <c r="A78" s="103">
        <v>67</v>
      </c>
      <c r="B78" s="104">
        <v>16.8</v>
      </c>
      <c r="C78" s="104">
        <v>2.35</v>
      </c>
      <c r="D78" s="104">
        <v>0</v>
      </c>
      <c r="E78" s="104">
        <v>0</v>
      </c>
    </row>
    <row r="79" spans="1:5" x14ac:dyDescent="0.25">
      <c r="A79" s="103">
        <v>68</v>
      </c>
      <c r="B79" s="104">
        <v>16.11</v>
      </c>
      <c r="C79" s="104">
        <v>2.34</v>
      </c>
      <c r="D79" s="104">
        <v>0</v>
      </c>
      <c r="E79" s="104">
        <v>0</v>
      </c>
    </row>
    <row r="80" spans="1:5" x14ac:dyDescent="0.25">
      <c r="A80" s="103">
        <v>69</v>
      </c>
      <c r="B80" s="104">
        <v>15.43</v>
      </c>
      <c r="C80" s="104">
        <v>2.2000000000000002</v>
      </c>
      <c r="D80" s="104">
        <v>0</v>
      </c>
      <c r="E80" s="104">
        <v>0</v>
      </c>
    </row>
    <row r="81" spans="1:5" x14ac:dyDescent="0.25">
      <c r="A81" s="103">
        <v>70</v>
      </c>
      <c r="B81" s="104">
        <v>14.74</v>
      </c>
      <c r="C81" s="104">
        <v>2.0699999999999998</v>
      </c>
      <c r="D81" s="104">
        <v>0</v>
      </c>
      <c r="E81" s="104">
        <v>0</v>
      </c>
    </row>
    <row r="82" spans="1:5" x14ac:dyDescent="0.25">
      <c r="A82" s="103">
        <v>71</v>
      </c>
      <c r="B82" s="104">
        <v>14.07</v>
      </c>
      <c r="C82" s="104">
        <v>2.0499999999999998</v>
      </c>
      <c r="D82" s="104">
        <v>0</v>
      </c>
      <c r="E82" s="104">
        <v>0</v>
      </c>
    </row>
    <row r="83" spans="1:5" x14ac:dyDescent="0.25">
      <c r="A83" s="103">
        <v>72</v>
      </c>
      <c r="B83" s="104">
        <v>13.4</v>
      </c>
      <c r="C83" s="104">
        <v>2.02</v>
      </c>
      <c r="D83" s="104">
        <v>0</v>
      </c>
      <c r="E83" s="104">
        <v>0</v>
      </c>
    </row>
    <row r="84" spans="1:5" x14ac:dyDescent="0.25">
      <c r="A84" s="103">
        <v>73</v>
      </c>
      <c r="B84" s="104">
        <v>12.74</v>
      </c>
      <c r="C84" s="104">
        <v>1.99</v>
      </c>
      <c r="D84" s="104">
        <v>0</v>
      </c>
      <c r="E84" s="104">
        <v>0</v>
      </c>
    </row>
    <row r="85" spans="1:5" x14ac:dyDescent="0.25">
      <c r="A85" s="103">
        <v>74</v>
      </c>
      <c r="B85" s="104">
        <v>12.09</v>
      </c>
      <c r="C85" s="104">
        <v>1.85</v>
      </c>
      <c r="D85" s="104">
        <v>0</v>
      </c>
      <c r="E85" s="104">
        <v>0</v>
      </c>
    </row>
  </sheetData>
  <sheetProtection algorithmName="SHA-512" hashValue="OpBPXQwW+LtnibuDX4Wdu4O+hNaQT/CZeOKJgPVR9GQ0BUZYqHq+ti+BGs82ibwMgn7ntv3jOJPlzeYVD74QZg==" saltValue="2IbWtr2GiyNILvG88NvEfQ==" spinCount="100000" sheet="1" objects="1" scenarios="1"/>
  <conditionalFormatting sqref="A6:A21">
    <cfRule type="expression" dxfId="569" priority="5" stopIfTrue="1">
      <formula>MOD(ROW(),2)=0</formula>
    </cfRule>
    <cfRule type="expression" dxfId="568" priority="6" stopIfTrue="1">
      <formula>MOD(ROW(),2)&lt;&gt;0</formula>
    </cfRule>
  </conditionalFormatting>
  <conditionalFormatting sqref="A26:A85">
    <cfRule type="expression" dxfId="567" priority="1" stopIfTrue="1">
      <formula>MOD(ROW(),2)=0</formula>
    </cfRule>
    <cfRule type="expression" dxfId="566" priority="2" stopIfTrue="1">
      <formula>MOD(ROW(),2)&lt;&gt;0</formula>
    </cfRule>
  </conditionalFormatting>
  <conditionalFormatting sqref="B18:B21">
    <cfRule type="expression" dxfId="565" priority="7" stopIfTrue="1">
      <formula>MOD(ROW(),2)=0</formula>
    </cfRule>
    <cfRule type="expression" dxfId="564" priority="8" stopIfTrue="1">
      <formula>MOD(ROW(),2)&lt;&gt;0</formula>
    </cfRule>
  </conditionalFormatting>
  <conditionalFormatting sqref="B6:E21">
    <cfRule type="expression" dxfId="563" priority="15" stopIfTrue="1">
      <formula>MOD(ROW(),2)=0</formula>
    </cfRule>
    <cfRule type="expression" dxfId="562" priority="16" stopIfTrue="1">
      <formula>MOD(ROW(),2)&lt;&gt;0</formula>
    </cfRule>
  </conditionalFormatting>
  <conditionalFormatting sqref="B26:E85">
    <cfRule type="expression" dxfId="561" priority="3" stopIfTrue="1">
      <formula>MOD(ROW(),2)=0</formula>
    </cfRule>
    <cfRule type="expression" dxfId="560" priority="4" stopIfTrue="1">
      <formula>MOD(ROW(),2)&lt;&gt;0</formula>
    </cfRule>
  </conditionalFormatting>
  <hyperlinks>
    <hyperlink ref="B24" location="Assumptions!A1" display="Assumptions" xr:uid="{98777A46-188D-4988-A291-F1D2819BFF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159B-6443-4CA3-A604-DD15E60758EC}">
  <sheetPr codeName="Sheet48"/>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x-213</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2014</v>
      </c>
      <c r="C8" s="149"/>
      <c r="D8" s="149"/>
      <c r="E8" s="149"/>
    </row>
    <row r="9" spans="1:9" x14ac:dyDescent="0.25">
      <c r="A9" s="83" t="s">
        <v>15</v>
      </c>
      <c r="B9" s="149" t="s">
        <v>321</v>
      </c>
      <c r="C9" s="149"/>
      <c r="D9" s="149"/>
      <c r="E9" s="149"/>
    </row>
    <row r="10" spans="1:9" x14ac:dyDescent="0.25">
      <c r="A10" s="83" t="s">
        <v>1</v>
      </c>
      <c r="B10" s="149" t="s">
        <v>332</v>
      </c>
      <c r="C10" s="149"/>
      <c r="D10" s="149"/>
      <c r="E10" s="149"/>
    </row>
    <row r="11" spans="1:9" x14ac:dyDescent="0.25">
      <c r="A11" s="83" t="s">
        <v>21</v>
      </c>
      <c r="B11" s="149" t="s">
        <v>262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213</v>
      </c>
      <c r="C14" s="149"/>
      <c r="D14" s="149"/>
      <c r="E14" s="149"/>
    </row>
    <row r="15" spans="1:9" x14ac:dyDescent="0.25">
      <c r="A15" s="83" t="s">
        <v>47</v>
      </c>
      <c r="B15" s="149" t="s">
        <v>333</v>
      </c>
      <c r="C15" s="149"/>
      <c r="D15" s="149"/>
      <c r="E15" s="149"/>
    </row>
    <row r="16" spans="1:9" x14ac:dyDescent="0.25">
      <c r="A16" s="83" t="s">
        <v>48</v>
      </c>
      <c r="B16" s="149" t="s">
        <v>334</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16</v>
      </c>
      <c r="B27" s="104">
        <v>8.3000000000000007</v>
      </c>
      <c r="C27" s="104">
        <v>1.53</v>
      </c>
      <c r="D27" s="104">
        <v>0</v>
      </c>
      <c r="E27" s="104">
        <v>0</v>
      </c>
    </row>
    <row r="28" spans="1:5" x14ac:dyDescent="0.25">
      <c r="A28" s="103">
        <v>17</v>
      </c>
      <c r="B28" s="104">
        <v>8.42</v>
      </c>
      <c r="C28" s="104">
        <v>1.57</v>
      </c>
      <c r="D28" s="104">
        <v>0</v>
      </c>
      <c r="E28" s="104">
        <v>0</v>
      </c>
    </row>
    <row r="29" spans="1:5" x14ac:dyDescent="0.25">
      <c r="A29" s="103">
        <v>18</v>
      </c>
      <c r="B29" s="104">
        <v>8.5399999999999991</v>
      </c>
      <c r="C29" s="104">
        <v>1.7</v>
      </c>
      <c r="D29" s="104">
        <v>0</v>
      </c>
      <c r="E29" s="104">
        <v>0</v>
      </c>
    </row>
    <row r="30" spans="1:5" x14ac:dyDescent="0.25">
      <c r="A30" s="103">
        <v>19</v>
      </c>
      <c r="B30" s="104">
        <v>8.66</v>
      </c>
      <c r="C30" s="104">
        <v>1.76</v>
      </c>
      <c r="D30" s="104">
        <v>0</v>
      </c>
      <c r="E30" s="104">
        <v>0</v>
      </c>
    </row>
    <row r="31" spans="1:5" x14ac:dyDescent="0.25">
      <c r="A31" s="103">
        <v>20</v>
      </c>
      <c r="B31" s="104">
        <v>8.7899999999999991</v>
      </c>
      <c r="C31" s="104">
        <v>1.8</v>
      </c>
      <c r="D31" s="104">
        <v>0</v>
      </c>
      <c r="E31" s="104">
        <v>0</v>
      </c>
    </row>
    <row r="32" spans="1:5" x14ac:dyDescent="0.25">
      <c r="A32" s="103">
        <v>21</v>
      </c>
      <c r="B32" s="104">
        <v>8.92</v>
      </c>
      <c r="C32" s="104">
        <v>1.8</v>
      </c>
      <c r="D32" s="104">
        <v>0</v>
      </c>
      <c r="E32" s="104">
        <v>0</v>
      </c>
    </row>
    <row r="33" spans="1:5" x14ac:dyDescent="0.25">
      <c r="A33" s="103">
        <v>22</v>
      </c>
      <c r="B33" s="104">
        <v>9.0500000000000007</v>
      </c>
      <c r="C33" s="104">
        <v>1.83</v>
      </c>
      <c r="D33" s="104">
        <v>0</v>
      </c>
      <c r="E33" s="104">
        <v>0</v>
      </c>
    </row>
    <row r="34" spans="1:5" x14ac:dyDescent="0.25">
      <c r="A34" s="103">
        <v>23</v>
      </c>
      <c r="B34" s="104">
        <v>9.18</v>
      </c>
      <c r="C34" s="104">
        <v>1.86</v>
      </c>
      <c r="D34" s="104">
        <v>0</v>
      </c>
      <c r="E34" s="104">
        <v>0</v>
      </c>
    </row>
    <row r="35" spans="1:5" x14ac:dyDescent="0.25">
      <c r="A35" s="103">
        <v>24</v>
      </c>
      <c r="B35" s="104">
        <v>9.31</v>
      </c>
      <c r="C35" s="104">
        <v>1.89</v>
      </c>
      <c r="D35" s="104">
        <v>0</v>
      </c>
      <c r="E35" s="104">
        <v>0</v>
      </c>
    </row>
    <row r="36" spans="1:5" x14ac:dyDescent="0.25">
      <c r="A36" s="103">
        <v>25</v>
      </c>
      <c r="B36" s="104">
        <v>9.44</v>
      </c>
      <c r="C36" s="104">
        <v>1.93</v>
      </c>
      <c r="D36" s="104">
        <v>0</v>
      </c>
      <c r="E36" s="104">
        <v>0</v>
      </c>
    </row>
    <row r="37" spans="1:5" x14ac:dyDescent="0.25">
      <c r="A37" s="103">
        <v>26</v>
      </c>
      <c r="B37" s="104">
        <v>9.58</v>
      </c>
      <c r="C37" s="104">
        <v>1.93</v>
      </c>
      <c r="D37" s="104">
        <v>0</v>
      </c>
      <c r="E37" s="104">
        <v>0</v>
      </c>
    </row>
    <row r="38" spans="1:5" x14ac:dyDescent="0.25">
      <c r="A38" s="103">
        <v>27</v>
      </c>
      <c r="B38" s="104">
        <v>9.7100000000000009</v>
      </c>
      <c r="C38" s="104">
        <v>1.99</v>
      </c>
      <c r="D38" s="104">
        <v>0</v>
      </c>
      <c r="E38" s="104">
        <v>0</v>
      </c>
    </row>
    <row r="39" spans="1:5" x14ac:dyDescent="0.25">
      <c r="A39" s="103">
        <v>28</v>
      </c>
      <c r="B39" s="104">
        <v>9.85</v>
      </c>
      <c r="C39" s="104">
        <v>2.02</v>
      </c>
      <c r="D39" s="104">
        <v>0</v>
      </c>
      <c r="E39" s="104">
        <v>0</v>
      </c>
    </row>
    <row r="40" spans="1:5" x14ac:dyDescent="0.25">
      <c r="A40" s="103">
        <v>29</v>
      </c>
      <c r="B40" s="104">
        <v>9.99</v>
      </c>
      <c r="C40" s="104">
        <v>2.06</v>
      </c>
      <c r="D40" s="104">
        <v>0</v>
      </c>
      <c r="E40" s="104">
        <v>0</v>
      </c>
    </row>
    <row r="41" spans="1:5" x14ac:dyDescent="0.25">
      <c r="A41" s="103">
        <v>30</v>
      </c>
      <c r="B41" s="104">
        <v>10.130000000000001</v>
      </c>
      <c r="C41" s="104">
        <v>2.09</v>
      </c>
      <c r="D41" s="104">
        <v>0</v>
      </c>
      <c r="E41" s="104">
        <v>0</v>
      </c>
    </row>
    <row r="42" spans="1:5" x14ac:dyDescent="0.25">
      <c r="A42" s="103">
        <v>31</v>
      </c>
      <c r="B42" s="104">
        <v>10.28</v>
      </c>
      <c r="C42" s="104">
        <v>2.09</v>
      </c>
      <c r="D42" s="104">
        <v>0</v>
      </c>
      <c r="E42" s="104">
        <v>0</v>
      </c>
    </row>
    <row r="43" spans="1:5" x14ac:dyDescent="0.25">
      <c r="A43" s="103">
        <v>32</v>
      </c>
      <c r="B43" s="104">
        <v>10.42</v>
      </c>
      <c r="C43" s="104">
        <v>2.12</v>
      </c>
      <c r="D43" s="104">
        <v>0</v>
      </c>
      <c r="E43" s="104">
        <v>0</v>
      </c>
    </row>
    <row r="44" spans="1:5" x14ac:dyDescent="0.25">
      <c r="A44" s="103">
        <v>33</v>
      </c>
      <c r="B44" s="104">
        <v>10.57</v>
      </c>
      <c r="C44" s="104">
        <v>2.16</v>
      </c>
      <c r="D44" s="104">
        <v>0</v>
      </c>
      <c r="E44" s="104">
        <v>0</v>
      </c>
    </row>
    <row r="45" spans="1:5" x14ac:dyDescent="0.25">
      <c r="A45" s="103">
        <v>34</v>
      </c>
      <c r="B45" s="104">
        <v>10.71</v>
      </c>
      <c r="C45" s="104">
        <v>2.19</v>
      </c>
      <c r="D45" s="104">
        <v>0</v>
      </c>
      <c r="E45" s="104">
        <v>0</v>
      </c>
    </row>
    <row r="46" spans="1:5" x14ac:dyDescent="0.25">
      <c r="A46" s="103">
        <v>35</v>
      </c>
      <c r="B46" s="104">
        <v>10.86</v>
      </c>
      <c r="C46" s="104">
        <v>2.2200000000000002</v>
      </c>
      <c r="D46" s="104">
        <v>0</v>
      </c>
      <c r="E46" s="104">
        <v>0</v>
      </c>
    </row>
    <row r="47" spans="1:5" x14ac:dyDescent="0.25">
      <c r="A47" s="103">
        <v>36</v>
      </c>
      <c r="B47" s="104">
        <v>11.01</v>
      </c>
      <c r="C47" s="104">
        <v>2.25</v>
      </c>
      <c r="D47" s="104">
        <v>0</v>
      </c>
      <c r="E47" s="104">
        <v>0</v>
      </c>
    </row>
    <row r="48" spans="1:5" x14ac:dyDescent="0.25">
      <c r="A48" s="103">
        <v>37</v>
      </c>
      <c r="B48" s="104">
        <v>11.17</v>
      </c>
      <c r="C48" s="104">
        <v>2.25</v>
      </c>
      <c r="D48" s="104">
        <v>0</v>
      </c>
      <c r="E48" s="104">
        <v>0</v>
      </c>
    </row>
    <row r="49" spans="1:5" x14ac:dyDescent="0.25">
      <c r="A49" s="103">
        <v>38</v>
      </c>
      <c r="B49" s="104">
        <v>11.32</v>
      </c>
      <c r="C49" s="104">
        <v>2.3199999999999998</v>
      </c>
      <c r="D49" s="104">
        <v>0</v>
      </c>
      <c r="E49" s="104">
        <v>0</v>
      </c>
    </row>
    <row r="50" spans="1:5" x14ac:dyDescent="0.25">
      <c r="A50" s="103">
        <v>39</v>
      </c>
      <c r="B50" s="104">
        <v>11.48</v>
      </c>
      <c r="C50" s="104">
        <v>2.3199999999999998</v>
      </c>
      <c r="D50" s="104">
        <v>0</v>
      </c>
      <c r="E50" s="104">
        <v>0</v>
      </c>
    </row>
    <row r="51" spans="1:5" x14ac:dyDescent="0.25">
      <c r="A51" s="103">
        <v>40</v>
      </c>
      <c r="B51" s="104">
        <v>11.64</v>
      </c>
      <c r="C51" s="104">
        <v>2.35</v>
      </c>
      <c r="D51" s="104">
        <v>0</v>
      </c>
      <c r="E51" s="104">
        <v>0</v>
      </c>
    </row>
    <row r="52" spans="1:5" x14ac:dyDescent="0.25">
      <c r="A52" s="103">
        <v>41</v>
      </c>
      <c r="B52" s="104">
        <v>11.8</v>
      </c>
      <c r="C52" s="104">
        <v>2.38</v>
      </c>
      <c r="D52" s="104">
        <v>0</v>
      </c>
      <c r="E52" s="104">
        <v>0</v>
      </c>
    </row>
    <row r="53" spans="1:5" x14ac:dyDescent="0.25">
      <c r="A53" s="103">
        <v>42</v>
      </c>
      <c r="B53" s="104">
        <v>11.97</v>
      </c>
      <c r="C53" s="104">
        <v>2.38</v>
      </c>
      <c r="D53" s="104">
        <v>0</v>
      </c>
      <c r="E53" s="104">
        <v>0</v>
      </c>
    </row>
    <row r="54" spans="1:5" x14ac:dyDescent="0.25">
      <c r="A54" s="103">
        <v>43</v>
      </c>
      <c r="B54" s="104">
        <v>12.14</v>
      </c>
      <c r="C54" s="104">
        <v>2.42</v>
      </c>
      <c r="D54" s="104">
        <v>0</v>
      </c>
      <c r="E54" s="104">
        <v>0</v>
      </c>
    </row>
    <row r="55" spans="1:5" x14ac:dyDescent="0.25">
      <c r="A55" s="103">
        <v>44</v>
      </c>
      <c r="B55" s="104">
        <v>12.31</v>
      </c>
      <c r="C55" s="104">
        <v>2.4500000000000002</v>
      </c>
      <c r="D55" s="104">
        <v>0</v>
      </c>
      <c r="E55" s="104">
        <v>0</v>
      </c>
    </row>
    <row r="56" spans="1:5" x14ac:dyDescent="0.25">
      <c r="A56" s="103">
        <v>45</v>
      </c>
      <c r="B56" s="104">
        <v>12.48</v>
      </c>
      <c r="C56" s="104">
        <v>2.48</v>
      </c>
      <c r="D56" s="104">
        <v>0</v>
      </c>
      <c r="E56" s="104">
        <v>0</v>
      </c>
    </row>
    <row r="57" spans="1:5" x14ac:dyDescent="0.25">
      <c r="A57" s="103">
        <v>46</v>
      </c>
      <c r="B57" s="104">
        <v>12.65</v>
      </c>
      <c r="C57" s="104">
        <v>2.5099999999999998</v>
      </c>
      <c r="D57" s="104">
        <v>0</v>
      </c>
      <c r="E57" s="104">
        <v>0</v>
      </c>
    </row>
    <row r="58" spans="1:5" x14ac:dyDescent="0.25">
      <c r="A58" s="103">
        <v>47</v>
      </c>
      <c r="B58" s="104">
        <v>12.83</v>
      </c>
      <c r="C58" s="104">
        <v>2.5099999999999998</v>
      </c>
      <c r="D58" s="104">
        <v>0</v>
      </c>
      <c r="E58" s="104">
        <v>0</v>
      </c>
    </row>
    <row r="59" spans="1:5" x14ac:dyDescent="0.25">
      <c r="A59" s="103">
        <v>48</v>
      </c>
      <c r="B59" s="104">
        <v>13.01</v>
      </c>
      <c r="C59" s="104">
        <v>2.5099999999999998</v>
      </c>
      <c r="D59" s="104">
        <v>0</v>
      </c>
      <c r="E59" s="104">
        <v>0</v>
      </c>
    </row>
    <row r="60" spans="1:5" x14ac:dyDescent="0.25">
      <c r="A60" s="103">
        <v>49</v>
      </c>
      <c r="B60" s="104">
        <v>13.19</v>
      </c>
      <c r="C60" s="104">
        <v>2.5499999999999998</v>
      </c>
      <c r="D60" s="104">
        <v>0</v>
      </c>
      <c r="E60" s="104">
        <v>0</v>
      </c>
    </row>
    <row r="61" spans="1:5" x14ac:dyDescent="0.25">
      <c r="A61" s="103">
        <v>50</v>
      </c>
      <c r="B61" s="104">
        <v>13.37</v>
      </c>
      <c r="C61" s="104">
        <v>2.5499999999999998</v>
      </c>
      <c r="D61" s="104">
        <v>0</v>
      </c>
      <c r="E61" s="104">
        <v>0</v>
      </c>
    </row>
    <row r="62" spans="1:5" x14ac:dyDescent="0.25">
      <c r="A62" s="103">
        <v>51</v>
      </c>
      <c r="B62" s="104">
        <v>13.55</v>
      </c>
      <c r="C62" s="104">
        <v>2.58</v>
      </c>
      <c r="D62" s="104">
        <v>0</v>
      </c>
      <c r="E62" s="104">
        <v>0</v>
      </c>
    </row>
    <row r="63" spans="1:5" x14ac:dyDescent="0.25">
      <c r="A63" s="103">
        <v>52</v>
      </c>
      <c r="B63" s="104">
        <v>13.73</v>
      </c>
      <c r="C63" s="104">
        <v>2.61</v>
      </c>
      <c r="D63" s="104">
        <v>0</v>
      </c>
      <c r="E63" s="104">
        <v>0</v>
      </c>
    </row>
    <row r="64" spans="1:5" x14ac:dyDescent="0.25">
      <c r="A64" s="103">
        <v>53</v>
      </c>
      <c r="B64" s="104">
        <v>13.92</v>
      </c>
      <c r="C64" s="104">
        <v>2.61</v>
      </c>
      <c r="D64" s="104">
        <v>0</v>
      </c>
      <c r="E64" s="104">
        <v>0</v>
      </c>
    </row>
    <row r="65" spans="1:5" x14ac:dyDescent="0.25">
      <c r="A65" s="103">
        <v>54</v>
      </c>
      <c r="B65" s="104">
        <v>14.11</v>
      </c>
      <c r="C65" s="104">
        <v>2.58</v>
      </c>
      <c r="D65" s="104">
        <v>0</v>
      </c>
      <c r="E65" s="104">
        <v>0</v>
      </c>
    </row>
    <row r="66" spans="1:5" x14ac:dyDescent="0.25">
      <c r="A66" s="103">
        <v>55</v>
      </c>
      <c r="B66" s="104">
        <v>14.29</v>
      </c>
      <c r="C66" s="104">
        <v>2.61</v>
      </c>
      <c r="D66" s="104">
        <v>0</v>
      </c>
      <c r="E66" s="104">
        <v>0</v>
      </c>
    </row>
    <row r="67" spans="1:5" x14ac:dyDescent="0.25">
      <c r="A67" s="103">
        <v>56</v>
      </c>
      <c r="B67" s="104">
        <v>14.49</v>
      </c>
      <c r="C67" s="104">
        <v>2.61</v>
      </c>
      <c r="D67" s="104">
        <v>0</v>
      </c>
      <c r="E67" s="104">
        <v>0</v>
      </c>
    </row>
    <row r="68" spans="1:5" x14ac:dyDescent="0.25">
      <c r="A68" s="103">
        <v>57</v>
      </c>
      <c r="B68" s="104">
        <v>14.68</v>
      </c>
      <c r="C68" s="104">
        <v>2.61</v>
      </c>
      <c r="D68" s="104">
        <v>0</v>
      </c>
      <c r="E68" s="104">
        <v>0</v>
      </c>
    </row>
    <row r="69" spans="1:5" x14ac:dyDescent="0.25">
      <c r="A69" s="103">
        <v>58</v>
      </c>
      <c r="B69" s="104">
        <v>14.89</v>
      </c>
      <c r="C69" s="104">
        <v>2.61</v>
      </c>
      <c r="D69" s="104">
        <v>0</v>
      </c>
      <c r="E69" s="104">
        <v>0</v>
      </c>
    </row>
    <row r="70" spans="1:5" x14ac:dyDescent="0.25">
      <c r="A70" s="103">
        <v>59</v>
      </c>
      <c r="B70" s="104">
        <v>15.1</v>
      </c>
      <c r="C70" s="104">
        <v>2.61</v>
      </c>
      <c r="D70" s="104">
        <v>0</v>
      </c>
      <c r="E70" s="104">
        <v>0</v>
      </c>
    </row>
    <row r="71" spans="1:5" x14ac:dyDescent="0.25">
      <c r="A71" s="103">
        <v>60</v>
      </c>
      <c r="B71" s="104">
        <v>15.33</v>
      </c>
      <c r="C71" s="104">
        <v>2.58</v>
      </c>
      <c r="D71" s="104">
        <v>0</v>
      </c>
      <c r="E71" s="104">
        <v>0</v>
      </c>
    </row>
    <row r="72" spans="1:5" x14ac:dyDescent="0.25">
      <c r="A72" s="103">
        <v>61</v>
      </c>
      <c r="B72" s="104">
        <v>15.57</v>
      </c>
      <c r="C72" s="104">
        <v>2.58</v>
      </c>
      <c r="D72" s="104">
        <v>0</v>
      </c>
      <c r="E72" s="104">
        <v>0</v>
      </c>
    </row>
    <row r="73" spans="1:5" x14ac:dyDescent="0.25">
      <c r="A73" s="103">
        <v>62</v>
      </c>
      <c r="B73" s="104">
        <v>15.83</v>
      </c>
      <c r="C73" s="104">
        <v>2.5499999999999998</v>
      </c>
      <c r="D73" s="104">
        <v>0</v>
      </c>
      <c r="E73" s="104">
        <v>0</v>
      </c>
    </row>
    <row r="74" spans="1:5" x14ac:dyDescent="0.25">
      <c r="A74" s="103">
        <v>63</v>
      </c>
      <c r="B74" s="104">
        <v>16.12</v>
      </c>
      <c r="C74" s="104">
        <v>2.48</v>
      </c>
      <c r="D74" s="104">
        <v>0</v>
      </c>
      <c r="E74" s="104">
        <v>0</v>
      </c>
    </row>
    <row r="75" spans="1:5" x14ac:dyDescent="0.25">
      <c r="A75" s="103">
        <v>64</v>
      </c>
      <c r="B75" s="104">
        <v>16.420000000000002</v>
      </c>
      <c r="C75" s="104">
        <v>2.48</v>
      </c>
      <c r="D75" s="104">
        <v>0</v>
      </c>
      <c r="E75" s="104">
        <v>0</v>
      </c>
    </row>
    <row r="76" spans="1:5" x14ac:dyDescent="0.25">
      <c r="A76" s="103">
        <v>65</v>
      </c>
      <c r="B76" s="104">
        <v>16.760000000000002</v>
      </c>
      <c r="C76" s="104">
        <v>2.42</v>
      </c>
      <c r="D76" s="104">
        <v>0</v>
      </c>
      <c r="E76" s="104">
        <v>0</v>
      </c>
    </row>
    <row r="77" spans="1:5" x14ac:dyDescent="0.25">
      <c r="A77" s="103">
        <v>66</v>
      </c>
      <c r="B77" s="104">
        <v>17.13</v>
      </c>
      <c r="C77" s="104">
        <v>2.38</v>
      </c>
      <c r="D77" s="104">
        <v>0</v>
      </c>
      <c r="E77" s="104">
        <v>0</v>
      </c>
    </row>
    <row r="78" spans="1:5" x14ac:dyDescent="0.25">
      <c r="A78" s="103">
        <v>67</v>
      </c>
      <c r="B78" s="104">
        <v>16.8</v>
      </c>
      <c r="C78" s="104">
        <v>2.35</v>
      </c>
      <c r="D78" s="104">
        <v>0</v>
      </c>
      <c r="E78" s="104">
        <v>0</v>
      </c>
    </row>
    <row r="79" spans="1:5" x14ac:dyDescent="0.25">
      <c r="A79" s="103">
        <v>68</v>
      </c>
      <c r="B79" s="104">
        <v>16.11</v>
      </c>
      <c r="C79" s="104">
        <v>2.34</v>
      </c>
      <c r="D79" s="104">
        <v>0</v>
      </c>
      <c r="E79" s="104">
        <v>0</v>
      </c>
    </row>
    <row r="80" spans="1:5" x14ac:dyDescent="0.25">
      <c r="A80" s="103">
        <v>69</v>
      </c>
      <c r="B80" s="104">
        <v>15.43</v>
      </c>
      <c r="C80" s="104">
        <v>2.2000000000000002</v>
      </c>
      <c r="D80" s="104">
        <v>0</v>
      </c>
      <c r="E80" s="104">
        <v>0</v>
      </c>
    </row>
    <row r="81" spans="1:5" x14ac:dyDescent="0.25">
      <c r="A81" s="103">
        <v>70</v>
      </c>
      <c r="B81" s="104">
        <v>14.74</v>
      </c>
      <c r="C81" s="104">
        <v>2.0699999999999998</v>
      </c>
      <c r="D81" s="104">
        <v>0</v>
      </c>
      <c r="E81" s="104">
        <v>0</v>
      </c>
    </row>
    <row r="82" spans="1:5" x14ac:dyDescent="0.25">
      <c r="A82" s="103">
        <v>71</v>
      </c>
      <c r="B82" s="104">
        <v>14.07</v>
      </c>
      <c r="C82" s="104">
        <v>2.0499999999999998</v>
      </c>
      <c r="D82" s="104">
        <v>0</v>
      </c>
      <c r="E82" s="104">
        <v>0</v>
      </c>
    </row>
    <row r="83" spans="1:5" x14ac:dyDescent="0.25">
      <c r="A83" s="103">
        <v>72</v>
      </c>
      <c r="B83" s="104">
        <v>13.4</v>
      </c>
      <c r="C83" s="104">
        <v>2.02</v>
      </c>
      <c r="D83" s="104">
        <v>0</v>
      </c>
      <c r="E83" s="104">
        <v>0</v>
      </c>
    </row>
    <row r="84" spans="1:5" x14ac:dyDescent="0.25">
      <c r="A84" s="103">
        <v>73</v>
      </c>
      <c r="B84" s="104">
        <v>12.74</v>
      </c>
      <c r="C84" s="104">
        <v>1.99</v>
      </c>
      <c r="D84" s="104">
        <v>0</v>
      </c>
      <c r="E84" s="104">
        <v>0</v>
      </c>
    </row>
    <row r="85" spans="1:5" x14ac:dyDescent="0.25">
      <c r="A85" s="103">
        <v>74</v>
      </c>
      <c r="B85" s="104">
        <v>12.09</v>
      </c>
      <c r="C85" s="104">
        <v>1.85</v>
      </c>
      <c r="D85" s="104">
        <v>0</v>
      </c>
      <c r="E85" s="104">
        <v>0</v>
      </c>
    </row>
  </sheetData>
  <sheetProtection algorithmName="SHA-512" hashValue="8ihZpwzIOPWpBZXCXASvTd1JHxPRmM+wq/XuhZpQCqHfdwMu25cGRqJpfvIovHqpcIf5MPX6hsgRDz/487osfw==" saltValue="WCSuQCmvQU0nm++eh3GPDg==" spinCount="100000" sheet="1" objects="1" scenarios="1"/>
  <conditionalFormatting sqref="A6:A21">
    <cfRule type="expression" dxfId="559" priority="5" stopIfTrue="1">
      <formula>MOD(ROW(),2)=0</formula>
    </cfRule>
    <cfRule type="expression" dxfId="558" priority="6" stopIfTrue="1">
      <formula>MOD(ROW(),2)&lt;&gt;0</formula>
    </cfRule>
  </conditionalFormatting>
  <conditionalFormatting sqref="A26:A85">
    <cfRule type="expression" dxfId="557" priority="1" stopIfTrue="1">
      <formula>MOD(ROW(),2)=0</formula>
    </cfRule>
    <cfRule type="expression" dxfId="556" priority="2" stopIfTrue="1">
      <formula>MOD(ROW(),2)&lt;&gt;0</formula>
    </cfRule>
  </conditionalFormatting>
  <conditionalFormatting sqref="B18:B21">
    <cfRule type="expression" dxfId="555" priority="7" stopIfTrue="1">
      <formula>MOD(ROW(),2)=0</formula>
    </cfRule>
    <cfRule type="expression" dxfId="554" priority="8" stopIfTrue="1">
      <formula>MOD(ROW(),2)&lt;&gt;0</formula>
    </cfRule>
  </conditionalFormatting>
  <conditionalFormatting sqref="B6:E21">
    <cfRule type="expression" dxfId="553" priority="15" stopIfTrue="1">
      <formula>MOD(ROW(),2)=0</formula>
    </cfRule>
    <cfRule type="expression" dxfId="552" priority="16" stopIfTrue="1">
      <formula>MOD(ROW(),2)&lt;&gt;0</formula>
    </cfRule>
  </conditionalFormatting>
  <conditionalFormatting sqref="B26:E85">
    <cfRule type="expression" dxfId="551" priority="3" stopIfTrue="1">
      <formula>MOD(ROW(),2)=0</formula>
    </cfRule>
    <cfRule type="expression" dxfId="550" priority="4" stopIfTrue="1">
      <formula>MOD(ROW(),2)&lt;&gt;0</formula>
    </cfRule>
  </conditionalFormatting>
  <hyperlinks>
    <hyperlink ref="B24" location="Assumptions!A1" display="Assumptions" xr:uid="{85C10AA3-052A-4418-96FE-6DBB4BACA9B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E0F5-31E2-4CF9-9570-A5F82F4CF3DE}">
  <sheetPr codeName="Sheet49"/>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x-214</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2014</v>
      </c>
      <c r="C8" s="149"/>
      <c r="D8" s="149"/>
      <c r="E8" s="149"/>
    </row>
    <row r="9" spans="1:9" x14ac:dyDescent="0.25">
      <c r="A9" s="83" t="s">
        <v>15</v>
      </c>
      <c r="B9" s="149" t="s">
        <v>321</v>
      </c>
      <c r="C9" s="149"/>
      <c r="D9" s="149"/>
      <c r="E9" s="149"/>
    </row>
    <row r="10" spans="1:9" x14ac:dyDescent="0.25">
      <c r="A10" s="83" t="s">
        <v>1</v>
      </c>
      <c r="B10" s="149" t="s">
        <v>332</v>
      </c>
      <c r="C10" s="149"/>
      <c r="D10" s="149"/>
      <c r="E10" s="149"/>
    </row>
    <row r="11" spans="1:9" x14ac:dyDescent="0.25">
      <c r="A11" s="83" t="s">
        <v>21</v>
      </c>
      <c r="B11" s="149" t="s">
        <v>272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214</v>
      </c>
      <c r="C14" s="149"/>
      <c r="D14" s="149"/>
      <c r="E14" s="149"/>
    </row>
    <row r="15" spans="1:9" x14ac:dyDescent="0.25">
      <c r="A15" s="83" t="s">
        <v>47</v>
      </c>
      <c r="B15" s="149" t="s">
        <v>335</v>
      </c>
      <c r="C15" s="149"/>
      <c r="D15" s="149"/>
      <c r="E15" s="149"/>
    </row>
    <row r="16" spans="1:9" x14ac:dyDescent="0.25">
      <c r="A16" s="83" t="s">
        <v>48</v>
      </c>
      <c r="B16" s="149" t="s">
        <v>336</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16</v>
      </c>
      <c r="B27" s="104">
        <v>8.3000000000000007</v>
      </c>
      <c r="C27" s="104">
        <v>1.53</v>
      </c>
      <c r="D27" s="104">
        <v>0</v>
      </c>
      <c r="E27" s="104">
        <v>0</v>
      </c>
    </row>
    <row r="28" spans="1:5" x14ac:dyDescent="0.25">
      <c r="A28" s="103">
        <v>17</v>
      </c>
      <c r="B28" s="104">
        <v>8.42</v>
      </c>
      <c r="C28" s="104">
        <v>1.57</v>
      </c>
      <c r="D28" s="104">
        <v>0</v>
      </c>
      <c r="E28" s="104">
        <v>0</v>
      </c>
    </row>
    <row r="29" spans="1:5" x14ac:dyDescent="0.25">
      <c r="A29" s="103">
        <v>18</v>
      </c>
      <c r="B29" s="104">
        <v>8.5399999999999991</v>
      </c>
      <c r="C29" s="104">
        <v>1.7</v>
      </c>
      <c r="D29" s="104">
        <v>0</v>
      </c>
      <c r="E29" s="104">
        <v>0</v>
      </c>
    </row>
    <row r="30" spans="1:5" x14ac:dyDescent="0.25">
      <c r="A30" s="103">
        <v>19</v>
      </c>
      <c r="B30" s="104">
        <v>8.66</v>
      </c>
      <c r="C30" s="104">
        <v>1.76</v>
      </c>
      <c r="D30" s="104">
        <v>0</v>
      </c>
      <c r="E30" s="104">
        <v>0</v>
      </c>
    </row>
    <row r="31" spans="1:5" x14ac:dyDescent="0.25">
      <c r="A31" s="103">
        <v>20</v>
      </c>
      <c r="B31" s="104">
        <v>8.7899999999999991</v>
      </c>
      <c r="C31" s="104">
        <v>1.8</v>
      </c>
      <c r="D31" s="104">
        <v>0</v>
      </c>
      <c r="E31" s="104">
        <v>0</v>
      </c>
    </row>
    <row r="32" spans="1:5" x14ac:dyDescent="0.25">
      <c r="A32" s="103">
        <v>21</v>
      </c>
      <c r="B32" s="104">
        <v>8.92</v>
      </c>
      <c r="C32" s="104">
        <v>1.8</v>
      </c>
      <c r="D32" s="104">
        <v>0</v>
      </c>
      <c r="E32" s="104">
        <v>0</v>
      </c>
    </row>
    <row r="33" spans="1:5" x14ac:dyDescent="0.25">
      <c r="A33" s="103">
        <v>22</v>
      </c>
      <c r="B33" s="104">
        <v>9.0500000000000007</v>
      </c>
      <c r="C33" s="104">
        <v>1.83</v>
      </c>
      <c r="D33" s="104">
        <v>0</v>
      </c>
      <c r="E33" s="104">
        <v>0</v>
      </c>
    </row>
    <row r="34" spans="1:5" x14ac:dyDescent="0.25">
      <c r="A34" s="103">
        <v>23</v>
      </c>
      <c r="B34" s="104">
        <v>9.18</v>
      </c>
      <c r="C34" s="104">
        <v>1.86</v>
      </c>
      <c r="D34" s="104">
        <v>0</v>
      </c>
      <c r="E34" s="104">
        <v>0</v>
      </c>
    </row>
    <row r="35" spans="1:5" x14ac:dyDescent="0.25">
      <c r="A35" s="103">
        <v>24</v>
      </c>
      <c r="B35" s="104">
        <v>9.31</v>
      </c>
      <c r="C35" s="104">
        <v>1.89</v>
      </c>
      <c r="D35" s="104">
        <v>0</v>
      </c>
      <c r="E35" s="104">
        <v>0</v>
      </c>
    </row>
    <row r="36" spans="1:5" x14ac:dyDescent="0.25">
      <c r="A36" s="103">
        <v>25</v>
      </c>
      <c r="B36" s="104">
        <v>9.44</v>
      </c>
      <c r="C36" s="104">
        <v>1.93</v>
      </c>
      <c r="D36" s="104">
        <v>0</v>
      </c>
      <c r="E36" s="104">
        <v>0</v>
      </c>
    </row>
    <row r="37" spans="1:5" x14ac:dyDescent="0.25">
      <c r="A37" s="103">
        <v>26</v>
      </c>
      <c r="B37" s="104">
        <v>9.58</v>
      </c>
      <c r="C37" s="104">
        <v>1.93</v>
      </c>
      <c r="D37" s="104">
        <v>0</v>
      </c>
      <c r="E37" s="104">
        <v>0</v>
      </c>
    </row>
    <row r="38" spans="1:5" x14ac:dyDescent="0.25">
      <c r="A38" s="103">
        <v>27</v>
      </c>
      <c r="B38" s="104">
        <v>9.7100000000000009</v>
      </c>
      <c r="C38" s="104">
        <v>1.99</v>
      </c>
      <c r="D38" s="104">
        <v>0</v>
      </c>
      <c r="E38" s="104">
        <v>0</v>
      </c>
    </row>
    <row r="39" spans="1:5" x14ac:dyDescent="0.25">
      <c r="A39" s="103">
        <v>28</v>
      </c>
      <c r="B39" s="104">
        <v>9.85</v>
      </c>
      <c r="C39" s="104">
        <v>2.02</v>
      </c>
      <c r="D39" s="104">
        <v>0</v>
      </c>
      <c r="E39" s="104">
        <v>0</v>
      </c>
    </row>
    <row r="40" spans="1:5" x14ac:dyDescent="0.25">
      <c r="A40" s="103">
        <v>29</v>
      </c>
      <c r="B40" s="104">
        <v>9.99</v>
      </c>
      <c r="C40" s="104">
        <v>2.06</v>
      </c>
      <c r="D40" s="104">
        <v>0</v>
      </c>
      <c r="E40" s="104">
        <v>0</v>
      </c>
    </row>
    <row r="41" spans="1:5" x14ac:dyDescent="0.25">
      <c r="A41" s="103">
        <v>30</v>
      </c>
      <c r="B41" s="104">
        <v>10.130000000000001</v>
      </c>
      <c r="C41" s="104">
        <v>2.09</v>
      </c>
      <c r="D41" s="104">
        <v>0</v>
      </c>
      <c r="E41" s="104">
        <v>0</v>
      </c>
    </row>
    <row r="42" spans="1:5" x14ac:dyDescent="0.25">
      <c r="A42" s="103">
        <v>31</v>
      </c>
      <c r="B42" s="104">
        <v>10.28</v>
      </c>
      <c r="C42" s="104">
        <v>2.09</v>
      </c>
      <c r="D42" s="104">
        <v>0</v>
      </c>
      <c r="E42" s="104">
        <v>0</v>
      </c>
    </row>
    <row r="43" spans="1:5" x14ac:dyDescent="0.25">
      <c r="A43" s="103">
        <v>32</v>
      </c>
      <c r="B43" s="104">
        <v>10.42</v>
      </c>
      <c r="C43" s="104">
        <v>2.12</v>
      </c>
      <c r="D43" s="104">
        <v>0</v>
      </c>
      <c r="E43" s="104">
        <v>0</v>
      </c>
    </row>
    <row r="44" spans="1:5" x14ac:dyDescent="0.25">
      <c r="A44" s="103">
        <v>33</v>
      </c>
      <c r="B44" s="104">
        <v>10.57</v>
      </c>
      <c r="C44" s="104">
        <v>2.16</v>
      </c>
      <c r="D44" s="104">
        <v>0</v>
      </c>
      <c r="E44" s="104">
        <v>0</v>
      </c>
    </row>
    <row r="45" spans="1:5" x14ac:dyDescent="0.25">
      <c r="A45" s="103">
        <v>34</v>
      </c>
      <c r="B45" s="104">
        <v>10.71</v>
      </c>
      <c r="C45" s="104">
        <v>2.19</v>
      </c>
      <c r="D45" s="104">
        <v>0</v>
      </c>
      <c r="E45" s="104">
        <v>0</v>
      </c>
    </row>
    <row r="46" spans="1:5" x14ac:dyDescent="0.25">
      <c r="A46" s="103">
        <v>35</v>
      </c>
      <c r="B46" s="104">
        <v>10.86</v>
      </c>
      <c r="C46" s="104">
        <v>2.2200000000000002</v>
      </c>
      <c r="D46" s="104">
        <v>0</v>
      </c>
      <c r="E46" s="104">
        <v>0</v>
      </c>
    </row>
    <row r="47" spans="1:5" x14ac:dyDescent="0.25">
      <c r="A47" s="103">
        <v>36</v>
      </c>
      <c r="B47" s="104">
        <v>11.01</v>
      </c>
      <c r="C47" s="104">
        <v>2.25</v>
      </c>
      <c r="D47" s="104">
        <v>0</v>
      </c>
      <c r="E47" s="104">
        <v>0</v>
      </c>
    </row>
    <row r="48" spans="1:5" x14ac:dyDescent="0.25">
      <c r="A48" s="103">
        <v>37</v>
      </c>
      <c r="B48" s="104">
        <v>11.17</v>
      </c>
      <c r="C48" s="104">
        <v>2.25</v>
      </c>
      <c r="D48" s="104">
        <v>0</v>
      </c>
      <c r="E48" s="104">
        <v>0</v>
      </c>
    </row>
    <row r="49" spans="1:5" x14ac:dyDescent="0.25">
      <c r="A49" s="103">
        <v>38</v>
      </c>
      <c r="B49" s="104">
        <v>11.32</v>
      </c>
      <c r="C49" s="104">
        <v>2.3199999999999998</v>
      </c>
      <c r="D49" s="104">
        <v>0</v>
      </c>
      <c r="E49" s="104">
        <v>0</v>
      </c>
    </row>
    <row r="50" spans="1:5" x14ac:dyDescent="0.25">
      <c r="A50" s="103">
        <v>39</v>
      </c>
      <c r="B50" s="104">
        <v>11.48</v>
      </c>
      <c r="C50" s="104">
        <v>2.3199999999999998</v>
      </c>
      <c r="D50" s="104">
        <v>0</v>
      </c>
      <c r="E50" s="104">
        <v>0</v>
      </c>
    </row>
    <row r="51" spans="1:5" x14ac:dyDescent="0.25">
      <c r="A51" s="103">
        <v>40</v>
      </c>
      <c r="B51" s="104">
        <v>11.64</v>
      </c>
      <c r="C51" s="104">
        <v>2.35</v>
      </c>
      <c r="D51" s="104">
        <v>0</v>
      </c>
      <c r="E51" s="104">
        <v>0</v>
      </c>
    </row>
    <row r="52" spans="1:5" x14ac:dyDescent="0.25">
      <c r="A52" s="103">
        <v>41</v>
      </c>
      <c r="B52" s="104">
        <v>11.8</v>
      </c>
      <c r="C52" s="104">
        <v>2.38</v>
      </c>
      <c r="D52" s="104">
        <v>0</v>
      </c>
      <c r="E52" s="104">
        <v>0</v>
      </c>
    </row>
    <row r="53" spans="1:5" x14ac:dyDescent="0.25">
      <c r="A53" s="103">
        <v>42</v>
      </c>
      <c r="B53" s="104">
        <v>11.97</v>
      </c>
      <c r="C53" s="104">
        <v>2.38</v>
      </c>
      <c r="D53" s="104">
        <v>0</v>
      </c>
      <c r="E53" s="104">
        <v>0</v>
      </c>
    </row>
    <row r="54" spans="1:5" x14ac:dyDescent="0.25">
      <c r="A54" s="103">
        <v>43</v>
      </c>
      <c r="B54" s="104">
        <v>12.14</v>
      </c>
      <c r="C54" s="104">
        <v>2.42</v>
      </c>
      <c r="D54" s="104">
        <v>0</v>
      </c>
      <c r="E54" s="104">
        <v>0</v>
      </c>
    </row>
    <row r="55" spans="1:5" x14ac:dyDescent="0.25">
      <c r="A55" s="103">
        <v>44</v>
      </c>
      <c r="B55" s="104">
        <v>12.31</v>
      </c>
      <c r="C55" s="104">
        <v>2.4500000000000002</v>
      </c>
      <c r="D55" s="104">
        <v>0</v>
      </c>
      <c r="E55" s="104">
        <v>0</v>
      </c>
    </row>
    <row r="56" spans="1:5" x14ac:dyDescent="0.25">
      <c r="A56" s="103">
        <v>45</v>
      </c>
      <c r="B56" s="104">
        <v>12.48</v>
      </c>
      <c r="C56" s="104">
        <v>2.48</v>
      </c>
      <c r="D56" s="104">
        <v>0</v>
      </c>
      <c r="E56" s="104">
        <v>0</v>
      </c>
    </row>
    <row r="57" spans="1:5" x14ac:dyDescent="0.25">
      <c r="A57" s="103">
        <v>46</v>
      </c>
      <c r="B57" s="104">
        <v>12.65</v>
      </c>
      <c r="C57" s="104">
        <v>2.5099999999999998</v>
      </c>
      <c r="D57" s="104">
        <v>0</v>
      </c>
      <c r="E57" s="104">
        <v>0</v>
      </c>
    </row>
    <row r="58" spans="1:5" x14ac:dyDescent="0.25">
      <c r="A58" s="103">
        <v>47</v>
      </c>
      <c r="B58" s="104">
        <v>12.83</v>
      </c>
      <c r="C58" s="104">
        <v>2.5099999999999998</v>
      </c>
      <c r="D58" s="104">
        <v>0</v>
      </c>
      <c r="E58" s="104">
        <v>0</v>
      </c>
    </row>
    <row r="59" spans="1:5" x14ac:dyDescent="0.25">
      <c r="A59" s="103">
        <v>48</v>
      </c>
      <c r="B59" s="104">
        <v>13.01</v>
      </c>
      <c r="C59" s="104">
        <v>2.5099999999999998</v>
      </c>
      <c r="D59" s="104">
        <v>0</v>
      </c>
      <c r="E59" s="104">
        <v>0</v>
      </c>
    </row>
    <row r="60" spans="1:5" x14ac:dyDescent="0.25">
      <c r="A60" s="103">
        <v>49</v>
      </c>
      <c r="B60" s="104">
        <v>13.19</v>
      </c>
      <c r="C60" s="104">
        <v>2.5499999999999998</v>
      </c>
      <c r="D60" s="104">
        <v>0</v>
      </c>
      <c r="E60" s="104">
        <v>0</v>
      </c>
    </row>
    <row r="61" spans="1:5" x14ac:dyDescent="0.25">
      <c r="A61" s="103">
        <v>50</v>
      </c>
      <c r="B61" s="104">
        <v>13.37</v>
      </c>
      <c r="C61" s="104">
        <v>2.5499999999999998</v>
      </c>
      <c r="D61" s="104">
        <v>0</v>
      </c>
      <c r="E61" s="104">
        <v>0</v>
      </c>
    </row>
    <row r="62" spans="1:5" x14ac:dyDescent="0.25">
      <c r="A62" s="103">
        <v>51</v>
      </c>
      <c r="B62" s="104">
        <v>13.55</v>
      </c>
      <c r="C62" s="104">
        <v>2.58</v>
      </c>
      <c r="D62" s="104">
        <v>0</v>
      </c>
      <c r="E62" s="104">
        <v>0</v>
      </c>
    </row>
    <row r="63" spans="1:5" x14ac:dyDescent="0.25">
      <c r="A63" s="103">
        <v>52</v>
      </c>
      <c r="B63" s="104">
        <v>13.73</v>
      </c>
      <c r="C63" s="104">
        <v>2.61</v>
      </c>
      <c r="D63" s="104">
        <v>0</v>
      </c>
      <c r="E63" s="104">
        <v>0</v>
      </c>
    </row>
    <row r="64" spans="1:5" x14ac:dyDescent="0.25">
      <c r="A64" s="103">
        <v>53</v>
      </c>
      <c r="B64" s="104">
        <v>13.92</v>
      </c>
      <c r="C64" s="104">
        <v>2.61</v>
      </c>
      <c r="D64" s="104">
        <v>0</v>
      </c>
      <c r="E64" s="104">
        <v>0</v>
      </c>
    </row>
    <row r="65" spans="1:5" x14ac:dyDescent="0.25">
      <c r="A65" s="103">
        <v>54</v>
      </c>
      <c r="B65" s="104">
        <v>14.11</v>
      </c>
      <c r="C65" s="104">
        <v>2.58</v>
      </c>
      <c r="D65" s="104">
        <v>0</v>
      </c>
      <c r="E65" s="104">
        <v>0</v>
      </c>
    </row>
    <row r="66" spans="1:5" x14ac:dyDescent="0.25">
      <c r="A66" s="103">
        <v>55</v>
      </c>
      <c r="B66" s="104">
        <v>14.29</v>
      </c>
      <c r="C66" s="104">
        <v>2.61</v>
      </c>
      <c r="D66" s="104">
        <v>0</v>
      </c>
      <c r="E66" s="104">
        <v>0</v>
      </c>
    </row>
    <row r="67" spans="1:5" x14ac:dyDescent="0.25">
      <c r="A67" s="103">
        <v>56</v>
      </c>
      <c r="B67" s="104">
        <v>14.49</v>
      </c>
      <c r="C67" s="104">
        <v>2.61</v>
      </c>
      <c r="D67" s="104">
        <v>0</v>
      </c>
      <c r="E67" s="104">
        <v>0</v>
      </c>
    </row>
    <row r="68" spans="1:5" x14ac:dyDescent="0.25">
      <c r="A68" s="103">
        <v>57</v>
      </c>
      <c r="B68" s="104">
        <v>14.68</v>
      </c>
      <c r="C68" s="104">
        <v>2.61</v>
      </c>
      <c r="D68" s="104">
        <v>0</v>
      </c>
      <c r="E68" s="104">
        <v>0</v>
      </c>
    </row>
    <row r="69" spans="1:5" x14ac:dyDescent="0.25">
      <c r="A69" s="103">
        <v>58</v>
      </c>
      <c r="B69" s="104">
        <v>14.89</v>
      </c>
      <c r="C69" s="104">
        <v>2.61</v>
      </c>
      <c r="D69" s="104">
        <v>0</v>
      </c>
      <c r="E69" s="104">
        <v>0</v>
      </c>
    </row>
    <row r="70" spans="1:5" x14ac:dyDescent="0.25">
      <c r="A70" s="103">
        <v>59</v>
      </c>
      <c r="B70" s="104">
        <v>15.1</v>
      </c>
      <c r="C70" s="104">
        <v>2.61</v>
      </c>
      <c r="D70" s="104">
        <v>0</v>
      </c>
      <c r="E70" s="104">
        <v>0</v>
      </c>
    </row>
    <row r="71" spans="1:5" x14ac:dyDescent="0.25">
      <c r="A71" s="103">
        <v>60</v>
      </c>
      <c r="B71" s="104">
        <v>15.33</v>
      </c>
      <c r="C71" s="104">
        <v>2.58</v>
      </c>
      <c r="D71" s="104">
        <v>0</v>
      </c>
      <c r="E71" s="104">
        <v>0</v>
      </c>
    </row>
    <row r="72" spans="1:5" x14ac:dyDescent="0.25">
      <c r="A72" s="103">
        <v>61</v>
      </c>
      <c r="B72" s="104">
        <v>15.57</v>
      </c>
      <c r="C72" s="104">
        <v>2.58</v>
      </c>
      <c r="D72" s="104">
        <v>0</v>
      </c>
      <c r="E72" s="104">
        <v>0</v>
      </c>
    </row>
    <row r="73" spans="1:5" x14ac:dyDescent="0.25">
      <c r="A73" s="103">
        <v>62</v>
      </c>
      <c r="B73" s="104">
        <v>15.83</v>
      </c>
      <c r="C73" s="104">
        <v>2.5499999999999998</v>
      </c>
      <c r="D73" s="104">
        <v>0</v>
      </c>
      <c r="E73" s="104">
        <v>0</v>
      </c>
    </row>
    <row r="74" spans="1:5" x14ac:dyDescent="0.25">
      <c r="A74" s="103">
        <v>63</v>
      </c>
      <c r="B74" s="104">
        <v>16.12</v>
      </c>
      <c r="C74" s="104">
        <v>2.48</v>
      </c>
      <c r="D74" s="104">
        <v>0</v>
      </c>
      <c r="E74" s="104">
        <v>0</v>
      </c>
    </row>
    <row r="75" spans="1:5" x14ac:dyDescent="0.25">
      <c r="A75" s="103">
        <v>64</v>
      </c>
      <c r="B75" s="104">
        <v>16.420000000000002</v>
      </c>
      <c r="C75" s="104">
        <v>2.48</v>
      </c>
      <c r="D75" s="104">
        <v>0</v>
      </c>
      <c r="E75" s="104">
        <v>0</v>
      </c>
    </row>
    <row r="76" spans="1:5" x14ac:dyDescent="0.25">
      <c r="A76" s="103">
        <v>65</v>
      </c>
      <c r="B76" s="104">
        <v>16.760000000000002</v>
      </c>
      <c r="C76" s="104">
        <v>2.42</v>
      </c>
      <c r="D76" s="104">
        <v>0</v>
      </c>
      <c r="E76" s="104">
        <v>0</v>
      </c>
    </row>
    <row r="77" spans="1:5" x14ac:dyDescent="0.25">
      <c r="A77" s="103">
        <v>66</v>
      </c>
      <c r="B77" s="104">
        <v>17.13</v>
      </c>
      <c r="C77" s="104">
        <v>2.38</v>
      </c>
      <c r="D77" s="104">
        <v>0</v>
      </c>
      <c r="E77" s="104">
        <v>0</v>
      </c>
    </row>
    <row r="78" spans="1:5" x14ac:dyDescent="0.25">
      <c r="A78" s="103">
        <v>67</v>
      </c>
      <c r="B78" s="104">
        <v>16.8</v>
      </c>
      <c r="C78" s="104">
        <v>2.35</v>
      </c>
      <c r="D78" s="104">
        <v>0</v>
      </c>
      <c r="E78" s="104">
        <v>0</v>
      </c>
    </row>
    <row r="79" spans="1:5" x14ac:dyDescent="0.25">
      <c r="A79" s="103">
        <v>68</v>
      </c>
      <c r="B79" s="104">
        <v>16.11</v>
      </c>
      <c r="C79" s="104">
        <v>2.34</v>
      </c>
      <c r="D79" s="104">
        <v>0</v>
      </c>
      <c r="E79" s="104">
        <v>0</v>
      </c>
    </row>
    <row r="80" spans="1:5" x14ac:dyDescent="0.25">
      <c r="A80" s="103">
        <v>69</v>
      </c>
      <c r="B80" s="104">
        <v>15.43</v>
      </c>
      <c r="C80" s="104">
        <v>2.2000000000000002</v>
      </c>
      <c r="D80" s="104">
        <v>0</v>
      </c>
      <c r="E80" s="104">
        <v>0</v>
      </c>
    </row>
    <row r="81" spans="1:5" x14ac:dyDescent="0.25">
      <c r="A81" s="103">
        <v>70</v>
      </c>
      <c r="B81" s="104">
        <v>14.74</v>
      </c>
      <c r="C81" s="104">
        <v>2.0699999999999998</v>
      </c>
      <c r="D81" s="104">
        <v>0</v>
      </c>
      <c r="E81" s="104">
        <v>0</v>
      </c>
    </row>
    <row r="82" spans="1:5" x14ac:dyDescent="0.25">
      <c r="A82" s="103">
        <v>71</v>
      </c>
      <c r="B82" s="104">
        <v>14.07</v>
      </c>
      <c r="C82" s="104">
        <v>2.0499999999999998</v>
      </c>
      <c r="D82" s="104">
        <v>0</v>
      </c>
      <c r="E82" s="104">
        <v>0</v>
      </c>
    </row>
    <row r="83" spans="1:5" x14ac:dyDescent="0.25">
      <c r="A83" s="103">
        <v>72</v>
      </c>
      <c r="B83" s="104">
        <v>13.4</v>
      </c>
      <c r="C83" s="104">
        <v>2.02</v>
      </c>
      <c r="D83" s="104">
        <v>0</v>
      </c>
      <c r="E83" s="104">
        <v>0</v>
      </c>
    </row>
    <row r="84" spans="1:5" x14ac:dyDescent="0.25">
      <c r="A84" s="103">
        <v>73</v>
      </c>
      <c r="B84" s="104">
        <v>12.74</v>
      </c>
      <c r="C84" s="104">
        <v>1.99</v>
      </c>
      <c r="D84" s="104">
        <v>0</v>
      </c>
      <c r="E84" s="104">
        <v>0</v>
      </c>
    </row>
    <row r="85" spans="1:5" x14ac:dyDescent="0.25">
      <c r="A85" s="103">
        <v>74</v>
      </c>
      <c r="B85" s="104">
        <v>12.09</v>
      </c>
      <c r="C85" s="104">
        <v>1.85</v>
      </c>
      <c r="D85" s="104">
        <v>0</v>
      </c>
      <c r="E85" s="104">
        <v>0</v>
      </c>
    </row>
  </sheetData>
  <sheetProtection algorithmName="SHA-512" hashValue="ymzyrWn0ig8fpiv1sQ49FaKL38OynaF99eDLp0+1/MTQQWZLlA1pV4XKwm6czYgo5/sgl/hc088gc7LcZ7qn9A==" saltValue="VgPGmcuDjjU2GD6050Yk1Q==" spinCount="100000" sheet="1" objects="1" scenarios="1"/>
  <conditionalFormatting sqref="A6:A21">
    <cfRule type="expression" dxfId="549" priority="5" stopIfTrue="1">
      <formula>MOD(ROW(),2)=0</formula>
    </cfRule>
    <cfRule type="expression" dxfId="548" priority="6" stopIfTrue="1">
      <formula>MOD(ROW(),2)&lt;&gt;0</formula>
    </cfRule>
  </conditionalFormatting>
  <conditionalFormatting sqref="A26:A85">
    <cfRule type="expression" dxfId="547" priority="1" stopIfTrue="1">
      <formula>MOD(ROW(),2)=0</formula>
    </cfRule>
    <cfRule type="expression" dxfId="546" priority="2" stopIfTrue="1">
      <formula>MOD(ROW(),2)&lt;&gt;0</formula>
    </cfRule>
  </conditionalFormatting>
  <conditionalFormatting sqref="B18:B21">
    <cfRule type="expression" dxfId="545" priority="7" stopIfTrue="1">
      <formula>MOD(ROW(),2)=0</formula>
    </cfRule>
    <cfRule type="expression" dxfId="544" priority="8" stopIfTrue="1">
      <formula>MOD(ROW(),2)&lt;&gt;0</formula>
    </cfRule>
  </conditionalFormatting>
  <conditionalFormatting sqref="B6:E21">
    <cfRule type="expression" dxfId="543" priority="15" stopIfTrue="1">
      <formula>MOD(ROW(),2)=0</formula>
    </cfRule>
    <cfRule type="expression" dxfId="542" priority="16" stopIfTrue="1">
      <formula>MOD(ROW(),2)&lt;&gt;0</formula>
    </cfRule>
  </conditionalFormatting>
  <conditionalFormatting sqref="B26:E85">
    <cfRule type="expression" dxfId="541" priority="3" stopIfTrue="1">
      <formula>MOD(ROW(),2)=0</formula>
    </cfRule>
    <cfRule type="expression" dxfId="540" priority="4" stopIfTrue="1">
      <formula>MOD(ROW(),2)&lt;&gt;0</formula>
    </cfRule>
  </conditionalFormatting>
  <hyperlinks>
    <hyperlink ref="B24" location="Assumptions!A1" display="Assumptions" xr:uid="{D6C25609-F0BD-47D6-9B9F-6AB23B0F31E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DCB5-466A-46E0-9CEE-EAC52C99CF3B}">
  <sheetPr codeName="Sheet50"/>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x-215</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2014</v>
      </c>
      <c r="C8" s="149"/>
      <c r="D8" s="149"/>
      <c r="E8" s="149"/>
    </row>
    <row r="9" spans="1:9" x14ac:dyDescent="0.25">
      <c r="A9" s="83" t="s">
        <v>15</v>
      </c>
      <c r="B9" s="149" t="s">
        <v>321</v>
      </c>
      <c r="C9" s="149"/>
      <c r="D9" s="149"/>
      <c r="E9" s="149"/>
    </row>
    <row r="10" spans="1:9" x14ac:dyDescent="0.25">
      <c r="A10" s="83" t="s">
        <v>1</v>
      </c>
      <c r="B10" s="149" t="s">
        <v>337</v>
      </c>
      <c r="C10" s="149"/>
      <c r="D10" s="149"/>
      <c r="E10" s="149"/>
    </row>
    <row r="11" spans="1:9" x14ac:dyDescent="0.25">
      <c r="A11" s="83" t="s">
        <v>21</v>
      </c>
      <c r="B11" s="149" t="s">
        <v>262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215</v>
      </c>
      <c r="C14" s="149"/>
      <c r="D14" s="149"/>
      <c r="E14" s="149"/>
    </row>
    <row r="15" spans="1:9" x14ac:dyDescent="0.25">
      <c r="A15" s="83" t="s">
        <v>47</v>
      </c>
      <c r="B15" s="149" t="s">
        <v>338</v>
      </c>
      <c r="C15" s="149"/>
      <c r="D15" s="149"/>
      <c r="E15" s="149"/>
    </row>
    <row r="16" spans="1:9" x14ac:dyDescent="0.25">
      <c r="A16" s="83" t="s">
        <v>48</v>
      </c>
      <c r="B16" s="149" t="s">
        <v>339</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16</v>
      </c>
      <c r="B27" s="104">
        <v>7.94</v>
      </c>
      <c r="C27" s="104">
        <v>1.57</v>
      </c>
      <c r="D27" s="104">
        <v>0</v>
      </c>
      <c r="E27" s="104">
        <v>0</v>
      </c>
    </row>
    <row r="28" spans="1:5" x14ac:dyDescent="0.25">
      <c r="A28" s="103">
        <v>17</v>
      </c>
      <c r="B28" s="104">
        <v>8.06</v>
      </c>
      <c r="C28" s="104">
        <v>1.6</v>
      </c>
      <c r="D28" s="104">
        <v>0</v>
      </c>
      <c r="E28" s="104">
        <v>0</v>
      </c>
    </row>
    <row r="29" spans="1:5" x14ac:dyDescent="0.25">
      <c r="A29" s="103">
        <v>18</v>
      </c>
      <c r="B29" s="104">
        <v>8.18</v>
      </c>
      <c r="C29" s="104">
        <v>1.7</v>
      </c>
      <c r="D29" s="104">
        <v>0</v>
      </c>
      <c r="E29" s="104">
        <v>0</v>
      </c>
    </row>
    <row r="30" spans="1:5" x14ac:dyDescent="0.25">
      <c r="A30" s="103">
        <v>19</v>
      </c>
      <c r="B30" s="104">
        <v>8.2899999999999991</v>
      </c>
      <c r="C30" s="104">
        <v>1.8</v>
      </c>
      <c r="D30" s="104">
        <v>0</v>
      </c>
      <c r="E30" s="104">
        <v>0</v>
      </c>
    </row>
    <row r="31" spans="1:5" x14ac:dyDescent="0.25">
      <c r="A31" s="103">
        <v>20</v>
      </c>
      <c r="B31" s="104">
        <v>8.41</v>
      </c>
      <c r="C31" s="104">
        <v>1.83</v>
      </c>
      <c r="D31" s="104">
        <v>0</v>
      </c>
      <c r="E31" s="104">
        <v>0</v>
      </c>
    </row>
    <row r="32" spans="1:5" x14ac:dyDescent="0.25">
      <c r="A32" s="103">
        <v>21</v>
      </c>
      <c r="B32" s="104">
        <v>8.5399999999999991</v>
      </c>
      <c r="C32" s="104">
        <v>1.83</v>
      </c>
      <c r="D32" s="104">
        <v>0</v>
      </c>
      <c r="E32" s="104">
        <v>0</v>
      </c>
    </row>
    <row r="33" spans="1:5" x14ac:dyDescent="0.25">
      <c r="A33" s="103">
        <v>22</v>
      </c>
      <c r="B33" s="104">
        <v>8.66</v>
      </c>
      <c r="C33" s="104">
        <v>1.86</v>
      </c>
      <c r="D33" s="104">
        <v>0</v>
      </c>
      <c r="E33" s="104">
        <v>0</v>
      </c>
    </row>
    <row r="34" spans="1:5" x14ac:dyDescent="0.25">
      <c r="A34" s="103">
        <v>23</v>
      </c>
      <c r="B34" s="104">
        <v>8.7799999999999994</v>
      </c>
      <c r="C34" s="104">
        <v>1.89</v>
      </c>
      <c r="D34" s="104">
        <v>0</v>
      </c>
      <c r="E34" s="104">
        <v>0</v>
      </c>
    </row>
    <row r="35" spans="1:5" x14ac:dyDescent="0.25">
      <c r="A35" s="103">
        <v>24</v>
      </c>
      <c r="B35" s="104">
        <v>8.91</v>
      </c>
      <c r="C35" s="104">
        <v>1.93</v>
      </c>
      <c r="D35" s="104">
        <v>0</v>
      </c>
      <c r="E35" s="104">
        <v>0</v>
      </c>
    </row>
    <row r="36" spans="1:5" x14ac:dyDescent="0.25">
      <c r="A36" s="103">
        <v>25</v>
      </c>
      <c r="B36" s="104">
        <v>9.0399999999999991</v>
      </c>
      <c r="C36" s="104">
        <v>1.93</v>
      </c>
      <c r="D36" s="104">
        <v>0</v>
      </c>
      <c r="E36" s="104">
        <v>0</v>
      </c>
    </row>
    <row r="37" spans="1:5" x14ac:dyDescent="0.25">
      <c r="A37" s="103">
        <v>26</v>
      </c>
      <c r="B37" s="104">
        <v>9.16</v>
      </c>
      <c r="C37" s="104">
        <v>1.99</v>
      </c>
      <c r="D37" s="104">
        <v>0</v>
      </c>
      <c r="E37" s="104">
        <v>0</v>
      </c>
    </row>
    <row r="38" spans="1:5" x14ac:dyDescent="0.25">
      <c r="A38" s="103">
        <v>27</v>
      </c>
      <c r="B38" s="104">
        <v>9.2899999999999991</v>
      </c>
      <c r="C38" s="104">
        <v>2.02</v>
      </c>
      <c r="D38" s="104">
        <v>0</v>
      </c>
      <c r="E38" s="104">
        <v>0</v>
      </c>
    </row>
    <row r="39" spans="1:5" x14ac:dyDescent="0.25">
      <c r="A39" s="103">
        <v>28</v>
      </c>
      <c r="B39" s="104">
        <v>9.43</v>
      </c>
      <c r="C39" s="104">
        <v>2.02</v>
      </c>
      <c r="D39" s="104">
        <v>0</v>
      </c>
      <c r="E39" s="104">
        <v>0</v>
      </c>
    </row>
    <row r="40" spans="1:5" x14ac:dyDescent="0.25">
      <c r="A40" s="103">
        <v>29</v>
      </c>
      <c r="B40" s="104">
        <v>9.56</v>
      </c>
      <c r="C40" s="104">
        <v>2.06</v>
      </c>
      <c r="D40" s="104">
        <v>0</v>
      </c>
      <c r="E40" s="104">
        <v>0</v>
      </c>
    </row>
    <row r="41" spans="1:5" x14ac:dyDescent="0.25">
      <c r="A41" s="103">
        <v>30</v>
      </c>
      <c r="B41" s="104">
        <v>9.69</v>
      </c>
      <c r="C41" s="104">
        <v>2.12</v>
      </c>
      <c r="D41" s="104">
        <v>0</v>
      </c>
      <c r="E41" s="104">
        <v>0</v>
      </c>
    </row>
    <row r="42" spans="1:5" x14ac:dyDescent="0.25">
      <c r="A42" s="103">
        <v>31</v>
      </c>
      <c r="B42" s="104">
        <v>9.83</v>
      </c>
      <c r="C42" s="104">
        <v>2.12</v>
      </c>
      <c r="D42" s="104">
        <v>0</v>
      </c>
      <c r="E42" s="104">
        <v>0</v>
      </c>
    </row>
    <row r="43" spans="1:5" x14ac:dyDescent="0.25">
      <c r="A43" s="103">
        <v>32</v>
      </c>
      <c r="B43" s="104">
        <v>9.9700000000000006</v>
      </c>
      <c r="C43" s="104">
        <v>2.16</v>
      </c>
      <c r="D43" s="104">
        <v>0</v>
      </c>
      <c r="E43" s="104">
        <v>0</v>
      </c>
    </row>
    <row r="44" spans="1:5" x14ac:dyDescent="0.25">
      <c r="A44" s="103">
        <v>33</v>
      </c>
      <c r="B44" s="104">
        <v>10.11</v>
      </c>
      <c r="C44" s="104">
        <v>2.16</v>
      </c>
      <c r="D44" s="104">
        <v>0</v>
      </c>
      <c r="E44" s="104">
        <v>0</v>
      </c>
    </row>
    <row r="45" spans="1:5" x14ac:dyDescent="0.25">
      <c r="A45" s="103">
        <v>34</v>
      </c>
      <c r="B45" s="104">
        <v>10.25</v>
      </c>
      <c r="C45" s="104">
        <v>2.19</v>
      </c>
      <c r="D45" s="104">
        <v>0</v>
      </c>
      <c r="E45" s="104">
        <v>0</v>
      </c>
    </row>
    <row r="46" spans="1:5" x14ac:dyDescent="0.25">
      <c r="A46" s="103">
        <v>35</v>
      </c>
      <c r="B46" s="104">
        <v>10.39</v>
      </c>
      <c r="C46" s="104">
        <v>2.2200000000000002</v>
      </c>
      <c r="D46" s="104">
        <v>0</v>
      </c>
      <c r="E46" s="104">
        <v>0</v>
      </c>
    </row>
    <row r="47" spans="1:5" x14ac:dyDescent="0.25">
      <c r="A47" s="103">
        <v>36</v>
      </c>
      <c r="B47" s="104">
        <v>10.53</v>
      </c>
      <c r="C47" s="104">
        <v>2.25</v>
      </c>
      <c r="D47" s="104">
        <v>0</v>
      </c>
      <c r="E47" s="104">
        <v>0</v>
      </c>
    </row>
    <row r="48" spans="1:5" x14ac:dyDescent="0.25">
      <c r="A48" s="103">
        <v>37</v>
      </c>
      <c r="B48" s="104">
        <v>10.68</v>
      </c>
      <c r="C48" s="104">
        <v>2.29</v>
      </c>
      <c r="D48" s="104">
        <v>0</v>
      </c>
      <c r="E48" s="104">
        <v>0</v>
      </c>
    </row>
    <row r="49" spans="1:5" x14ac:dyDescent="0.25">
      <c r="A49" s="103">
        <v>38</v>
      </c>
      <c r="B49" s="104">
        <v>10.82</v>
      </c>
      <c r="C49" s="104">
        <v>2.3199999999999998</v>
      </c>
      <c r="D49" s="104">
        <v>0</v>
      </c>
      <c r="E49" s="104">
        <v>0</v>
      </c>
    </row>
    <row r="50" spans="1:5" x14ac:dyDescent="0.25">
      <c r="A50" s="103">
        <v>39</v>
      </c>
      <c r="B50" s="104">
        <v>10.97</v>
      </c>
      <c r="C50" s="104">
        <v>2.35</v>
      </c>
      <c r="D50" s="104">
        <v>0</v>
      </c>
      <c r="E50" s="104">
        <v>0</v>
      </c>
    </row>
    <row r="51" spans="1:5" x14ac:dyDescent="0.25">
      <c r="A51" s="103">
        <v>40</v>
      </c>
      <c r="B51" s="104">
        <v>11.13</v>
      </c>
      <c r="C51" s="104">
        <v>2.35</v>
      </c>
      <c r="D51" s="104">
        <v>0</v>
      </c>
      <c r="E51" s="104">
        <v>0</v>
      </c>
    </row>
    <row r="52" spans="1:5" x14ac:dyDescent="0.25">
      <c r="A52" s="103">
        <v>41</v>
      </c>
      <c r="B52" s="104">
        <v>11.28</v>
      </c>
      <c r="C52" s="104">
        <v>2.38</v>
      </c>
      <c r="D52" s="104">
        <v>0</v>
      </c>
      <c r="E52" s="104">
        <v>0</v>
      </c>
    </row>
    <row r="53" spans="1:5" x14ac:dyDescent="0.25">
      <c r="A53" s="103">
        <v>42</v>
      </c>
      <c r="B53" s="104">
        <v>11.44</v>
      </c>
      <c r="C53" s="104">
        <v>2.42</v>
      </c>
      <c r="D53" s="104">
        <v>0</v>
      </c>
      <c r="E53" s="104">
        <v>0</v>
      </c>
    </row>
    <row r="54" spans="1:5" x14ac:dyDescent="0.25">
      <c r="A54" s="103">
        <v>43</v>
      </c>
      <c r="B54" s="104">
        <v>11.6</v>
      </c>
      <c r="C54" s="104">
        <v>2.4500000000000002</v>
      </c>
      <c r="D54" s="104">
        <v>0</v>
      </c>
      <c r="E54" s="104">
        <v>0</v>
      </c>
    </row>
    <row r="55" spans="1:5" x14ac:dyDescent="0.25">
      <c r="A55" s="103">
        <v>44</v>
      </c>
      <c r="B55" s="104">
        <v>11.76</v>
      </c>
      <c r="C55" s="104">
        <v>2.4500000000000002</v>
      </c>
      <c r="D55" s="104">
        <v>0</v>
      </c>
      <c r="E55" s="104">
        <v>0</v>
      </c>
    </row>
    <row r="56" spans="1:5" x14ac:dyDescent="0.25">
      <c r="A56" s="103">
        <v>45</v>
      </c>
      <c r="B56" s="104">
        <v>11.92</v>
      </c>
      <c r="C56" s="104">
        <v>2.48</v>
      </c>
      <c r="D56" s="104">
        <v>0</v>
      </c>
      <c r="E56" s="104">
        <v>0</v>
      </c>
    </row>
    <row r="57" spans="1:5" x14ac:dyDescent="0.25">
      <c r="A57" s="103">
        <v>46</v>
      </c>
      <c r="B57" s="104">
        <v>12.08</v>
      </c>
      <c r="C57" s="104">
        <v>2.5099999999999998</v>
      </c>
      <c r="D57" s="104">
        <v>0</v>
      </c>
      <c r="E57" s="104">
        <v>0</v>
      </c>
    </row>
    <row r="58" spans="1:5" x14ac:dyDescent="0.25">
      <c r="A58" s="103">
        <v>47</v>
      </c>
      <c r="B58" s="104">
        <v>12.25</v>
      </c>
      <c r="C58" s="104">
        <v>2.5499999999999998</v>
      </c>
      <c r="D58" s="104">
        <v>0</v>
      </c>
      <c r="E58" s="104">
        <v>0</v>
      </c>
    </row>
    <row r="59" spans="1:5" x14ac:dyDescent="0.25">
      <c r="A59" s="103">
        <v>48</v>
      </c>
      <c r="B59" s="104">
        <v>12.42</v>
      </c>
      <c r="C59" s="104">
        <v>2.5499999999999998</v>
      </c>
      <c r="D59" s="104">
        <v>0</v>
      </c>
      <c r="E59" s="104">
        <v>0</v>
      </c>
    </row>
    <row r="60" spans="1:5" x14ac:dyDescent="0.25">
      <c r="A60" s="103">
        <v>49</v>
      </c>
      <c r="B60" s="104">
        <v>12.59</v>
      </c>
      <c r="C60" s="104">
        <v>2.5499999999999998</v>
      </c>
      <c r="D60" s="104">
        <v>0</v>
      </c>
      <c r="E60" s="104">
        <v>0</v>
      </c>
    </row>
    <row r="61" spans="1:5" x14ac:dyDescent="0.25">
      <c r="A61" s="103">
        <v>50</v>
      </c>
      <c r="B61" s="104">
        <v>12.75</v>
      </c>
      <c r="C61" s="104">
        <v>2.61</v>
      </c>
      <c r="D61" s="104">
        <v>0</v>
      </c>
      <c r="E61" s="104">
        <v>0</v>
      </c>
    </row>
    <row r="62" spans="1:5" x14ac:dyDescent="0.25">
      <c r="A62" s="103">
        <v>51</v>
      </c>
      <c r="B62" s="104">
        <v>12.92</v>
      </c>
      <c r="C62" s="104">
        <v>2.61</v>
      </c>
      <c r="D62" s="104">
        <v>0</v>
      </c>
      <c r="E62" s="104">
        <v>0</v>
      </c>
    </row>
    <row r="63" spans="1:5" x14ac:dyDescent="0.25">
      <c r="A63" s="103">
        <v>52</v>
      </c>
      <c r="B63" s="104">
        <v>13.1</v>
      </c>
      <c r="C63" s="104">
        <v>2.61</v>
      </c>
      <c r="D63" s="104">
        <v>0</v>
      </c>
      <c r="E63" s="104">
        <v>0</v>
      </c>
    </row>
    <row r="64" spans="1:5" x14ac:dyDescent="0.25">
      <c r="A64" s="103">
        <v>53</v>
      </c>
      <c r="B64" s="104">
        <v>13.27</v>
      </c>
      <c r="C64" s="104">
        <v>2.61</v>
      </c>
      <c r="D64" s="104">
        <v>0</v>
      </c>
      <c r="E64" s="104">
        <v>0</v>
      </c>
    </row>
    <row r="65" spans="1:5" x14ac:dyDescent="0.25">
      <c r="A65" s="103">
        <v>54</v>
      </c>
      <c r="B65" s="104">
        <v>13.44</v>
      </c>
      <c r="C65" s="104">
        <v>2.64</v>
      </c>
      <c r="D65" s="104">
        <v>0</v>
      </c>
      <c r="E65" s="104">
        <v>0</v>
      </c>
    </row>
    <row r="66" spans="1:5" x14ac:dyDescent="0.25">
      <c r="A66" s="103">
        <v>55</v>
      </c>
      <c r="B66" s="104">
        <v>13.61</v>
      </c>
      <c r="C66" s="104">
        <v>2.64</v>
      </c>
      <c r="D66" s="104">
        <v>0</v>
      </c>
      <c r="E66" s="104">
        <v>0</v>
      </c>
    </row>
    <row r="67" spans="1:5" x14ac:dyDescent="0.25">
      <c r="A67" s="103">
        <v>56</v>
      </c>
      <c r="B67" s="104">
        <v>13.79</v>
      </c>
      <c r="C67" s="104">
        <v>2.64</v>
      </c>
      <c r="D67" s="104">
        <v>0</v>
      </c>
      <c r="E67" s="104">
        <v>0</v>
      </c>
    </row>
    <row r="68" spans="1:5" x14ac:dyDescent="0.25">
      <c r="A68" s="103">
        <v>57</v>
      </c>
      <c r="B68" s="104">
        <v>13.97</v>
      </c>
      <c r="C68" s="104">
        <v>2.64</v>
      </c>
      <c r="D68" s="104">
        <v>0</v>
      </c>
      <c r="E68" s="104">
        <v>0</v>
      </c>
    </row>
    <row r="69" spans="1:5" x14ac:dyDescent="0.25">
      <c r="A69" s="103">
        <v>58</v>
      </c>
      <c r="B69" s="104">
        <v>14.16</v>
      </c>
      <c r="C69" s="104">
        <v>2.64</v>
      </c>
      <c r="D69" s="104">
        <v>0</v>
      </c>
      <c r="E69" s="104">
        <v>0</v>
      </c>
    </row>
    <row r="70" spans="1:5" x14ac:dyDescent="0.25">
      <c r="A70" s="103">
        <v>59</v>
      </c>
      <c r="B70" s="104">
        <v>14.35</v>
      </c>
      <c r="C70" s="104">
        <v>2.64</v>
      </c>
      <c r="D70" s="104">
        <v>0</v>
      </c>
      <c r="E70" s="104">
        <v>0</v>
      </c>
    </row>
    <row r="71" spans="1:5" x14ac:dyDescent="0.25">
      <c r="A71" s="103">
        <v>60</v>
      </c>
      <c r="B71" s="104">
        <v>14.56</v>
      </c>
      <c r="C71" s="104">
        <v>2.61</v>
      </c>
      <c r="D71" s="104">
        <v>0</v>
      </c>
      <c r="E71" s="104">
        <v>0</v>
      </c>
    </row>
    <row r="72" spans="1:5" x14ac:dyDescent="0.25">
      <c r="A72" s="103">
        <v>61</v>
      </c>
      <c r="B72" s="104">
        <v>14.78</v>
      </c>
      <c r="C72" s="104">
        <v>2.58</v>
      </c>
      <c r="D72" s="104">
        <v>0</v>
      </c>
      <c r="E72" s="104">
        <v>0</v>
      </c>
    </row>
    <row r="73" spans="1:5" x14ac:dyDescent="0.25">
      <c r="A73" s="103">
        <v>62</v>
      </c>
      <c r="B73" s="104">
        <v>15.01</v>
      </c>
      <c r="C73" s="104">
        <v>2.58</v>
      </c>
      <c r="D73" s="104">
        <v>0</v>
      </c>
      <c r="E73" s="104">
        <v>0</v>
      </c>
    </row>
    <row r="74" spans="1:5" x14ac:dyDescent="0.25">
      <c r="A74" s="103">
        <v>63</v>
      </c>
      <c r="B74" s="104">
        <v>15.26</v>
      </c>
      <c r="C74" s="104">
        <v>2.5499999999999998</v>
      </c>
      <c r="D74" s="104">
        <v>0</v>
      </c>
      <c r="E74" s="104">
        <v>0</v>
      </c>
    </row>
    <row r="75" spans="1:5" x14ac:dyDescent="0.25">
      <c r="A75" s="103">
        <v>64</v>
      </c>
      <c r="B75" s="104">
        <v>15.54</v>
      </c>
      <c r="C75" s="104">
        <v>2.5099999999999998</v>
      </c>
      <c r="D75" s="104">
        <v>0</v>
      </c>
      <c r="E75" s="104">
        <v>0</v>
      </c>
    </row>
    <row r="76" spans="1:5" x14ac:dyDescent="0.25">
      <c r="A76" s="103">
        <v>65</v>
      </c>
      <c r="B76" s="104">
        <v>15.84</v>
      </c>
      <c r="C76" s="104">
        <v>2.48</v>
      </c>
      <c r="D76" s="104">
        <v>0</v>
      </c>
      <c r="E76" s="104">
        <v>0</v>
      </c>
    </row>
    <row r="77" spans="1:5" x14ac:dyDescent="0.25">
      <c r="A77" s="103">
        <v>66</v>
      </c>
      <c r="B77" s="104">
        <v>16.18</v>
      </c>
      <c r="C77" s="104">
        <v>2.42</v>
      </c>
      <c r="D77" s="104">
        <v>0</v>
      </c>
      <c r="E77" s="104">
        <v>0</v>
      </c>
    </row>
    <row r="78" spans="1:5" x14ac:dyDescent="0.25">
      <c r="A78" s="103">
        <v>67</v>
      </c>
      <c r="B78" s="104">
        <v>16.54</v>
      </c>
      <c r="C78" s="104">
        <v>2.38</v>
      </c>
      <c r="D78" s="104">
        <v>0</v>
      </c>
      <c r="E78" s="104">
        <v>0</v>
      </c>
    </row>
    <row r="79" spans="1:5" x14ac:dyDescent="0.25">
      <c r="A79" s="103">
        <v>68</v>
      </c>
      <c r="B79" s="104">
        <v>16.11</v>
      </c>
      <c r="C79" s="104">
        <v>2.34</v>
      </c>
      <c r="D79" s="104">
        <v>0</v>
      </c>
      <c r="E79" s="104">
        <v>0</v>
      </c>
    </row>
    <row r="80" spans="1:5" x14ac:dyDescent="0.25">
      <c r="A80" s="103">
        <v>69</v>
      </c>
      <c r="B80" s="104">
        <v>15.43</v>
      </c>
      <c r="C80" s="104">
        <v>2.2000000000000002</v>
      </c>
      <c r="D80" s="104">
        <v>0</v>
      </c>
      <c r="E80" s="104">
        <v>0</v>
      </c>
    </row>
    <row r="81" spans="1:5" x14ac:dyDescent="0.25">
      <c r="A81" s="103">
        <v>70</v>
      </c>
      <c r="B81" s="104">
        <v>14.74</v>
      </c>
      <c r="C81" s="104">
        <v>2.0699999999999998</v>
      </c>
      <c r="D81" s="104">
        <v>0</v>
      </c>
      <c r="E81" s="104">
        <v>0</v>
      </c>
    </row>
    <row r="82" spans="1:5" x14ac:dyDescent="0.25">
      <c r="A82" s="103">
        <v>71</v>
      </c>
      <c r="B82" s="104">
        <v>14.07</v>
      </c>
      <c r="C82" s="104">
        <v>2.0499999999999998</v>
      </c>
      <c r="D82" s="104">
        <v>0</v>
      </c>
      <c r="E82" s="104">
        <v>0</v>
      </c>
    </row>
    <row r="83" spans="1:5" x14ac:dyDescent="0.25">
      <c r="A83" s="103">
        <v>72</v>
      </c>
      <c r="B83" s="104">
        <v>13.4</v>
      </c>
      <c r="C83" s="104">
        <v>2.02</v>
      </c>
      <c r="D83" s="104">
        <v>0</v>
      </c>
      <c r="E83" s="104">
        <v>0</v>
      </c>
    </row>
    <row r="84" spans="1:5" x14ac:dyDescent="0.25">
      <c r="A84" s="103">
        <v>73</v>
      </c>
      <c r="B84" s="104">
        <v>12.74</v>
      </c>
      <c r="C84" s="104">
        <v>1.99</v>
      </c>
      <c r="D84" s="104">
        <v>0</v>
      </c>
      <c r="E84" s="104">
        <v>0</v>
      </c>
    </row>
    <row r="85" spans="1:5" x14ac:dyDescent="0.25">
      <c r="A85" s="103">
        <v>74</v>
      </c>
      <c r="B85" s="104">
        <v>12.09</v>
      </c>
      <c r="C85" s="104">
        <v>1.85</v>
      </c>
      <c r="D85" s="104">
        <v>0</v>
      </c>
      <c r="E85" s="104">
        <v>0</v>
      </c>
    </row>
  </sheetData>
  <sheetProtection algorithmName="SHA-512" hashValue="IzEIpACtWfnZHRxnFye/TwLNanTpH2hL2sISJrsCvPO57clI5tfx7Uf9Gc2htAe0ExNtyJlZsHklGJJDc00T5w==" saltValue="YpbiLovb52lOCUNVDvAcyw==" spinCount="100000" sheet="1" objects="1" scenarios="1"/>
  <conditionalFormatting sqref="A6:A21">
    <cfRule type="expression" dxfId="539" priority="5" stopIfTrue="1">
      <formula>MOD(ROW(),2)=0</formula>
    </cfRule>
    <cfRule type="expression" dxfId="538" priority="6" stopIfTrue="1">
      <formula>MOD(ROW(),2)&lt;&gt;0</formula>
    </cfRule>
  </conditionalFormatting>
  <conditionalFormatting sqref="A26:A85">
    <cfRule type="expression" dxfId="537" priority="1" stopIfTrue="1">
      <formula>MOD(ROW(),2)=0</formula>
    </cfRule>
    <cfRule type="expression" dxfId="536" priority="2" stopIfTrue="1">
      <formula>MOD(ROW(),2)&lt;&gt;0</formula>
    </cfRule>
  </conditionalFormatting>
  <conditionalFormatting sqref="B6:E21">
    <cfRule type="expression" dxfId="535" priority="13" stopIfTrue="1">
      <formula>MOD(ROW(),2)=0</formula>
    </cfRule>
    <cfRule type="expression" dxfId="534" priority="14" stopIfTrue="1">
      <formula>MOD(ROW(),2)&lt;&gt;0</formula>
    </cfRule>
  </conditionalFormatting>
  <conditionalFormatting sqref="B26:E85">
    <cfRule type="expression" dxfId="533" priority="3" stopIfTrue="1">
      <formula>MOD(ROW(),2)=0</formula>
    </cfRule>
    <cfRule type="expression" dxfId="532" priority="4" stopIfTrue="1">
      <formula>MOD(ROW(),2)&lt;&gt;0</formula>
    </cfRule>
  </conditionalFormatting>
  <hyperlinks>
    <hyperlink ref="B24" location="Assumptions!A1" display="Assumptions" xr:uid="{EE3AB731-D85C-4BB2-8583-43709BF54E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04AC-FDC6-4171-9D9A-D48303E5CE9A}">
  <sheetPr codeName="Sheet59"/>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x-216</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2014</v>
      </c>
      <c r="C8" s="149"/>
      <c r="D8" s="149"/>
      <c r="E8" s="149"/>
    </row>
    <row r="9" spans="1:9" x14ac:dyDescent="0.25">
      <c r="A9" s="83" t="s">
        <v>15</v>
      </c>
      <c r="B9" s="149" t="s">
        <v>321</v>
      </c>
      <c r="C9" s="149"/>
      <c r="D9" s="149"/>
      <c r="E9" s="149"/>
    </row>
    <row r="10" spans="1:9" x14ac:dyDescent="0.25">
      <c r="A10" s="83" t="s">
        <v>1</v>
      </c>
      <c r="B10" s="149" t="s">
        <v>337</v>
      </c>
      <c r="C10" s="149"/>
      <c r="D10" s="149"/>
      <c r="E10" s="149"/>
    </row>
    <row r="11" spans="1:9" x14ac:dyDescent="0.25">
      <c r="A11" s="83" t="s">
        <v>21</v>
      </c>
      <c r="B11" s="149" t="s">
        <v>272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216</v>
      </c>
      <c r="C14" s="149"/>
      <c r="D14" s="149"/>
      <c r="E14" s="149"/>
    </row>
    <row r="15" spans="1:9" x14ac:dyDescent="0.25">
      <c r="A15" s="83" t="s">
        <v>47</v>
      </c>
      <c r="B15" s="149" t="s">
        <v>340</v>
      </c>
      <c r="C15" s="149"/>
      <c r="D15" s="149"/>
      <c r="E15" s="149"/>
    </row>
    <row r="16" spans="1:9" x14ac:dyDescent="0.25">
      <c r="A16" s="83" t="s">
        <v>48</v>
      </c>
      <c r="B16" s="149" t="s">
        <v>341</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16</v>
      </c>
      <c r="B27" s="104">
        <v>7.94</v>
      </c>
      <c r="C27" s="104">
        <v>1.57</v>
      </c>
      <c r="D27" s="104">
        <v>0</v>
      </c>
      <c r="E27" s="104">
        <v>0</v>
      </c>
    </row>
    <row r="28" spans="1:5" x14ac:dyDescent="0.25">
      <c r="A28" s="103">
        <v>17</v>
      </c>
      <c r="B28" s="104">
        <v>8.06</v>
      </c>
      <c r="C28" s="104">
        <v>1.6</v>
      </c>
      <c r="D28" s="104">
        <v>0</v>
      </c>
      <c r="E28" s="104">
        <v>0</v>
      </c>
    </row>
    <row r="29" spans="1:5" x14ac:dyDescent="0.25">
      <c r="A29" s="103">
        <v>18</v>
      </c>
      <c r="B29" s="104">
        <v>8.18</v>
      </c>
      <c r="C29" s="104">
        <v>1.7</v>
      </c>
      <c r="D29" s="104">
        <v>0</v>
      </c>
      <c r="E29" s="104">
        <v>0</v>
      </c>
    </row>
    <row r="30" spans="1:5" x14ac:dyDescent="0.25">
      <c r="A30" s="103">
        <v>19</v>
      </c>
      <c r="B30" s="104">
        <v>8.2899999999999991</v>
      </c>
      <c r="C30" s="104">
        <v>1.8</v>
      </c>
      <c r="D30" s="104">
        <v>0</v>
      </c>
      <c r="E30" s="104">
        <v>0</v>
      </c>
    </row>
    <row r="31" spans="1:5" x14ac:dyDescent="0.25">
      <c r="A31" s="103">
        <v>20</v>
      </c>
      <c r="B31" s="104">
        <v>8.41</v>
      </c>
      <c r="C31" s="104">
        <v>1.83</v>
      </c>
      <c r="D31" s="104">
        <v>0</v>
      </c>
      <c r="E31" s="104">
        <v>0</v>
      </c>
    </row>
    <row r="32" spans="1:5" x14ac:dyDescent="0.25">
      <c r="A32" s="103">
        <v>21</v>
      </c>
      <c r="B32" s="104">
        <v>8.5399999999999991</v>
      </c>
      <c r="C32" s="104">
        <v>1.83</v>
      </c>
      <c r="D32" s="104">
        <v>0</v>
      </c>
      <c r="E32" s="104">
        <v>0</v>
      </c>
    </row>
    <row r="33" spans="1:5" x14ac:dyDescent="0.25">
      <c r="A33" s="103">
        <v>22</v>
      </c>
      <c r="B33" s="104">
        <v>8.66</v>
      </c>
      <c r="C33" s="104">
        <v>1.86</v>
      </c>
      <c r="D33" s="104">
        <v>0</v>
      </c>
      <c r="E33" s="104">
        <v>0</v>
      </c>
    </row>
    <row r="34" spans="1:5" x14ac:dyDescent="0.25">
      <c r="A34" s="103">
        <v>23</v>
      </c>
      <c r="B34" s="104">
        <v>8.7799999999999994</v>
      </c>
      <c r="C34" s="104">
        <v>1.89</v>
      </c>
      <c r="D34" s="104">
        <v>0</v>
      </c>
      <c r="E34" s="104">
        <v>0</v>
      </c>
    </row>
    <row r="35" spans="1:5" x14ac:dyDescent="0.25">
      <c r="A35" s="103">
        <v>24</v>
      </c>
      <c r="B35" s="104">
        <v>8.91</v>
      </c>
      <c r="C35" s="104">
        <v>1.93</v>
      </c>
      <c r="D35" s="104">
        <v>0</v>
      </c>
      <c r="E35" s="104">
        <v>0</v>
      </c>
    </row>
    <row r="36" spans="1:5" x14ac:dyDescent="0.25">
      <c r="A36" s="103">
        <v>25</v>
      </c>
      <c r="B36" s="104">
        <v>9.0399999999999991</v>
      </c>
      <c r="C36" s="104">
        <v>1.93</v>
      </c>
      <c r="D36" s="104">
        <v>0</v>
      </c>
      <c r="E36" s="104">
        <v>0</v>
      </c>
    </row>
    <row r="37" spans="1:5" x14ac:dyDescent="0.25">
      <c r="A37" s="103">
        <v>26</v>
      </c>
      <c r="B37" s="104">
        <v>9.16</v>
      </c>
      <c r="C37" s="104">
        <v>1.99</v>
      </c>
      <c r="D37" s="104">
        <v>0</v>
      </c>
      <c r="E37" s="104">
        <v>0</v>
      </c>
    </row>
    <row r="38" spans="1:5" x14ac:dyDescent="0.25">
      <c r="A38" s="103">
        <v>27</v>
      </c>
      <c r="B38" s="104">
        <v>9.2899999999999991</v>
      </c>
      <c r="C38" s="104">
        <v>2.02</v>
      </c>
      <c r="D38" s="104">
        <v>0</v>
      </c>
      <c r="E38" s="104">
        <v>0</v>
      </c>
    </row>
    <row r="39" spans="1:5" x14ac:dyDescent="0.25">
      <c r="A39" s="103">
        <v>28</v>
      </c>
      <c r="B39" s="104">
        <v>9.43</v>
      </c>
      <c r="C39" s="104">
        <v>2.02</v>
      </c>
      <c r="D39" s="104">
        <v>0</v>
      </c>
      <c r="E39" s="104">
        <v>0</v>
      </c>
    </row>
    <row r="40" spans="1:5" x14ac:dyDescent="0.25">
      <c r="A40" s="103">
        <v>29</v>
      </c>
      <c r="B40" s="104">
        <v>9.56</v>
      </c>
      <c r="C40" s="104">
        <v>2.06</v>
      </c>
      <c r="D40" s="104">
        <v>0</v>
      </c>
      <c r="E40" s="104">
        <v>0</v>
      </c>
    </row>
    <row r="41" spans="1:5" x14ac:dyDescent="0.25">
      <c r="A41" s="103">
        <v>30</v>
      </c>
      <c r="B41" s="104">
        <v>9.69</v>
      </c>
      <c r="C41" s="104">
        <v>2.12</v>
      </c>
      <c r="D41" s="104">
        <v>0</v>
      </c>
      <c r="E41" s="104">
        <v>0</v>
      </c>
    </row>
    <row r="42" spans="1:5" x14ac:dyDescent="0.25">
      <c r="A42" s="103">
        <v>31</v>
      </c>
      <c r="B42" s="104">
        <v>9.83</v>
      </c>
      <c r="C42" s="104">
        <v>2.12</v>
      </c>
      <c r="D42" s="104">
        <v>0</v>
      </c>
      <c r="E42" s="104">
        <v>0</v>
      </c>
    </row>
    <row r="43" spans="1:5" x14ac:dyDescent="0.25">
      <c r="A43" s="103">
        <v>32</v>
      </c>
      <c r="B43" s="104">
        <v>9.9700000000000006</v>
      </c>
      <c r="C43" s="104">
        <v>2.16</v>
      </c>
      <c r="D43" s="104">
        <v>0</v>
      </c>
      <c r="E43" s="104">
        <v>0</v>
      </c>
    </row>
    <row r="44" spans="1:5" x14ac:dyDescent="0.25">
      <c r="A44" s="103">
        <v>33</v>
      </c>
      <c r="B44" s="104">
        <v>10.11</v>
      </c>
      <c r="C44" s="104">
        <v>2.16</v>
      </c>
      <c r="D44" s="104">
        <v>0</v>
      </c>
      <c r="E44" s="104">
        <v>0</v>
      </c>
    </row>
    <row r="45" spans="1:5" x14ac:dyDescent="0.25">
      <c r="A45" s="103">
        <v>34</v>
      </c>
      <c r="B45" s="104">
        <v>10.25</v>
      </c>
      <c r="C45" s="104">
        <v>2.19</v>
      </c>
      <c r="D45" s="104">
        <v>0</v>
      </c>
      <c r="E45" s="104">
        <v>0</v>
      </c>
    </row>
    <row r="46" spans="1:5" x14ac:dyDescent="0.25">
      <c r="A46" s="103">
        <v>35</v>
      </c>
      <c r="B46" s="104">
        <v>10.39</v>
      </c>
      <c r="C46" s="104">
        <v>2.2200000000000002</v>
      </c>
      <c r="D46" s="104">
        <v>0</v>
      </c>
      <c r="E46" s="104">
        <v>0</v>
      </c>
    </row>
    <row r="47" spans="1:5" x14ac:dyDescent="0.25">
      <c r="A47" s="103">
        <v>36</v>
      </c>
      <c r="B47" s="104">
        <v>10.53</v>
      </c>
      <c r="C47" s="104">
        <v>2.25</v>
      </c>
      <c r="D47" s="104">
        <v>0</v>
      </c>
      <c r="E47" s="104">
        <v>0</v>
      </c>
    </row>
    <row r="48" spans="1:5" x14ac:dyDescent="0.25">
      <c r="A48" s="103">
        <v>37</v>
      </c>
      <c r="B48" s="104">
        <v>10.68</v>
      </c>
      <c r="C48" s="104">
        <v>2.29</v>
      </c>
      <c r="D48" s="104">
        <v>0</v>
      </c>
      <c r="E48" s="104">
        <v>0</v>
      </c>
    </row>
    <row r="49" spans="1:5" x14ac:dyDescent="0.25">
      <c r="A49" s="103">
        <v>38</v>
      </c>
      <c r="B49" s="104">
        <v>10.82</v>
      </c>
      <c r="C49" s="104">
        <v>2.3199999999999998</v>
      </c>
      <c r="D49" s="104">
        <v>0</v>
      </c>
      <c r="E49" s="104">
        <v>0</v>
      </c>
    </row>
    <row r="50" spans="1:5" x14ac:dyDescent="0.25">
      <c r="A50" s="103">
        <v>39</v>
      </c>
      <c r="B50" s="104">
        <v>10.97</v>
      </c>
      <c r="C50" s="104">
        <v>2.35</v>
      </c>
      <c r="D50" s="104">
        <v>0</v>
      </c>
      <c r="E50" s="104">
        <v>0</v>
      </c>
    </row>
    <row r="51" spans="1:5" x14ac:dyDescent="0.25">
      <c r="A51" s="103">
        <v>40</v>
      </c>
      <c r="B51" s="104">
        <v>11.13</v>
      </c>
      <c r="C51" s="104">
        <v>2.35</v>
      </c>
      <c r="D51" s="104">
        <v>0</v>
      </c>
      <c r="E51" s="104">
        <v>0</v>
      </c>
    </row>
    <row r="52" spans="1:5" x14ac:dyDescent="0.25">
      <c r="A52" s="103">
        <v>41</v>
      </c>
      <c r="B52" s="104">
        <v>11.28</v>
      </c>
      <c r="C52" s="104">
        <v>2.38</v>
      </c>
      <c r="D52" s="104">
        <v>0</v>
      </c>
      <c r="E52" s="104">
        <v>0</v>
      </c>
    </row>
    <row r="53" spans="1:5" x14ac:dyDescent="0.25">
      <c r="A53" s="103">
        <v>42</v>
      </c>
      <c r="B53" s="104">
        <v>11.44</v>
      </c>
      <c r="C53" s="104">
        <v>2.42</v>
      </c>
      <c r="D53" s="104">
        <v>0</v>
      </c>
      <c r="E53" s="104">
        <v>0</v>
      </c>
    </row>
    <row r="54" spans="1:5" x14ac:dyDescent="0.25">
      <c r="A54" s="103">
        <v>43</v>
      </c>
      <c r="B54" s="104">
        <v>11.6</v>
      </c>
      <c r="C54" s="104">
        <v>2.4500000000000002</v>
      </c>
      <c r="D54" s="104">
        <v>0</v>
      </c>
      <c r="E54" s="104">
        <v>0</v>
      </c>
    </row>
    <row r="55" spans="1:5" x14ac:dyDescent="0.25">
      <c r="A55" s="103">
        <v>44</v>
      </c>
      <c r="B55" s="104">
        <v>11.76</v>
      </c>
      <c r="C55" s="104">
        <v>2.4500000000000002</v>
      </c>
      <c r="D55" s="104">
        <v>0</v>
      </c>
      <c r="E55" s="104">
        <v>0</v>
      </c>
    </row>
    <row r="56" spans="1:5" x14ac:dyDescent="0.25">
      <c r="A56" s="103">
        <v>45</v>
      </c>
      <c r="B56" s="104">
        <v>11.92</v>
      </c>
      <c r="C56" s="104">
        <v>2.48</v>
      </c>
      <c r="D56" s="104">
        <v>0</v>
      </c>
      <c r="E56" s="104">
        <v>0</v>
      </c>
    </row>
    <row r="57" spans="1:5" x14ac:dyDescent="0.25">
      <c r="A57" s="103">
        <v>46</v>
      </c>
      <c r="B57" s="104">
        <v>12.08</v>
      </c>
      <c r="C57" s="104">
        <v>2.5099999999999998</v>
      </c>
      <c r="D57" s="104">
        <v>0</v>
      </c>
      <c r="E57" s="104">
        <v>0</v>
      </c>
    </row>
    <row r="58" spans="1:5" x14ac:dyDescent="0.25">
      <c r="A58" s="103">
        <v>47</v>
      </c>
      <c r="B58" s="104">
        <v>12.25</v>
      </c>
      <c r="C58" s="104">
        <v>2.5499999999999998</v>
      </c>
      <c r="D58" s="104">
        <v>0</v>
      </c>
      <c r="E58" s="104">
        <v>0</v>
      </c>
    </row>
    <row r="59" spans="1:5" x14ac:dyDescent="0.25">
      <c r="A59" s="103">
        <v>48</v>
      </c>
      <c r="B59" s="104">
        <v>12.42</v>
      </c>
      <c r="C59" s="104">
        <v>2.5499999999999998</v>
      </c>
      <c r="D59" s="104">
        <v>0</v>
      </c>
      <c r="E59" s="104">
        <v>0</v>
      </c>
    </row>
    <row r="60" spans="1:5" x14ac:dyDescent="0.25">
      <c r="A60" s="103">
        <v>49</v>
      </c>
      <c r="B60" s="104">
        <v>12.59</v>
      </c>
      <c r="C60" s="104">
        <v>2.5499999999999998</v>
      </c>
      <c r="D60" s="104">
        <v>0</v>
      </c>
      <c r="E60" s="104">
        <v>0</v>
      </c>
    </row>
    <row r="61" spans="1:5" x14ac:dyDescent="0.25">
      <c r="A61" s="103">
        <v>50</v>
      </c>
      <c r="B61" s="104">
        <v>12.75</v>
      </c>
      <c r="C61" s="104">
        <v>2.61</v>
      </c>
      <c r="D61" s="104">
        <v>0</v>
      </c>
      <c r="E61" s="104">
        <v>0</v>
      </c>
    </row>
    <row r="62" spans="1:5" x14ac:dyDescent="0.25">
      <c r="A62" s="103">
        <v>51</v>
      </c>
      <c r="B62" s="104">
        <v>12.92</v>
      </c>
      <c r="C62" s="104">
        <v>2.61</v>
      </c>
      <c r="D62" s="104">
        <v>0</v>
      </c>
      <c r="E62" s="104">
        <v>0</v>
      </c>
    </row>
    <row r="63" spans="1:5" x14ac:dyDescent="0.25">
      <c r="A63" s="103">
        <v>52</v>
      </c>
      <c r="B63" s="104">
        <v>13.1</v>
      </c>
      <c r="C63" s="104">
        <v>2.61</v>
      </c>
      <c r="D63" s="104">
        <v>0</v>
      </c>
      <c r="E63" s="104">
        <v>0</v>
      </c>
    </row>
    <row r="64" spans="1:5" x14ac:dyDescent="0.25">
      <c r="A64" s="103">
        <v>53</v>
      </c>
      <c r="B64" s="104">
        <v>13.27</v>
      </c>
      <c r="C64" s="104">
        <v>2.61</v>
      </c>
      <c r="D64" s="104">
        <v>0</v>
      </c>
      <c r="E64" s="104">
        <v>0</v>
      </c>
    </row>
    <row r="65" spans="1:5" x14ac:dyDescent="0.25">
      <c r="A65" s="103">
        <v>54</v>
      </c>
      <c r="B65" s="104">
        <v>13.44</v>
      </c>
      <c r="C65" s="104">
        <v>2.64</v>
      </c>
      <c r="D65" s="104">
        <v>0</v>
      </c>
      <c r="E65" s="104">
        <v>0</v>
      </c>
    </row>
    <row r="66" spans="1:5" x14ac:dyDescent="0.25">
      <c r="A66" s="103">
        <v>55</v>
      </c>
      <c r="B66" s="104">
        <v>13.61</v>
      </c>
      <c r="C66" s="104">
        <v>2.64</v>
      </c>
      <c r="D66" s="104">
        <v>0</v>
      </c>
      <c r="E66" s="104">
        <v>0</v>
      </c>
    </row>
    <row r="67" spans="1:5" x14ac:dyDescent="0.25">
      <c r="A67" s="103">
        <v>56</v>
      </c>
      <c r="B67" s="104">
        <v>13.79</v>
      </c>
      <c r="C67" s="104">
        <v>2.64</v>
      </c>
      <c r="D67" s="104">
        <v>0</v>
      </c>
      <c r="E67" s="104">
        <v>0</v>
      </c>
    </row>
    <row r="68" spans="1:5" x14ac:dyDescent="0.25">
      <c r="A68" s="103">
        <v>57</v>
      </c>
      <c r="B68" s="104">
        <v>13.97</v>
      </c>
      <c r="C68" s="104">
        <v>2.64</v>
      </c>
      <c r="D68" s="104">
        <v>0</v>
      </c>
      <c r="E68" s="104">
        <v>0</v>
      </c>
    </row>
    <row r="69" spans="1:5" x14ac:dyDescent="0.25">
      <c r="A69" s="103">
        <v>58</v>
      </c>
      <c r="B69" s="104">
        <v>14.16</v>
      </c>
      <c r="C69" s="104">
        <v>2.64</v>
      </c>
      <c r="D69" s="104">
        <v>0</v>
      </c>
      <c r="E69" s="104">
        <v>0</v>
      </c>
    </row>
    <row r="70" spans="1:5" x14ac:dyDescent="0.25">
      <c r="A70" s="103">
        <v>59</v>
      </c>
      <c r="B70" s="104">
        <v>14.35</v>
      </c>
      <c r="C70" s="104">
        <v>2.64</v>
      </c>
      <c r="D70" s="104">
        <v>0</v>
      </c>
      <c r="E70" s="104">
        <v>0</v>
      </c>
    </row>
    <row r="71" spans="1:5" x14ac:dyDescent="0.25">
      <c r="A71" s="103">
        <v>60</v>
      </c>
      <c r="B71" s="104">
        <v>14.56</v>
      </c>
      <c r="C71" s="104">
        <v>2.61</v>
      </c>
      <c r="D71" s="104">
        <v>0</v>
      </c>
      <c r="E71" s="104">
        <v>0</v>
      </c>
    </row>
    <row r="72" spans="1:5" x14ac:dyDescent="0.25">
      <c r="A72" s="103">
        <v>61</v>
      </c>
      <c r="B72" s="104">
        <v>14.78</v>
      </c>
      <c r="C72" s="104">
        <v>2.58</v>
      </c>
      <c r="D72" s="104">
        <v>0</v>
      </c>
      <c r="E72" s="104">
        <v>0</v>
      </c>
    </row>
    <row r="73" spans="1:5" x14ac:dyDescent="0.25">
      <c r="A73" s="103">
        <v>62</v>
      </c>
      <c r="B73" s="104">
        <v>15.01</v>
      </c>
      <c r="C73" s="104">
        <v>2.58</v>
      </c>
      <c r="D73" s="104">
        <v>0</v>
      </c>
      <c r="E73" s="104">
        <v>0</v>
      </c>
    </row>
    <row r="74" spans="1:5" x14ac:dyDescent="0.25">
      <c r="A74" s="103">
        <v>63</v>
      </c>
      <c r="B74" s="104">
        <v>15.26</v>
      </c>
      <c r="C74" s="104">
        <v>2.5499999999999998</v>
      </c>
      <c r="D74" s="104">
        <v>0</v>
      </c>
      <c r="E74" s="104">
        <v>0</v>
      </c>
    </row>
    <row r="75" spans="1:5" x14ac:dyDescent="0.25">
      <c r="A75" s="103">
        <v>64</v>
      </c>
      <c r="B75" s="104">
        <v>15.54</v>
      </c>
      <c r="C75" s="104">
        <v>2.5099999999999998</v>
      </c>
      <c r="D75" s="104">
        <v>0</v>
      </c>
      <c r="E75" s="104">
        <v>0</v>
      </c>
    </row>
    <row r="76" spans="1:5" x14ac:dyDescent="0.25">
      <c r="A76" s="103">
        <v>65</v>
      </c>
      <c r="B76" s="104">
        <v>15.84</v>
      </c>
      <c r="C76" s="104">
        <v>2.48</v>
      </c>
      <c r="D76" s="104">
        <v>0</v>
      </c>
      <c r="E76" s="104">
        <v>0</v>
      </c>
    </row>
    <row r="77" spans="1:5" x14ac:dyDescent="0.25">
      <c r="A77" s="103">
        <v>66</v>
      </c>
      <c r="B77" s="104">
        <v>16.18</v>
      </c>
      <c r="C77" s="104">
        <v>2.42</v>
      </c>
      <c r="D77" s="104">
        <v>0</v>
      </c>
      <c r="E77" s="104">
        <v>0</v>
      </c>
    </row>
    <row r="78" spans="1:5" x14ac:dyDescent="0.25">
      <c r="A78" s="103">
        <v>67</v>
      </c>
      <c r="B78" s="104">
        <v>16.54</v>
      </c>
      <c r="C78" s="104">
        <v>2.38</v>
      </c>
      <c r="D78" s="104">
        <v>0</v>
      </c>
      <c r="E78" s="104">
        <v>0</v>
      </c>
    </row>
    <row r="79" spans="1:5" x14ac:dyDescent="0.25">
      <c r="A79" s="103">
        <v>68</v>
      </c>
      <c r="B79" s="104">
        <v>16.11</v>
      </c>
      <c r="C79" s="104">
        <v>2.34</v>
      </c>
      <c r="D79" s="104">
        <v>0</v>
      </c>
      <c r="E79" s="104">
        <v>0</v>
      </c>
    </row>
    <row r="80" spans="1:5" x14ac:dyDescent="0.25">
      <c r="A80" s="103">
        <v>69</v>
      </c>
      <c r="B80" s="104">
        <v>15.43</v>
      </c>
      <c r="C80" s="104">
        <v>2.2000000000000002</v>
      </c>
      <c r="D80" s="104">
        <v>0</v>
      </c>
      <c r="E80" s="104">
        <v>0</v>
      </c>
    </row>
    <row r="81" spans="1:5" x14ac:dyDescent="0.25">
      <c r="A81" s="103">
        <v>70</v>
      </c>
      <c r="B81" s="104">
        <v>14.74</v>
      </c>
      <c r="C81" s="104">
        <v>2.0699999999999998</v>
      </c>
      <c r="D81" s="104">
        <v>0</v>
      </c>
      <c r="E81" s="104">
        <v>0</v>
      </c>
    </row>
    <row r="82" spans="1:5" x14ac:dyDescent="0.25">
      <c r="A82" s="103">
        <v>71</v>
      </c>
      <c r="B82" s="104">
        <v>14.07</v>
      </c>
      <c r="C82" s="104">
        <v>2.0499999999999998</v>
      </c>
      <c r="D82" s="104">
        <v>0</v>
      </c>
      <c r="E82" s="104">
        <v>0</v>
      </c>
    </row>
    <row r="83" spans="1:5" x14ac:dyDescent="0.25">
      <c r="A83" s="103">
        <v>72</v>
      </c>
      <c r="B83" s="104">
        <v>13.4</v>
      </c>
      <c r="C83" s="104">
        <v>2.02</v>
      </c>
      <c r="D83" s="104">
        <v>0</v>
      </c>
      <c r="E83" s="104">
        <v>0</v>
      </c>
    </row>
    <row r="84" spans="1:5" x14ac:dyDescent="0.25">
      <c r="A84" s="103">
        <v>73</v>
      </c>
      <c r="B84" s="104">
        <v>12.74</v>
      </c>
      <c r="C84" s="104">
        <v>1.99</v>
      </c>
      <c r="D84" s="104">
        <v>0</v>
      </c>
      <c r="E84" s="104">
        <v>0</v>
      </c>
    </row>
    <row r="85" spans="1:5" x14ac:dyDescent="0.25">
      <c r="A85" s="103">
        <v>74</v>
      </c>
      <c r="B85" s="104">
        <v>12.09</v>
      </c>
      <c r="C85" s="104">
        <v>1.85</v>
      </c>
      <c r="D85" s="104">
        <v>0</v>
      </c>
      <c r="E85" s="104">
        <v>0</v>
      </c>
    </row>
  </sheetData>
  <sheetProtection algorithmName="SHA-512" hashValue="HmxiN5Y0h31Sjs+6N5kTL9PofmkKKKlDbJCFU5WTyk0HCkN7bNh8th8BcVCkeheSCAkY1p2RWdJI6t/8Y63h3A==" saltValue="nz5oClOxhroN4barD2OP6g==" spinCount="100000" sheet="1" objects="1" scenarios="1"/>
  <conditionalFormatting sqref="A6:A21">
    <cfRule type="expression" dxfId="531" priority="5" stopIfTrue="1">
      <formula>MOD(ROW(),2)=0</formula>
    </cfRule>
    <cfRule type="expression" dxfId="530" priority="6" stopIfTrue="1">
      <formula>MOD(ROW(),2)&lt;&gt;0</formula>
    </cfRule>
  </conditionalFormatting>
  <conditionalFormatting sqref="A26:A85">
    <cfRule type="expression" dxfId="529" priority="1" stopIfTrue="1">
      <formula>MOD(ROW(),2)=0</formula>
    </cfRule>
    <cfRule type="expression" dxfId="528" priority="2" stopIfTrue="1">
      <formula>MOD(ROW(),2)&lt;&gt;0</formula>
    </cfRule>
  </conditionalFormatting>
  <conditionalFormatting sqref="B6:E21">
    <cfRule type="expression" dxfId="527" priority="13" stopIfTrue="1">
      <formula>MOD(ROW(),2)=0</formula>
    </cfRule>
    <cfRule type="expression" dxfId="526" priority="14" stopIfTrue="1">
      <formula>MOD(ROW(),2)&lt;&gt;0</formula>
    </cfRule>
  </conditionalFormatting>
  <conditionalFormatting sqref="B26:E85">
    <cfRule type="expression" dxfId="525" priority="3" stopIfTrue="1">
      <formula>MOD(ROW(),2)=0</formula>
    </cfRule>
    <cfRule type="expression" dxfId="524" priority="4" stopIfTrue="1">
      <formula>MOD(ROW(),2)&lt;&gt;0</formula>
    </cfRule>
  </conditionalFormatting>
  <hyperlinks>
    <hyperlink ref="B24" location="Assumptions!A1" display="Assumptions" xr:uid="{4A5ECBEB-9750-4A00-84FB-69B788EA1E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1EB0-202C-4C25-8E8A-95164BB76713}">
  <sheetPr codeName="Sheet60"/>
  <dimension ref="A1:I6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x-217</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2014</v>
      </c>
      <c r="C8" s="149"/>
      <c r="D8" s="149"/>
      <c r="E8" s="149"/>
    </row>
    <row r="9" spans="1:9" x14ac:dyDescent="0.25">
      <c r="A9" s="83" t="s">
        <v>15</v>
      </c>
      <c r="B9" s="149" t="s">
        <v>321</v>
      </c>
      <c r="C9" s="149"/>
      <c r="D9" s="149"/>
      <c r="E9" s="149"/>
    </row>
    <row r="10" spans="1:9" x14ac:dyDescent="0.25">
      <c r="A10" s="83" t="s">
        <v>1</v>
      </c>
      <c r="B10" s="149" t="s">
        <v>384</v>
      </c>
      <c r="C10" s="149"/>
      <c r="D10" s="149"/>
      <c r="E10" s="149"/>
    </row>
    <row r="11" spans="1:9" x14ac:dyDescent="0.25">
      <c r="A11" s="83" t="s">
        <v>21</v>
      </c>
      <c r="B11" s="149" t="s">
        <v>262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217</v>
      </c>
      <c r="C14" s="149"/>
      <c r="D14" s="149"/>
      <c r="E14" s="149"/>
    </row>
    <row r="15" spans="1:9" x14ac:dyDescent="0.25">
      <c r="A15" s="83" t="s">
        <v>47</v>
      </c>
      <c r="B15" s="149" t="s">
        <v>385</v>
      </c>
      <c r="C15" s="149"/>
      <c r="D15" s="149"/>
      <c r="E15" s="149"/>
    </row>
    <row r="16" spans="1:9" x14ac:dyDescent="0.25">
      <c r="A16" s="83" t="s">
        <v>48</v>
      </c>
      <c r="B16" s="149" t="s">
        <v>386</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65</v>
      </c>
      <c r="B27" s="104">
        <v>18.16</v>
      </c>
      <c r="C27" s="104">
        <v>2.38</v>
      </c>
      <c r="D27" s="104">
        <v>0</v>
      </c>
      <c r="E27" s="104">
        <v>0</v>
      </c>
    </row>
    <row r="28" spans="1:5" x14ac:dyDescent="0.25">
      <c r="A28" s="103">
        <v>66</v>
      </c>
      <c r="B28" s="104">
        <v>17.48</v>
      </c>
      <c r="C28" s="104">
        <v>2.37</v>
      </c>
      <c r="D28" s="104">
        <v>0</v>
      </c>
      <c r="E28" s="104">
        <v>0</v>
      </c>
    </row>
    <row r="29" spans="1:5" x14ac:dyDescent="0.25">
      <c r="A29" s="103">
        <v>67</v>
      </c>
      <c r="B29" s="104">
        <v>16.8</v>
      </c>
      <c r="C29" s="104">
        <v>2.35</v>
      </c>
      <c r="D29" s="104">
        <v>0</v>
      </c>
      <c r="E29" s="104">
        <v>0</v>
      </c>
    </row>
    <row r="30" spans="1:5" x14ac:dyDescent="0.25">
      <c r="A30" s="103">
        <v>68</v>
      </c>
      <c r="B30" s="104">
        <v>16.11</v>
      </c>
      <c r="C30" s="104">
        <v>2.34</v>
      </c>
      <c r="D30" s="104">
        <v>0</v>
      </c>
      <c r="E30" s="104">
        <v>0</v>
      </c>
    </row>
    <row r="31" spans="1:5" x14ac:dyDescent="0.25">
      <c r="A31" s="103">
        <v>69</v>
      </c>
      <c r="B31" s="104">
        <v>15.43</v>
      </c>
      <c r="C31" s="104">
        <v>2.2000000000000002</v>
      </c>
      <c r="D31" s="104">
        <v>0</v>
      </c>
      <c r="E31" s="104">
        <v>0</v>
      </c>
    </row>
    <row r="32" spans="1:5" x14ac:dyDescent="0.25">
      <c r="A32" s="103">
        <v>70</v>
      </c>
      <c r="B32" s="104">
        <v>14.74</v>
      </c>
      <c r="C32" s="104">
        <v>2.0699999999999998</v>
      </c>
      <c r="D32" s="104">
        <v>0</v>
      </c>
      <c r="E32" s="104">
        <v>0</v>
      </c>
    </row>
    <row r="33" spans="1:5" x14ac:dyDescent="0.25">
      <c r="A33" s="103">
        <v>71</v>
      </c>
      <c r="B33" s="104">
        <v>14.07</v>
      </c>
      <c r="C33" s="104">
        <v>2.0499999999999998</v>
      </c>
      <c r="D33" s="104">
        <v>0</v>
      </c>
      <c r="E33" s="104">
        <v>0</v>
      </c>
    </row>
    <row r="34" spans="1:5" x14ac:dyDescent="0.25">
      <c r="A34" s="103">
        <v>72</v>
      </c>
      <c r="B34" s="104">
        <v>13.4</v>
      </c>
      <c r="C34" s="104">
        <v>2.02</v>
      </c>
      <c r="D34" s="104">
        <v>0</v>
      </c>
      <c r="E34" s="104">
        <v>0</v>
      </c>
    </row>
    <row r="35" spans="1:5" x14ac:dyDescent="0.25">
      <c r="A35" s="103">
        <v>73</v>
      </c>
      <c r="B35" s="104">
        <v>12.74</v>
      </c>
      <c r="C35" s="104">
        <v>1.99</v>
      </c>
      <c r="D35" s="104">
        <v>0</v>
      </c>
      <c r="E35" s="104">
        <v>0</v>
      </c>
    </row>
    <row r="36" spans="1:5" x14ac:dyDescent="0.25">
      <c r="A36" s="103">
        <v>74</v>
      </c>
      <c r="B36" s="104">
        <v>12.09</v>
      </c>
      <c r="C36" s="104">
        <v>1.85</v>
      </c>
      <c r="D36" s="104">
        <v>0</v>
      </c>
      <c r="E36" s="104">
        <v>0</v>
      </c>
    </row>
    <row r="37" spans="1:5" x14ac:dyDescent="0.25">
      <c r="A37"/>
      <c r="B37"/>
    </row>
    <row r="38" spans="1:5" x14ac:dyDescent="0.25">
      <c r="A38"/>
      <c r="B38"/>
    </row>
    <row r="39" spans="1:5" x14ac:dyDescent="0.25">
      <c r="A39"/>
      <c r="B39"/>
    </row>
    <row r="40" spans="1:5" x14ac:dyDescent="0.25">
      <c r="A40"/>
      <c r="B40"/>
    </row>
    <row r="41" spans="1:5" x14ac:dyDescent="0.25">
      <c r="A41"/>
      <c r="B41"/>
    </row>
    <row r="42" spans="1:5" x14ac:dyDescent="0.25">
      <c r="A42"/>
      <c r="B42"/>
    </row>
    <row r="43" spans="1:5" x14ac:dyDescent="0.25">
      <c r="A43"/>
      <c r="B43"/>
    </row>
    <row r="44" spans="1:5" ht="39.6" customHeight="1" x14ac:dyDescent="0.25">
      <c r="A44"/>
      <c r="B44"/>
    </row>
    <row r="45" spans="1:5" x14ac:dyDescent="0.25">
      <c r="A45"/>
      <c r="B45"/>
    </row>
    <row r="46" spans="1:5" ht="27.6" customHeight="1"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EWvclXARXvN1FruoJrE/ZxsQgptNX0JoNAeGq9/dX2mc5jhk0E1vKqiGsdup7I8SFcNX8qAeHzv1EOfpcFKX6g==" saltValue="NJpLDldqX+TaSCewkNb/UA==" spinCount="100000" sheet="1" objects="1" scenarios="1"/>
  <conditionalFormatting sqref="A6:A21">
    <cfRule type="expression" dxfId="523" priority="5" stopIfTrue="1">
      <formula>MOD(ROW(),2)=0</formula>
    </cfRule>
    <cfRule type="expression" dxfId="522" priority="6" stopIfTrue="1">
      <formula>MOD(ROW(),2)&lt;&gt;0</formula>
    </cfRule>
  </conditionalFormatting>
  <conditionalFormatting sqref="A26:A36">
    <cfRule type="expression" dxfId="521" priority="1" stopIfTrue="1">
      <formula>MOD(ROW(),2)=0</formula>
    </cfRule>
    <cfRule type="expression" dxfId="520" priority="2" stopIfTrue="1">
      <formula>MOD(ROW(),2)&lt;&gt;0</formula>
    </cfRule>
  </conditionalFormatting>
  <conditionalFormatting sqref="B6:E21">
    <cfRule type="expression" dxfId="519" priority="13" stopIfTrue="1">
      <formula>MOD(ROW(),2)=0</formula>
    </cfRule>
    <cfRule type="expression" dxfId="518" priority="14" stopIfTrue="1">
      <formula>MOD(ROW(),2)&lt;&gt;0</formula>
    </cfRule>
  </conditionalFormatting>
  <conditionalFormatting sqref="B26:E36">
    <cfRule type="expression" dxfId="517" priority="3" stopIfTrue="1">
      <formula>MOD(ROW(),2)=0</formula>
    </cfRule>
    <cfRule type="expression" dxfId="516" priority="4" stopIfTrue="1">
      <formula>MOD(ROW(),2)&lt;&gt;0</formula>
    </cfRule>
  </conditionalFormatting>
  <hyperlinks>
    <hyperlink ref="B24" location="Assumptions!A1" display="Assumptions" xr:uid="{BDBD4E9C-8520-4631-9704-D81DBBC2A0D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A3AD-7374-4E9E-B304-6CB3259B2A91}">
  <sheetPr codeName="Sheet61"/>
  <dimension ref="A1:I6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TV In (non-club) - x-218</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2015</v>
      </c>
      <c r="C8" s="149"/>
      <c r="D8" s="149"/>
      <c r="E8" s="149"/>
    </row>
    <row r="9" spans="1:9" x14ac:dyDescent="0.25">
      <c r="A9" s="83" t="s">
        <v>15</v>
      </c>
      <c r="B9" s="149" t="s">
        <v>321</v>
      </c>
      <c r="C9" s="149"/>
      <c r="D9" s="149"/>
      <c r="E9" s="149"/>
    </row>
    <row r="10" spans="1:9" x14ac:dyDescent="0.25">
      <c r="A10" s="83" t="s">
        <v>1</v>
      </c>
      <c r="B10" s="149" t="s">
        <v>384</v>
      </c>
      <c r="C10" s="149"/>
      <c r="D10" s="149"/>
      <c r="E10" s="149"/>
    </row>
    <row r="11" spans="1:9" x14ac:dyDescent="0.25">
      <c r="A11" s="83" t="s">
        <v>21</v>
      </c>
      <c r="B11" s="149" t="s">
        <v>272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218</v>
      </c>
      <c r="C14" s="149"/>
      <c r="D14" s="149"/>
      <c r="E14" s="149"/>
    </row>
    <row r="15" spans="1:9" x14ac:dyDescent="0.25">
      <c r="A15" s="83" t="s">
        <v>47</v>
      </c>
      <c r="B15" s="149" t="s">
        <v>387</v>
      </c>
      <c r="C15" s="149"/>
      <c r="D15" s="149"/>
      <c r="E15" s="149"/>
    </row>
    <row r="16" spans="1:9" x14ac:dyDescent="0.25">
      <c r="A16" s="83" t="s">
        <v>48</v>
      </c>
      <c r="B16" s="149" t="s">
        <v>388</v>
      </c>
      <c r="C16" s="149"/>
      <c r="D16" s="149"/>
      <c r="E16" s="149"/>
    </row>
    <row r="17" spans="1:5" x14ac:dyDescent="0.25">
      <c r="A17" s="151" t="s">
        <v>694</v>
      </c>
      <c r="B17" s="149"/>
      <c r="C17" s="149"/>
      <c r="D17" s="149"/>
      <c r="E17" s="149"/>
    </row>
    <row r="18" spans="1:5" x14ac:dyDescent="0.25">
      <c r="A18" s="83" t="s">
        <v>17</v>
      </c>
      <c r="B18" s="152">
        <v>45107</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267</v>
      </c>
      <c r="C26" s="102" t="s">
        <v>268</v>
      </c>
      <c r="D26" s="102" t="s">
        <v>342</v>
      </c>
      <c r="E26" s="102" t="s">
        <v>343</v>
      </c>
    </row>
    <row r="27" spans="1:5" x14ac:dyDescent="0.25">
      <c r="A27" s="103">
        <v>65</v>
      </c>
      <c r="B27" s="104">
        <v>18.16</v>
      </c>
      <c r="C27" s="104">
        <v>2.38</v>
      </c>
      <c r="D27" s="104">
        <v>0</v>
      </c>
      <c r="E27" s="104">
        <v>0</v>
      </c>
    </row>
    <row r="28" spans="1:5" x14ac:dyDescent="0.25">
      <c r="A28" s="103">
        <v>66</v>
      </c>
      <c r="B28" s="104">
        <v>17.48</v>
      </c>
      <c r="C28" s="104">
        <v>2.37</v>
      </c>
      <c r="D28" s="104">
        <v>0</v>
      </c>
      <c r="E28" s="104">
        <v>0</v>
      </c>
    </row>
    <row r="29" spans="1:5" x14ac:dyDescent="0.25">
      <c r="A29" s="103">
        <v>67</v>
      </c>
      <c r="B29" s="104">
        <v>16.8</v>
      </c>
      <c r="C29" s="104">
        <v>2.35</v>
      </c>
      <c r="D29" s="104">
        <v>0</v>
      </c>
      <c r="E29" s="104">
        <v>0</v>
      </c>
    </row>
    <row r="30" spans="1:5" x14ac:dyDescent="0.25">
      <c r="A30" s="103">
        <v>68</v>
      </c>
      <c r="B30" s="104">
        <v>16.11</v>
      </c>
      <c r="C30" s="104">
        <v>2.34</v>
      </c>
      <c r="D30" s="104">
        <v>0</v>
      </c>
      <c r="E30" s="104">
        <v>0</v>
      </c>
    </row>
    <row r="31" spans="1:5" x14ac:dyDescent="0.25">
      <c r="A31" s="103">
        <v>69</v>
      </c>
      <c r="B31" s="104">
        <v>15.43</v>
      </c>
      <c r="C31" s="104">
        <v>2.2000000000000002</v>
      </c>
      <c r="D31" s="104">
        <v>0</v>
      </c>
      <c r="E31" s="104">
        <v>0</v>
      </c>
    </row>
    <row r="32" spans="1:5" x14ac:dyDescent="0.25">
      <c r="A32" s="103">
        <v>70</v>
      </c>
      <c r="B32" s="104">
        <v>14.74</v>
      </c>
      <c r="C32" s="104">
        <v>2.0699999999999998</v>
      </c>
      <c r="D32" s="104">
        <v>0</v>
      </c>
      <c r="E32" s="104">
        <v>0</v>
      </c>
    </row>
    <row r="33" spans="1:5" x14ac:dyDescent="0.25">
      <c r="A33" s="103">
        <v>71</v>
      </c>
      <c r="B33" s="104">
        <v>14.07</v>
      </c>
      <c r="C33" s="104">
        <v>2.0499999999999998</v>
      </c>
      <c r="D33" s="104">
        <v>0</v>
      </c>
      <c r="E33" s="104">
        <v>0</v>
      </c>
    </row>
    <row r="34" spans="1:5" x14ac:dyDescent="0.25">
      <c r="A34" s="103">
        <v>72</v>
      </c>
      <c r="B34" s="104">
        <v>13.4</v>
      </c>
      <c r="C34" s="104">
        <v>2.02</v>
      </c>
      <c r="D34" s="104">
        <v>0</v>
      </c>
      <c r="E34" s="104">
        <v>0</v>
      </c>
    </row>
    <row r="35" spans="1:5" x14ac:dyDescent="0.25">
      <c r="A35" s="103">
        <v>73</v>
      </c>
      <c r="B35" s="104">
        <v>12.74</v>
      </c>
      <c r="C35" s="104">
        <v>1.99</v>
      </c>
      <c r="D35" s="104">
        <v>0</v>
      </c>
      <c r="E35" s="104">
        <v>0</v>
      </c>
    </row>
    <row r="36" spans="1:5" x14ac:dyDescent="0.25">
      <c r="A36" s="103">
        <v>74</v>
      </c>
      <c r="B36" s="104">
        <v>12.09</v>
      </c>
      <c r="C36" s="104">
        <v>1.85</v>
      </c>
      <c r="D36" s="104">
        <v>0</v>
      </c>
      <c r="E36" s="104">
        <v>0</v>
      </c>
    </row>
    <row r="37" spans="1:5" x14ac:dyDescent="0.25">
      <c r="A37"/>
      <c r="B37"/>
    </row>
    <row r="38" spans="1:5" x14ac:dyDescent="0.25">
      <c r="A38"/>
      <c r="B38"/>
    </row>
    <row r="39" spans="1:5" x14ac:dyDescent="0.25">
      <c r="A39"/>
      <c r="B39"/>
    </row>
    <row r="40" spans="1:5" x14ac:dyDescent="0.25">
      <c r="A40"/>
      <c r="B40"/>
    </row>
    <row r="41" spans="1:5" x14ac:dyDescent="0.25">
      <c r="A41"/>
      <c r="B41"/>
    </row>
    <row r="42" spans="1:5" x14ac:dyDescent="0.25">
      <c r="A42"/>
      <c r="B42"/>
    </row>
    <row r="43" spans="1:5" x14ac:dyDescent="0.25">
      <c r="A43"/>
      <c r="B43"/>
    </row>
    <row r="44" spans="1:5" ht="39.6" customHeight="1" x14ac:dyDescent="0.25">
      <c r="A44"/>
      <c r="B44"/>
    </row>
    <row r="45" spans="1:5" x14ac:dyDescent="0.25">
      <c r="A45"/>
      <c r="B45"/>
    </row>
    <row r="46" spans="1:5" ht="27.6" customHeight="1"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icKglp/EhqAm61ylkV5pAF9cFdMSjWs6DGy+6p2h38s8G1TQc+Ib0SsF69agJrSH344y33IsHz/WCmCdfO7Q3w==" saltValue="5SNSwKYkqV0p1XfFtGbtsQ==" spinCount="100000" sheet="1" objects="1" scenarios="1"/>
  <conditionalFormatting sqref="A6:A21">
    <cfRule type="expression" dxfId="515" priority="5" stopIfTrue="1">
      <formula>MOD(ROW(),2)=0</formula>
    </cfRule>
    <cfRule type="expression" dxfId="514" priority="6" stopIfTrue="1">
      <formula>MOD(ROW(),2)&lt;&gt;0</formula>
    </cfRule>
  </conditionalFormatting>
  <conditionalFormatting sqref="A26:A36">
    <cfRule type="expression" dxfId="513" priority="1" stopIfTrue="1">
      <formula>MOD(ROW(),2)=0</formula>
    </cfRule>
    <cfRule type="expression" dxfId="512" priority="2" stopIfTrue="1">
      <formula>MOD(ROW(),2)&lt;&gt;0</formula>
    </cfRule>
  </conditionalFormatting>
  <conditionalFormatting sqref="B18:B21">
    <cfRule type="expression" dxfId="511" priority="7" stopIfTrue="1">
      <formula>MOD(ROW(),2)=0</formula>
    </cfRule>
    <cfRule type="expression" dxfId="510" priority="8" stopIfTrue="1">
      <formula>MOD(ROW(),2)&lt;&gt;0</formula>
    </cfRule>
  </conditionalFormatting>
  <conditionalFormatting sqref="B6:E21">
    <cfRule type="expression" dxfId="509" priority="15" stopIfTrue="1">
      <formula>MOD(ROW(),2)=0</formula>
    </cfRule>
    <cfRule type="expression" dxfId="508" priority="16" stopIfTrue="1">
      <formula>MOD(ROW(),2)&lt;&gt;0</formula>
    </cfRule>
  </conditionalFormatting>
  <conditionalFormatting sqref="B26:E36">
    <cfRule type="expression" dxfId="507" priority="3" stopIfTrue="1">
      <formula>MOD(ROW(),2)=0</formula>
    </cfRule>
    <cfRule type="expression" dxfId="506" priority="4" stopIfTrue="1">
      <formula>MOD(ROW(),2)&lt;&gt;0</formula>
    </cfRule>
  </conditionalFormatting>
  <hyperlinks>
    <hyperlink ref="B24" location="Assumptions!A1" display="Assumptions" xr:uid="{BC8D21F8-47B6-4167-B579-898E8D744D3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1"/>
  <dimension ref="A1:I65"/>
  <sheetViews>
    <sheetView showGridLines="0" zoomScale="85" zoomScaleNormal="85" workbookViewId="0">
      <selection activeCell="A4" sqref="A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CETV - x-219</v>
      </c>
      <c r="B3" s="53"/>
      <c r="C3" s="53"/>
      <c r="D3" s="53"/>
      <c r="E3" s="53"/>
      <c r="F3" s="53"/>
      <c r="G3" s="53"/>
      <c r="H3" s="53"/>
      <c r="I3" s="53"/>
    </row>
    <row r="4" spans="1:9" x14ac:dyDescent="0.25">
      <c r="A4" s="55"/>
    </row>
    <row r="6" spans="1:9" x14ac:dyDescent="0.25">
      <c r="A6" s="150" t="s">
        <v>22</v>
      </c>
      <c r="B6" s="149" t="s">
        <v>24</v>
      </c>
      <c r="C6" s="149"/>
      <c r="D6" s="149"/>
    </row>
    <row r="7" spans="1:9" x14ac:dyDescent="0.25">
      <c r="A7" s="83" t="s">
        <v>14</v>
      </c>
      <c r="B7" s="149" t="s">
        <v>43</v>
      </c>
      <c r="C7" s="149"/>
      <c r="D7" s="149"/>
    </row>
    <row r="8" spans="1:9" x14ac:dyDescent="0.25">
      <c r="A8" s="83" t="s">
        <v>44</v>
      </c>
      <c r="B8" s="149">
        <v>2015</v>
      </c>
      <c r="C8" s="149"/>
      <c r="D8" s="149"/>
    </row>
    <row r="9" spans="1:9" x14ac:dyDescent="0.25">
      <c r="A9" s="83" t="s">
        <v>15</v>
      </c>
      <c r="B9" s="149" t="s">
        <v>260</v>
      </c>
      <c r="C9" s="149"/>
      <c r="D9" s="149"/>
    </row>
    <row r="10" spans="1:9" x14ac:dyDescent="0.25">
      <c r="A10" s="83" t="s">
        <v>1</v>
      </c>
      <c r="B10" s="149" t="s">
        <v>299</v>
      </c>
      <c r="C10" s="149"/>
      <c r="D10" s="149"/>
    </row>
    <row r="11" spans="1:9" x14ac:dyDescent="0.25">
      <c r="A11" s="83" t="s">
        <v>21</v>
      </c>
      <c r="B11" s="149" t="s">
        <v>300</v>
      </c>
      <c r="C11" s="149"/>
      <c r="D11" s="149"/>
    </row>
    <row r="12" spans="1:9" x14ac:dyDescent="0.25">
      <c r="A12" s="83" t="s">
        <v>256</v>
      </c>
      <c r="B12" s="149" t="s">
        <v>301</v>
      </c>
      <c r="C12" s="149"/>
      <c r="D12" s="149"/>
    </row>
    <row r="13" spans="1:9" x14ac:dyDescent="0.25">
      <c r="A13" s="83" t="s">
        <v>46</v>
      </c>
      <c r="B13" s="149">
        <v>0</v>
      </c>
      <c r="C13" s="149"/>
      <c r="D13" s="149"/>
    </row>
    <row r="14" spans="1:9" x14ac:dyDescent="0.25">
      <c r="A14" s="83" t="s">
        <v>16</v>
      </c>
      <c r="B14" s="149">
        <v>219</v>
      </c>
      <c r="C14" s="149"/>
      <c r="D14" s="149"/>
    </row>
    <row r="15" spans="1:9" x14ac:dyDescent="0.25">
      <c r="A15" s="83" t="s">
        <v>47</v>
      </c>
      <c r="B15" s="149" t="s">
        <v>302</v>
      </c>
      <c r="C15" s="149"/>
      <c r="D15" s="149"/>
    </row>
    <row r="16" spans="1:9" x14ac:dyDescent="0.25">
      <c r="A16" s="83" t="s">
        <v>48</v>
      </c>
      <c r="B16" s="149" t="s">
        <v>303</v>
      </c>
      <c r="C16" s="149"/>
      <c r="D16" s="149"/>
    </row>
    <row r="17" spans="1:4" x14ac:dyDescent="0.25">
      <c r="A17" s="151" t="s">
        <v>694</v>
      </c>
      <c r="B17" s="149"/>
      <c r="C17" s="149"/>
      <c r="D17" s="149"/>
    </row>
    <row r="18" spans="1:4" x14ac:dyDescent="0.25">
      <c r="A18" s="83" t="s">
        <v>17</v>
      </c>
      <c r="B18" s="152">
        <v>45072</v>
      </c>
      <c r="C18" s="149"/>
      <c r="D18" s="149"/>
    </row>
    <row r="19" spans="1:4" x14ac:dyDescent="0.25">
      <c r="A19" s="83" t="s">
        <v>18</v>
      </c>
      <c r="B19" s="152">
        <v>45014</v>
      </c>
      <c r="C19" s="149"/>
      <c r="D19" s="149"/>
    </row>
    <row r="20" spans="1:4" x14ac:dyDescent="0.25">
      <c r="A20" s="83" t="s">
        <v>254</v>
      </c>
      <c r="B20" s="149" t="s">
        <v>578</v>
      </c>
      <c r="C20" s="149"/>
      <c r="D20" s="149"/>
    </row>
    <row r="21" spans="1:4" x14ac:dyDescent="0.25">
      <c r="A21" s="83" t="s">
        <v>762</v>
      </c>
      <c r="B21" s="149" t="s">
        <v>710</v>
      </c>
      <c r="C21" s="149"/>
      <c r="D21" s="149"/>
    </row>
    <row r="22" spans="1:4" x14ac:dyDescent="0.25">
      <c r="A22" s="94"/>
    </row>
    <row r="23" spans="1:4" x14ac:dyDescent="0.25">
      <c r="B23" s="94" t="str">
        <f>HYPERLINK("#'Factor List'!A1","Back to Factor List")</f>
        <v>Back to Factor List</v>
      </c>
    </row>
    <row r="24" spans="1:4" x14ac:dyDescent="0.25">
      <c r="B24" s="94" t="s">
        <v>705</v>
      </c>
    </row>
    <row r="26" spans="1:4" ht="26.4" x14ac:dyDescent="0.25">
      <c r="A26" s="102" t="s">
        <v>307</v>
      </c>
      <c r="B26" s="102" t="s">
        <v>308</v>
      </c>
      <c r="C26" s="102" t="s">
        <v>309</v>
      </c>
      <c r="D26" s="102" t="s">
        <v>310</v>
      </c>
    </row>
    <row r="27" spans="1:4" x14ac:dyDescent="0.25">
      <c r="A27" s="103">
        <v>0</v>
      </c>
      <c r="B27" s="104">
        <v>1</v>
      </c>
      <c r="C27" s="104">
        <v>1</v>
      </c>
      <c r="D27" s="104">
        <v>1</v>
      </c>
    </row>
    <row r="28" spans="1:4" x14ac:dyDescent="0.25">
      <c r="A28" s="103">
        <v>1</v>
      </c>
      <c r="B28" s="104">
        <v>1.05</v>
      </c>
      <c r="C28" s="104">
        <v>1.05</v>
      </c>
      <c r="D28" s="104">
        <v>1.02</v>
      </c>
    </row>
    <row r="29" spans="1:4" x14ac:dyDescent="0.25">
      <c r="A29" s="103">
        <v>2</v>
      </c>
      <c r="B29" s="104">
        <v>1.1100000000000001</v>
      </c>
      <c r="C29" s="104">
        <v>1.1100000000000001</v>
      </c>
      <c r="D29" s="104">
        <v>1.03</v>
      </c>
    </row>
    <row r="30" spans="1:4" x14ac:dyDescent="0.25">
      <c r="A30" s="103">
        <v>3</v>
      </c>
      <c r="B30" s="104">
        <v>1.1599999999999999</v>
      </c>
      <c r="C30" s="104">
        <v>1.1599999999999999</v>
      </c>
      <c r="D30" s="104">
        <v>1.05</v>
      </c>
    </row>
    <row r="31" spans="1:4" x14ac:dyDescent="0.25">
      <c r="A31" s="103">
        <v>4</v>
      </c>
      <c r="B31" s="104">
        <v>1.22</v>
      </c>
      <c r="C31" s="104">
        <v>1.22</v>
      </c>
      <c r="D31" s="104">
        <v>1.07</v>
      </c>
    </row>
    <row r="32" spans="1:4" x14ac:dyDescent="0.25">
      <c r="A32" s="103">
        <v>5</v>
      </c>
      <c r="B32" s="104">
        <v>1.28</v>
      </c>
      <c r="C32" s="104">
        <v>1.28</v>
      </c>
      <c r="D32" s="104">
        <v>1.0900000000000001</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6fVg5CFYu2MFhH5sLDn2Wal1OXJ34FYihRFoQPhooNrJGd6LPYT6olP+lj12hNNnEEFKcp4GqBHcDVUzdpgABw==" saltValue="Fk39QnTY4Xenq7aI26o/7A==" spinCount="100000" sheet="1" objects="1" scenarios="1"/>
  <conditionalFormatting sqref="A6:A21">
    <cfRule type="expression" dxfId="505" priority="1" stopIfTrue="1">
      <formula>MOD(ROW(),2)=0</formula>
    </cfRule>
    <cfRule type="expression" dxfId="504" priority="2" stopIfTrue="1">
      <formula>MOD(ROW(),2)&lt;&gt;0</formula>
    </cfRule>
  </conditionalFormatting>
  <conditionalFormatting sqref="A26:A32">
    <cfRule type="expression" dxfId="503" priority="5" stopIfTrue="1">
      <formula>MOD(ROW(),2)=0</formula>
    </cfRule>
    <cfRule type="expression" dxfId="502" priority="6" stopIfTrue="1">
      <formula>MOD(ROW(),2)&lt;&gt;0</formula>
    </cfRule>
  </conditionalFormatting>
  <conditionalFormatting sqref="B17:B21">
    <cfRule type="expression" dxfId="501" priority="3" stopIfTrue="1">
      <formula>MOD(ROW(),2)=0</formula>
    </cfRule>
    <cfRule type="expression" dxfId="500" priority="4" stopIfTrue="1">
      <formula>MOD(ROW(),2)&lt;&gt;0</formula>
    </cfRule>
  </conditionalFormatting>
  <conditionalFormatting sqref="B6:D21">
    <cfRule type="expression" dxfId="499" priority="35" stopIfTrue="1">
      <formula>MOD(ROW(),2)=0</formula>
    </cfRule>
    <cfRule type="expression" dxfId="498" priority="36" stopIfTrue="1">
      <formula>MOD(ROW(),2)&lt;&gt;0</formula>
    </cfRule>
  </conditionalFormatting>
  <conditionalFormatting sqref="B26:D32">
    <cfRule type="expression" dxfId="497" priority="7" stopIfTrue="1">
      <formula>MOD(ROW(),2)=0</formula>
    </cfRule>
    <cfRule type="expression" dxfId="496" priority="8" stopIfTrue="1">
      <formula>MOD(ROW(),2)&lt;&gt;0</formula>
    </cfRule>
  </conditionalFormatting>
  <hyperlinks>
    <hyperlink ref="B24" location="Assumptions!A1" display="Assumptions" xr:uid="{1B7C29C4-6B9B-4E7E-8B6F-3A2977C3E99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H72"/>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8" ht="21" x14ac:dyDescent="0.4">
      <c r="A1" s="50" t="s">
        <v>3</v>
      </c>
      <c r="B1" s="51"/>
      <c r="C1" s="51"/>
      <c r="D1" s="51"/>
      <c r="E1" s="51"/>
      <c r="F1" s="51"/>
      <c r="G1" s="51"/>
      <c r="H1" s="51"/>
    </row>
    <row r="2" spans="1:8" ht="15.6" x14ac:dyDescent="0.3">
      <c r="A2" s="52" t="str">
        <f>IF(title="&gt; Enter workbook title here","Enter workbook title in Cover sheet",title)</f>
        <v>LGPS_S - Consolidated Factor Spreadsheet</v>
      </c>
      <c r="B2" s="53"/>
      <c r="C2" s="53"/>
      <c r="D2" s="53"/>
      <c r="E2" s="53"/>
      <c r="F2" s="53"/>
      <c r="G2" s="53"/>
      <c r="H2" s="53"/>
    </row>
    <row r="3" spans="1:8" ht="15.6" x14ac:dyDescent="0.3">
      <c r="A3" s="54" t="str">
        <f>TABLE_FACTOR_TYPE_1&amp;" - x-"&amp;TABLE_SERIES_NUMBER_1</f>
        <v>PenCE - x-301</v>
      </c>
      <c r="B3" s="53"/>
      <c r="C3" s="53"/>
      <c r="D3" s="53"/>
      <c r="E3" s="53"/>
      <c r="F3" s="53"/>
      <c r="G3" s="53"/>
      <c r="H3" s="53"/>
    </row>
    <row r="4" spans="1:8" x14ac:dyDescent="0.25">
      <c r="A4" s="55"/>
    </row>
    <row r="6" spans="1:8" x14ac:dyDescent="0.25">
      <c r="A6" s="150" t="s">
        <v>22</v>
      </c>
      <c r="B6" s="149" t="s">
        <v>24</v>
      </c>
      <c r="C6" s="149"/>
      <c r="D6" s="149"/>
      <c r="E6" s="149"/>
    </row>
    <row r="7" spans="1:8" x14ac:dyDescent="0.25">
      <c r="A7" s="83" t="s">
        <v>14</v>
      </c>
      <c r="B7" s="149" t="s">
        <v>43</v>
      </c>
      <c r="C7" s="149"/>
      <c r="D7" s="149"/>
      <c r="E7" s="149"/>
    </row>
    <row r="8" spans="1:8" x14ac:dyDescent="0.25">
      <c r="A8" s="83" t="s">
        <v>44</v>
      </c>
      <c r="B8" s="149">
        <v>2015</v>
      </c>
      <c r="C8" s="149"/>
      <c r="D8" s="149"/>
      <c r="E8" s="149"/>
    </row>
    <row r="9" spans="1:8" x14ac:dyDescent="0.25">
      <c r="A9" s="83" t="s">
        <v>15</v>
      </c>
      <c r="B9" s="149" t="s">
        <v>285</v>
      </c>
      <c r="C9" s="149"/>
      <c r="D9" s="149"/>
      <c r="E9" s="149"/>
    </row>
    <row r="10" spans="1:8" x14ac:dyDescent="0.25">
      <c r="A10" s="83" t="s">
        <v>1</v>
      </c>
      <c r="B10" s="149" t="s">
        <v>286</v>
      </c>
      <c r="C10" s="149"/>
      <c r="D10" s="149"/>
      <c r="E10" s="149"/>
    </row>
    <row r="11" spans="1:8" x14ac:dyDescent="0.25">
      <c r="A11" s="83" t="s">
        <v>21</v>
      </c>
      <c r="B11" s="149" t="s">
        <v>262</v>
      </c>
      <c r="C11" s="149"/>
      <c r="D11" s="149"/>
      <c r="E11" s="149"/>
    </row>
    <row r="12" spans="1:8" x14ac:dyDescent="0.25">
      <c r="A12" s="83" t="s">
        <v>256</v>
      </c>
      <c r="B12" s="149" t="s">
        <v>263</v>
      </c>
      <c r="C12" s="149"/>
      <c r="D12" s="149"/>
      <c r="E12" s="149"/>
    </row>
    <row r="13" spans="1:8" x14ac:dyDescent="0.25">
      <c r="A13" s="83" t="s">
        <v>46</v>
      </c>
      <c r="B13" s="149">
        <v>0</v>
      </c>
      <c r="C13" s="149"/>
      <c r="D13" s="149"/>
      <c r="E13" s="149"/>
    </row>
    <row r="14" spans="1:8" x14ac:dyDescent="0.25">
      <c r="A14" s="83" t="s">
        <v>16</v>
      </c>
      <c r="B14" s="149">
        <v>301</v>
      </c>
      <c r="C14" s="149"/>
      <c r="D14" s="149"/>
      <c r="E14" s="149"/>
    </row>
    <row r="15" spans="1:8" x14ac:dyDescent="0.25">
      <c r="A15" s="83" t="s">
        <v>47</v>
      </c>
      <c r="B15" s="149" t="s">
        <v>287</v>
      </c>
      <c r="C15" s="149"/>
      <c r="D15" s="149"/>
      <c r="E15" s="149"/>
    </row>
    <row r="16" spans="1:8" x14ac:dyDescent="0.25">
      <c r="A16" s="83" t="s">
        <v>48</v>
      </c>
      <c r="B16" s="149" t="s">
        <v>288</v>
      </c>
      <c r="C16" s="149"/>
      <c r="D16" s="149"/>
      <c r="E16" s="149"/>
    </row>
    <row r="17" spans="1:5" x14ac:dyDescent="0.25">
      <c r="A17" s="151" t="s">
        <v>694</v>
      </c>
      <c r="B17" s="149"/>
      <c r="C17" s="149"/>
      <c r="D17" s="149"/>
      <c r="E17" s="149"/>
    </row>
    <row r="18" spans="1:5" x14ac:dyDescent="0.25">
      <c r="A18" s="83" t="s">
        <v>17</v>
      </c>
      <c r="B18" s="152">
        <v>45072</v>
      </c>
      <c r="C18" s="149"/>
      <c r="D18" s="149"/>
      <c r="E18" s="149"/>
    </row>
    <row r="19" spans="1:5" x14ac:dyDescent="0.25">
      <c r="A19" s="83" t="s">
        <v>18</v>
      </c>
      <c r="B19" s="152">
        <v>45014</v>
      </c>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47.1" customHeight="1" x14ac:dyDescent="0.25">
      <c r="A26" s="102" t="s">
        <v>266</v>
      </c>
      <c r="B26" s="102" t="s">
        <v>289</v>
      </c>
      <c r="C26" s="102" t="s">
        <v>290</v>
      </c>
      <c r="D26" s="102" t="s">
        <v>291</v>
      </c>
      <c r="E26" s="102" t="s">
        <v>271</v>
      </c>
    </row>
    <row r="27" spans="1:5" x14ac:dyDescent="0.25">
      <c r="A27" s="103">
        <v>55</v>
      </c>
      <c r="B27" s="104">
        <v>24.11</v>
      </c>
      <c r="C27" s="104">
        <v>2.36</v>
      </c>
      <c r="D27" s="104"/>
      <c r="E27" s="104">
        <v>0</v>
      </c>
    </row>
    <row r="28" spans="1:5" x14ac:dyDescent="0.25">
      <c r="A28" s="103">
        <v>56</v>
      </c>
      <c r="B28" s="104">
        <v>23.53</v>
      </c>
      <c r="C28" s="104">
        <v>2.37</v>
      </c>
      <c r="D28" s="104"/>
      <c r="E28" s="104">
        <v>0</v>
      </c>
    </row>
    <row r="29" spans="1:5" x14ac:dyDescent="0.25">
      <c r="A29" s="103">
        <v>57</v>
      </c>
      <c r="B29" s="104">
        <v>22.95</v>
      </c>
      <c r="C29" s="104">
        <v>2.38</v>
      </c>
      <c r="D29" s="104"/>
      <c r="E29" s="104">
        <v>0</v>
      </c>
    </row>
    <row r="30" spans="1:5" x14ac:dyDescent="0.25">
      <c r="A30" s="103">
        <v>58</v>
      </c>
      <c r="B30" s="104">
        <v>22.36</v>
      </c>
      <c r="C30" s="104">
        <v>2.39</v>
      </c>
      <c r="D30" s="104"/>
      <c r="E30" s="104">
        <v>0</v>
      </c>
    </row>
    <row r="31" spans="1:5" x14ac:dyDescent="0.25">
      <c r="A31" s="103">
        <v>59</v>
      </c>
      <c r="B31" s="104">
        <v>21.77</v>
      </c>
      <c r="C31" s="104">
        <v>2.39</v>
      </c>
      <c r="D31" s="104"/>
      <c r="E31" s="104">
        <v>0</v>
      </c>
    </row>
    <row r="32" spans="1:5" x14ac:dyDescent="0.25">
      <c r="A32" s="103">
        <v>60</v>
      </c>
      <c r="B32" s="104">
        <v>21.18</v>
      </c>
      <c r="C32" s="104">
        <v>2.4</v>
      </c>
      <c r="D32" s="104"/>
      <c r="E32" s="104">
        <v>0</v>
      </c>
    </row>
    <row r="33" spans="1:5" x14ac:dyDescent="0.25">
      <c r="A33" s="103">
        <v>61</v>
      </c>
      <c r="B33" s="104">
        <v>20.58</v>
      </c>
      <c r="C33" s="104">
        <v>2.4</v>
      </c>
      <c r="D33" s="104"/>
      <c r="E33" s="104">
        <v>0</v>
      </c>
    </row>
    <row r="34" spans="1:5" x14ac:dyDescent="0.25">
      <c r="A34" s="103">
        <v>62</v>
      </c>
      <c r="B34" s="104">
        <v>19.989999999999998</v>
      </c>
      <c r="C34" s="104">
        <v>2.4</v>
      </c>
      <c r="D34" s="104"/>
      <c r="E34" s="104">
        <v>0</v>
      </c>
    </row>
    <row r="35" spans="1:5" x14ac:dyDescent="0.25">
      <c r="A35" s="103">
        <v>63</v>
      </c>
      <c r="B35" s="104">
        <v>19.39</v>
      </c>
      <c r="C35" s="104">
        <v>2.4</v>
      </c>
      <c r="D35" s="104"/>
      <c r="E35" s="104">
        <v>0</v>
      </c>
    </row>
    <row r="36" spans="1:5" x14ac:dyDescent="0.25">
      <c r="A36" s="103">
        <v>64</v>
      </c>
      <c r="B36" s="104">
        <v>18.8</v>
      </c>
      <c r="C36" s="104">
        <v>2.39</v>
      </c>
      <c r="D36" s="104"/>
      <c r="E36" s="104">
        <v>0</v>
      </c>
    </row>
    <row r="37" spans="1:5" x14ac:dyDescent="0.25">
      <c r="A37" s="103">
        <v>65</v>
      </c>
      <c r="B37" s="104">
        <v>18.16</v>
      </c>
      <c r="C37" s="104">
        <v>2.38</v>
      </c>
      <c r="D37" s="104"/>
      <c r="E37" s="104"/>
    </row>
    <row r="38" spans="1:5" x14ac:dyDescent="0.25">
      <c r="A38" s="103">
        <v>66</v>
      </c>
      <c r="B38" s="104">
        <v>17.48</v>
      </c>
      <c r="C38" s="104">
        <v>2.37</v>
      </c>
      <c r="D38" s="104"/>
      <c r="E38" s="104"/>
    </row>
    <row r="39" spans="1:5" x14ac:dyDescent="0.25">
      <c r="A39" s="103">
        <v>67</v>
      </c>
      <c r="B39" s="104">
        <v>16.8</v>
      </c>
      <c r="C39" s="104">
        <v>2.35</v>
      </c>
      <c r="D39" s="104"/>
      <c r="E39" s="104"/>
    </row>
    <row r="40" spans="1:5" x14ac:dyDescent="0.25">
      <c r="A40" s="103">
        <v>68</v>
      </c>
      <c r="B40" s="104">
        <v>16.11</v>
      </c>
      <c r="C40" s="104">
        <v>2.34</v>
      </c>
      <c r="D40" s="104"/>
      <c r="E40" s="104"/>
    </row>
    <row r="41" spans="1:5" x14ac:dyDescent="0.25">
      <c r="A41" s="103">
        <v>69</v>
      </c>
      <c r="B41" s="104">
        <v>15.43</v>
      </c>
      <c r="C41" s="104">
        <v>2.2000000000000002</v>
      </c>
      <c r="D41" s="104">
        <v>2.9</v>
      </c>
      <c r="E41" s="104"/>
    </row>
    <row r="42" spans="1:5" x14ac:dyDescent="0.25">
      <c r="A42" s="103">
        <v>70</v>
      </c>
      <c r="B42" s="104">
        <v>14.74</v>
      </c>
      <c r="C42" s="104">
        <v>2.0699999999999998</v>
      </c>
      <c r="D42" s="104">
        <v>2.69</v>
      </c>
      <c r="E42" s="104"/>
    </row>
    <row r="43" spans="1:5" x14ac:dyDescent="0.25">
      <c r="A43" s="103">
        <v>71</v>
      </c>
      <c r="B43" s="104">
        <v>14.07</v>
      </c>
      <c r="C43" s="104">
        <v>2.0499999999999998</v>
      </c>
      <c r="D43" s="104">
        <v>2.4900000000000002</v>
      </c>
      <c r="E43" s="104"/>
    </row>
    <row r="44" spans="1:5" x14ac:dyDescent="0.25">
      <c r="A44" s="103">
        <v>72</v>
      </c>
      <c r="B44" s="104">
        <v>13.4</v>
      </c>
      <c r="C44" s="104">
        <v>2.02</v>
      </c>
      <c r="D44" s="104">
        <v>2.2999999999999998</v>
      </c>
      <c r="E44" s="104"/>
    </row>
    <row r="45" spans="1:5" x14ac:dyDescent="0.25">
      <c r="A45" s="103">
        <v>73</v>
      </c>
      <c r="B45" s="104">
        <v>12.74</v>
      </c>
      <c r="C45" s="104">
        <v>1.99</v>
      </c>
      <c r="D45" s="104">
        <v>2.12</v>
      </c>
      <c r="E45" s="104"/>
    </row>
    <row r="46" spans="1:5" x14ac:dyDescent="0.25">
      <c r="A46" s="103">
        <v>74</v>
      </c>
      <c r="B46" s="104">
        <v>12.09</v>
      </c>
      <c r="C46" s="104">
        <v>1.85</v>
      </c>
      <c r="D46" s="104">
        <v>1.93</v>
      </c>
      <c r="E46" s="104"/>
    </row>
    <row r="47" spans="1:5" x14ac:dyDescent="0.25">
      <c r="A47" s="103">
        <v>75</v>
      </c>
      <c r="B47" s="104">
        <v>11.46</v>
      </c>
      <c r="C47" s="104">
        <v>1.7</v>
      </c>
      <c r="D47" s="104">
        <v>1.75</v>
      </c>
      <c r="E47" s="104"/>
    </row>
    <row r="48" spans="1:5" x14ac:dyDescent="0.25">
      <c r="A48" s="103">
        <v>76</v>
      </c>
      <c r="B48" s="104">
        <v>10.85</v>
      </c>
      <c r="C48" s="104">
        <v>1.67</v>
      </c>
      <c r="D48" s="104">
        <v>1.59</v>
      </c>
      <c r="E48" s="104"/>
    </row>
    <row r="49" spans="1:5" x14ac:dyDescent="0.25">
      <c r="A49" s="103">
        <v>77</v>
      </c>
      <c r="B49" s="104">
        <v>10.24</v>
      </c>
      <c r="C49" s="104">
        <v>1.63</v>
      </c>
      <c r="D49" s="104">
        <v>1.45</v>
      </c>
      <c r="E49" s="104"/>
    </row>
    <row r="50" spans="1:5" x14ac:dyDescent="0.25">
      <c r="A50" s="103">
        <v>78</v>
      </c>
      <c r="B50" s="104">
        <v>9.64</v>
      </c>
      <c r="C50" s="104">
        <v>1.59</v>
      </c>
      <c r="D50" s="104">
        <v>1.31</v>
      </c>
      <c r="E50" s="104"/>
    </row>
    <row r="51" spans="1:5" x14ac:dyDescent="0.25">
      <c r="A51" s="103">
        <v>79</v>
      </c>
      <c r="B51" s="104">
        <v>9.0500000000000007</v>
      </c>
      <c r="C51" s="104">
        <v>1.42</v>
      </c>
      <c r="D51" s="104">
        <v>1.1599999999999999</v>
      </c>
      <c r="E51" s="104"/>
    </row>
    <row r="52" spans="1:5" x14ac:dyDescent="0.25">
      <c r="A52" s="103">
        <v>80</v>
      </c>
      <c r="B52" s="104">
        <v>8.4700000000000006</v>
      </c>
      <c r="C52" s="104">
        <v>1.24</v>
      </c>
      <c r="D52" s="104">
        <v>1.03</v>
      </c>
      <c r="E52" s="104"/>
    </row>
    <row r="53" spans="1:5" x14ac:dyDescent="0.25">
      <c r="A53" s="103">
        <v>81</v>
      </c>
      <c r="B53" s="104">
        <v>7.92</v>
      </c>
      <c r="C53" s="104">
        <v>1.2</v>
      </c>
      <c r="D53" s="104">
        <v>0.92</v>
      </c>
      <c r="E53" s="104"/>
    </row>
    <row r="54" spans="1:5" x14ac:dyDescent="0.25">
      <c r="A54" s="103">
        <v>82</v>
      </c>
      <c r="B54" s="104">
        <v>7.38</v>
      </c>
      <c r="C54" s="104">
        <v>1.1599999999999999</v>
      </c>
      <c r="D54" s="104">
        <v>0.81</v>
      </c>
      <c r="E54" s="104"/>
    </row>
    <row r="55" spans="1:5" x14ac:dyDescent="0.25">
      <c r="A55" s="103">
        <v>83</v>
      </c>
      <c r="B55" s="104">
        <v>6.86</v>
      </c>
      <c r="C55" s="104">
        <v>1.1200000000000001</v>
      </c>
      <c r="D55" s="104">
        <v>0.72</v>
      </c>
      <c r="E55" s="104"/>
    </row>
    <row r="56" spans="1:5" x14ac:dyDescent="0.25">
      <c r="A56" s="103">
        <v>84</v>
      </c>
      <c r="B56" s="104">
        <v>6.36</v>
      </c>
      <c r="C56" s="104">
        <v>0.96</v>
      </c>
      <c r="D56" s="104">
        <v>0.62</v>
      </c>
      <c r="E56" s="104"/>
    </row>
    <row r="57" spans="1:5" x14ac:dyDescent="0.25">
      <c r="A57" s="103">
        <v>85</v>
      </c>
      <c r="B57" s="104">
        <v>5.88</v>
      </c>
      <c r="C57" s="104">
        <v>0.79</v>
      </c>
      <c r="D57" s="104">
        <v>0.53</v>
      </c>
      <c r="E57" s="104"/>
    </row>
    <row r="58" spans="1:5" x14ac:dyDescent="0.25">
      <c r="A58" s="103">
        <v>86</v>
      </c>
      <c r="B58" s="104">
        <v>5.43</v>
      </c>
      <c r="C58" s="104">
        <v>0.76</v>
      </c>
      <c r="D58" s="104">
        <v>0.47</v>
      </c>
      <c r="E58" s="104"/>
    </row>
    <row r="59" spans="1:5" x14ac:dyDescent="0.25">
      <c r="A59" s="103">
        <v>87</v>
      </c>
      <c r="B59" s="104">
        <v>5</v>
      </c>
      <c r="C59" s="104">
        <v>0.72</v>
      </c>
      <c r="D59" s="104">
        <v>0.41</v>
      </c>
      <c r="E59" s="104"/>
    </row>
    <row r="60" spans="1:5" x14ac:dyDescent="0.25">
      <c r="A60" s="103">
        <v>88</v>
      </c>
      <c r="B60" s="104">
        <v>4.5999999999999996</v>
      </c>
      <c r="C60" s="104">
        <v>0.69</v>
      </c>
      <c r="D60" s="104">
        <v>0.35</v>
      </c>
      <c r="E60" s="104"/>
    </row>
    <row r="61" spans="1:5" x14ac:dyDescent="0.25">
      <c r="A61" s="103">
        <v>89</v>
      </c>
      <c r="B61" s="104">
        <v>4.2300000000000004</v>
      </c>
      <c r="C61" s="104">
        <v>0.55000000000000004</v>
      </c>
      <c r="D61" s="104">
        <v>0.3</v>
      </c>
      <c r="E61" s="104"/>
    </row>
    <row r="62" spans="1:5" x14ac:dyDescent="0.25">
      <c r="A62" s="103">
        <v>90</v>
      </c>
      <c r="B62" s="104">
        <v>3.88</v>
      </c>
      <c r="C62" s="104">
        <v>0.41</v>
      </c>
      <c r="D62" s="104">
        <v>0.25</v>
      </c>
      <c r="E62" s="104"/>
    </row>
    <row r="63" spans="1:5" x14ac:dyDescent="0.25">
      <c r="A63" s="103">
        <v>91</v>
      </c>
      <c r="B63" s="104">
        <v>3.56</v>
      </c>
      <c r="C63" s="104">
        <v>0.39</v>
      </c>
      <c r="D63" s="104">
        <v>0.21</v>
      </c>
      <c r="E63" s="104"/>
    </row>
    <row r="64" spans="1:5" x14ac:dyDescent="0.25">
      <c r="A64" s="103">
        <v>92</v>
      </c>
      <c r="B64" s="104">
        <v>3.27</v>
      </c>
      <c r="C64" s="104">
        <v>0.36</v>
      </c>
      <c r="D64" s="104">
        <v>0.18</v>
      </c>
      <c r="E64" s="104"/>
    </row>
    <row r="65" spans="1:5" x14ac:dyDescent="0.25">
      <c r="A65" s="103">
        <v>93</v>
      </c>
      <c r="B65" s="104">
        <v>3.01</v>
      </c>
      <c r="C65" s="104">
        <v>0.34</v>
      </c>
      <c r="D65" s="104">
        <v>0.16</v>
      </c>
      <c r="E65" s="104"/>
    </row>
    <row r="66" spans="1:5" x14ac:dyDescent="0.25">
      <c r="A66" s="103">
        <v>94</v>
      </c>
      <c r="B66" s="104">
        <v>2.77</v>
      </c>
      <c r="C66" s="104">
        <v>0.31</v>
      </c>
      <c r="D66" s="104">
        <v>0.14000000000000001</v>
      </c>
      <c r="E66" s="104"/>
    </row>
    <row r="67" spans="1:5" x14ac:dyDescent="0.25">
      <c r="A67" s="103">
        <v>95</v>
      </c>
      <c r="B67" s="104">
        <v>2.5499999999999998</v>
      </c>
      <c r="C67" s="104">
        <v>0.28999999999999998</v>
      </c>
      <c r="D67" s="104">
        <v>0.12</v>
      </c>
      <c r="E67" s="104"/>
    </row>
    <row r="68" spans="1:5" x14ac:dyDescent="0.25">
      <c r="A68" s="103">
        <v>96</v>
      </c>
      <c r="B68" s="104">
        <v>2.36</v>
      </c>
      <c r="C68" s="104">
        <v>0.27</v>
      </c>
      <c r="D68" s="104">
        <v>0.1</v>
      </c>
      <c r="E68" s="104"/>
    </row>
    <row r="69" spans="1:5" x14ac:dyDescent="0.25">
      <c r="A69" s="103">
        <v>97</v>
      </c>
      <c r="B69" s="104">
        <v>2.19</v>
      </c>
      <c r="C69" s="104">
        <v>0.25</v>
      </c>
      <c r="D69" s="104">
        <v>0.09</v>
      </c>
      <c r="E69" s="104"/>
    </row>
    <row r="70" spans="1:5" x14ac:dyDescent="0.25">
      <c r="A70" s="103">
        <v>98</v>
      </c>
      <c r="B70" s="104">
        <v>2.04</v>
      </c>
      <c r="C70" s="104">
        <v>0.23</v>
      </c>
      <c r="D70" s="104">
        <v>0.08</v>
      </c>
      <c r="E70" s="104"/>
    </row>
    <row r="71" spans="1:5" x14ac:dyDescent="0.25">
      <c r="A71" s="103">
        <v>99</v>
      </c>
      <c r="B71" s="104">
        <v>1.93</v>
      </c>
      <c r="C71" s="104">
        <v>0.22</v>
      </c>
      <c r="D71" s="104">
        <v>7.0000000000000007E-2</v>
      </c>
      <c r="E71" s="104"/>
    </row>
    <row r="72" spans="1:5" x14ac:dyDescent="0.25">
      <c r="A72" s="103">
        <v>100</v>
      </c>
      <c r="B72" s="104">
        <v>1.84</v>
      </c>
      <c r="C72" s="104">
        <v>0.2</v>
      </c>
      <c r="D72" s="104">
        <v>0.06</v>
      </c>
      <c r="E72" s="104"/>
    </row>
  </sheetData>
  <sheetProtection algorithmName="SHA-512" hashValue="ODKoEoovRttjmypKWadBArov+8/Ulj3MwmN3deYcTvYBs/KhtaatDmpkM7nKV7zXYCgjQl5a2iuD/hcgGECrow==" saltValue="ru/hC/veD8lL+hJ0HIVqKQ==" spinCount="100000" sheet="1" objects="1" scenarios="1"/>
  <conditionalFormatting sqref="A6:A21">
    <cfRule type="expression" dxfId="495" priority="1" stopIfTrue="1">
      <formula>MOD(ROW(),2)=0</formula>
    </cfRule>
    <cfRule type="expression" dxfId="494" priority="2" stopIfTrue="1">
      <formula>MOD(ROW(),2)&lt;&gt;0</formula>
    </cfRule>
  </conditionalFormatting>
  <conditionalFormatting sqref="A26:A72">
    <cfRule type="expression" dxfId="493" priority="15" stopIfTrue="1">
      <formula>MOD(ROW(),2)=0</formula>
    </cfRule>
    <cfRule type="expression" dxfId="492" priority="16" stopIfTrue="1">
      <formula>MOD(ROW(),2)&lt;&gt;0</formula>
    </cfRule>
  </conditionalFormatting>
  <conditionalFormatting sqref="B6:E21 B26:E72">
    <cfRule type="expression" dxfId="491" priority="13" stopIfTrue="1">
      <formula>MOD(ROW(),2)=0</formula>
    </cfRule>
    <cfRule type="expression" dxfId="490" priority="14" stopIfTrue="1">
      <formula>MOD(ROW(),2)&lt;&gt;0</formula>
    </cfRule>
  </conditionalFormatting>
  <hyperlinks>
    <hyperlink ref="B24" location="Assumptions!A1" display="Assumptions" xr:uid="{C4CE4ED2-2EAA-415C-9574-2BF0C1501EB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H72"/>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8" ht="21" x14ac:dyDescent="0.4">
      <c r="A1" s="50" t="s">
        <v>3</v>
      </c>
      <c r="B1" s="51"/>
      <c r="C1" s="51"/>
      <c r="D1" s="51"/>
      <c r="E1" s="51"/>
      <c r="F1" s="51"/>
      <c r="G1" s="51"/>
      <c r="H1" s="51"/>
    </row>
    <row r="2" spans="1:8" ht="15.6" x14ac:dyDescent="0.3">
      <c r="A2" s="52" t="str">
        <f>IF(title="&gt; Enter workbook title here","Enter workbook title in Cover sheet",title)</f>
        <v>LGPS_S - Consolidated Factor Spreadsheet</v>
      </c>
      <c r="B2" s="53"/>
      <c r="C2" s="53"/>
      <c r="D2" s="53"/>
      <c r="E2" s="53"/>
      <c r="F2" s="53"/>
      <c r="G2" s="53"/>
      <c r="H2" s="53"/>
    </row>
    <row r="3" spans="1:8" ht="15.6" x14ac:dyDescent="0.3">
      <c r="A3" s="54" t="str">
        <f>TABLE_FACTOR_TYPE_1&amp;" - x-"&amp;TABLE_SERIES_NUMBER_1</f>
        <v>PenCE - x-302</v>
      </c>
      <c r="B3" s="53"/>
      <c r="C3" s="53"/>
      <c r="D3" s="53"/>
      <c r="E3" s="53"/>
      <c r="F3" s="53"/>
      <c r="G3" s="53"/>
      <c r="H3" s="53"/>
    </row>
    <row r="4" spans="1:8" x14ac:dyDescent="0.25">
      <c r="A4" s="55"/>
    </row>
    <row r="6" spans="1:8" x14ac:dyDescent="0.25">
      <c r="A6" s="150" t="s">
        <v>22</v>
      </c>
      <c r="B6" s="149" t="s">
        <v>24</v>
      </c>
      <c r="C6" s="149"/>
      <c r="D6" s="149"/>
      <c r="E6" s="149"/>
    </row>
    <row r="7" spans="1:8" x14ac:dyDescent="0.25">
      <c r="A7" s="83" t="s">
        <v>14</v>
      </c>
      <c r="B7" s="149" t="s">
        <v>43</v>
      </c>
      <c r="C7" s="149"/>
      <c r="D7" s="149"/>
      <c r="E7" s="149"/>
    </row>
    <row r="8" spans="1:8" x14ac:dyDescent="0.25">
      <c r="A8" s="83" t="s">
        <v>44</v>
      </c>
      <c r="B8" s="149">
        <v>2015</v>
      </c>
      <c r="C8" s="149"/>
      <c r="D8" s="149"/>
      <c r="E8" s="149"/>
    </row>
    <row r="9" spans="1:8" x14ac:dyDescent="0.25">
      <c r="A9" s="83" t="s">
        <v>15</v>
      </c>
      <c r="B9" s="149" t="s">
        <v>285</v>
      </c>
      <c r="C9" s="149"/>
      <c r="D9" s="149"/>
      <c r="E9" s="149"/>
    </row>
    <row r="10" spans="1:8" x14ac:dyDescent="0.25">
      <c r="A10" s="83" t="s">
        <v>1</v>
      </c>
      <c r="B10" s="149" t="s">
        <v>286</v>
      </c>
      <c r="C10" s="149"/>
      <c r="D10" s="149"/>
      <c r="E10" s="149"/>
    </row>
    <row r="11" spans="1:8" x14ac:dyDescent="0.25">
      <c r="A11" s="83" t="s">
        <v>21</v>
      </c>
      <c r="B11" s="149" t="s">
        <v>272</v>
      </c>
      <c r="C11" s="149"/>
      <c r="D11" s="149"/>
      <c r="E11" s="149"/>
    </row>
    <row r="12" spans="1:8" x14ac:dyDescent="0.25">
      <c r="A12" s="83" t="s">
        <v>256</v>
      </c>
      <c r="B12" s="149" t="s">
        <v>263</v>
      </c>
      <c r="C12" s="149"/>
      <c r="D12" s="149"/>
      <c r="E12" s="149"/>
    </row>
    <row r="13" spans="1:8" x14ac:dyDescent="0.25">
      <c r="A13" s="83" t="s">
        <v>46</v>
      </c>
      <c r="B13" s="149">
        <v>0</v>
      </c>
      <c r="C13" s="149"/>
      <c r="D13" s="149"/>
      <c r="E13" s="149"/>
    </row>
    <row r="14" spans="1:8" x14ac:dyDescent="0.25">
      <c r="A14" s="83" t="s">
        <v>16</v>
      </c>
      <c r="B14" s="149">
        <v>302</v>
      </c>
      <c r="C14" s="149"/>
      <c r="D14" s="149"/>
      <c r="E14" s="149"/>
    </row>
    <row r="15" spans="1:8" x14ac:dyDescent="0.25">
      <c r="A15" s="83" t="s">
        <v>47</v>
      </c>
      <c r="B15" s="149" t="s">
        <v>292</v>
      </c>
      <c r="C15" s="149"/>
      <c r="D15" s="149"/>
      <c r="E15" s="149"/>
    </row>
    <row r="16" spans="1:8" x14ac:dyDescent="0.25">
      <c r="A16" s="83" t="s">
        <v>48</v>
      </c>
      <c r="B16" s="149" t="s">
        <v>293</v>
      </c>
      <c r="C16" s="149"/>
      <c r="D16" s="149"/>
      <c r="E16" s="149"/>
    </row>
    <row r="17" spans="1:5" x14ac:dyDescent="0.25">
      <c r="A17" s="151" t="s">
        <v>694</v>
      </c>
      <c r="B17" s="149"/>
      <c r="C17" s="149"/>
      <c r="D17" s="149"/>
      <c r="E17" s="149"/>
    </row>
    <row r="18" spans="1:5" x14ac:dyDescent="0.25">
      <c r="A18" s="83" t="s">
        <v>17</v>
      </c>
      <c r="B18" s="152">
        <v>45072</v>
      </c>
      <c r="C18" s="149"/>
      <c r="D18" s="149"/>
      <c r="E18" s="149"/>
    </row>
    <row r="19" spans="1:5" x14ac:dyDescent="0.25">
      <c r="A19" s="83" t="s">
        <v>18</v>
      </c>
      <c r="B19" s="152">
        <v>45014</v>
      </c>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38.1" customHeight="1" x14ac:dyDescent="0.25">
      <c r="A26" s="102" t="s">
        <v>266</v>
      </c>
      <c r="B26" s="102" t="s">
        <v>289</v>
      </c>
      <c r="C26" s="102" t="s">
        <v>290</v>
      </c>
      <c r="D26" s="102" t="s">
        <v>291</v>
      </c>
      <c r="E26" s="102" t="s">
        <v>271</v>
      </c>
    </row>
    <row r="27" spans="1:5" x14ac:dyDescent="0.25">
      <c r="A27" s="103">
        <v>55</v>
      </c>
      <c r="B27" s="104">
        <v>24.11</v>
      </c>
      <c r="C27" s="104">
        <v>2.36</v>
      </c>
      <c r="D27" s="104"/>
      <c r="E27" s="104">
        <v>0</v>
      </c>
    </row>
    <row r="28" spans="1:5" x14ac:dyDescent="0.25">
      <c r="A28" s="103">
        <v>56</v>
      </c>
      <c r="B28" s="104">
        <v>23.53</v>
      </c>
      <c r="C28" s="104">
        <v>2.37</v>
      </c>
      <c r="D28" s="104"/>
      <c r="E28" s="104">
        <v>0</v>
      </c>
    </row>
    <row r="29" spans="1:5" x14ac:dyDescent="0.25">
      <c r="A29" s="103">
        <v>57</v>
      </c>
      <c r="B29" s="104">
        <v>22.95</v>
      </c>
      <c r="C29" s="104">
        <v>2.38</v>
      </c>
      <c r="D29" s="104"/>
      <c r="E29" s="104">
        <v>0</v>
      </c>
    </row>
    <row r="30" spans="1:5" x14ac:dyDescent="0.25">
      <c r="A30" s="103">
        <v>58</v>
      </c>
      <c r="B30" s="104">
        <v>22.36</v>
      </c>
      <c r="C30" s="104">
        <v>2.39</v>
      </c>
      <c r="D30" s="104"/>
      <c r="E30" s="104">
        <v>0</v>
      </c>
    </row>
    <row r="31" spans="1:5" x14ac:dyDescent="0.25">
      <c r="A31" s="103">
        <v>59</v>
      </c>
      <c r="B31" s="104">
        <v>21.77</v>
      </c>
      <c r="C31" s="104">
        <v>2.39</v>
      </c>
      <c r="D31" s="104"/>
      <c r="E31" s="104">
        <v>0</v>
      </c>
    </row>
    <row r="32" spans="1:5" x14ac:dyDescent="0.25">
      <c r="A32" s="103">
        <v>60</v>
      </c>
      <c r="B32" s="104">
        <v>21.18</v>
      </c>
      <c r="C32" s="104">
        <v>2.4</v>
      </c>
      <c r="D32" s="104"/>
      <c r="E32" s="104">
        <v>0</v>
      </c>
    </row>
    <row r="33" spans="1:5" x14ac:dyDescent="0.25">
      <c r="A33" s="103">
        <v>61</v>
      </c>
      <c r="B33" s="104">
        <v>20.58</v>
      </c>
      <c r="C33" s="104">
        <v>2.4</v>
      </c>
      <c r="D33" s="104"/>
      <c r="E33" s="104">
        <v>0</v>
      </c>
    </row>
    <row r="34" spans="1:5" x14ac:dyDescent="0.25">
      <c r="A34" s="103">
        <v>62</v>
      </c>
      <c r="B34" s="104">
        <v>19.989999999999998</v>
      </c>
      <c r="C34" s="104">
        <v>2.4</v>
      </c>
      <c r="D34" s="104"/>
      <c r="E34" s="104">
        <v>0</v>
      </c>
    </row>
    <row r="35" spans="1:5" x14ac:dyDescent="0.25">
      <c r="A35" s="103">
        <v>63</v>
      </c>
      <c r="B35" s="104">
        <v>19.39</v>
      </c>
      <c r="C35" s="104">
        <v>2.4</v>
      </c>
      <c r="D35" s="104"/>
      <c r="E35" s="104">
        <v>0</v>
      </c>
    </row>
    <row r="36" spans="1:5" x14ac:dyDescent="0.25">
      <c r="A36" s="103">
        <v>64</v>
      </c>
      <c r="B36" s="104">
        <v>18.8</v>
      </c>
      <c r="C36" s="104">
        <v>2.39</v>
      </c>
      <c r="D36" s="104"/>
      <c r="E36" s="104">
        <v>0</v>
      </c>
    </row>
    <row r="37" spans="1:5" x14ac:dyDescent="0.25">
      <c r="A37" s="103">
        <v>65</v>
      </c>
      <c r="B37" s="104">
        <v>18.16</v>
      </c>
      <c r="C37" s="104">
        <v>2.38</v>
      </c>
      <c r="D37" s="104"/>
      <c r="E37" s="104"/>
    </row>
    <row r="38" spans="1:5" x14ac:dyDescent="0.25">
      <c r="A38" s="103">
        <v>66</v>
      </c>
      <c r="B38" s="104">
        <v>17.48</v>
      </c>
      <c r="C38" s="104">
        <v>2.37</v>
      </c>
      <c r="D38" s="104"/>
      <c r="E38" s="104"/>
    </row>
    <row r="39" spans="1:5" x14ac:dyDescent="0.25">
      <c r="A39" s="103">
        <v>67</v>
      </c>
      <c r="B39" s="104">
        <v>16.8</v>
      </c>
      <c r="C39" s="104">
        <v>2.35</v>
      </c>
      <c r="D39" s="104"/>
      <c r="E39" s="104"/>
    </row>
    <row r="40" spans="1:5" x14ac:dyDescent="0.25">
      <c r="A40" s="103">
        <v>68</v>
      </c>
      <c r="B40" s="104">
        <v>16.11</v>
      </c>
      <c r="C40" s="104">
        <v>2.34</v>
      </c>
      <c r="D40" s="104"/>
      <c r="E40" s="104"/>
    </row>
    <row r="41" spans="1:5" x14ac:dyDescent="0.25">
      <c r="A41" s="103">
        <v>69</v>
      </c>
      <c r="B41" s="104">
        <v>15.43</v>
      </c>
      <c r="C41" s="104">
        <v>2.2000000000000002</v>
      </c>
      <c r="D41" s="104">
        <v>2.74</v>
      </c>
      <c r="E41" s="104"/>
    </row>
    <row r="42" spans="1:5" x14ac:dyDescent="0.25">
      <c r="A42" s="103">
        <v>70</v>
      </c>
      <c r="B42" s="104">
        <v>14.74</v>
      </c>
      <c r="C42" s="104">
        <v>2.0699999999999998</v>
      </c>
      <c r="D42" s="104">
        <v>2.54</v>
      </c>
      <c r="E42" s="104"/>
    </row>
    <row r="43" spans="1:5" x14ac:dyDescent="0.25">
      <c r="A43" s="103">
        <v>71</v>
      </c>
      <c r="B43" s="104">
        <v>14.07</v>
      </c>
      <c r="C43" s="104">
        <v>2.0499999999999998</v>
      </c>
      <c r="D43" s="104">
        <v>2.35</v>
      </c>
      <c r="E43" s="104"/>
    </row>
    <row r="44" spans="1:5" x14ac:dyDescent="0.25">
      <c r="A44" s="103">
        <v>72</v>
      </c>
      <c r="B44" s="104">
        <v>13.4</v>
      </c>
      <c r="C44" s="104">
        <v>2.02</v>
      </c>
      <c r="D44" s="104">
        <v>2.16</v>
      </c>
      <c r="E44" s="104"/>
    </row>
    <row r="45" spans="1:5" x14ac:dyDescent="0.25">
      <c r="A45" s="103">
        <v>73</v>
      </c>
      <c r="B45" s="104">
        <v>12.74</v>
      </c>
      <c r="C45" s="104">
        <v>1.99</v>
      </c>
      <c r="D45" s="104">
        <v>1.98</v>
      </c>
      <c r="E45" s="104"/>
    </row>
    <row r="46" spans="1:5" x14ac:dyDescent="0.25">
      <c r="A46" s="103">
        <v>74</v>
      </c>
      <c r="B46" s="104">
        <v>12.09</v>
      </c>
      <c r="C46" s="104">
        <v>1.85</v>
      </c>
      <c r="D46" s="104">
        <v>1.81</v>
      </c>
      <c r="E46" s="104"/>
    </row>
    <row r="47" spans="1:5" x14ac:dyDescent="0.25">
      <c r="A47" s="103">
        <v>75</v>
      </c>
      <c r="B47" s="104">
        <v>11.46</v>
      </c>
      <c r="C47" s="104">
        <v>1.7</v>
      </c>
      <c r="D47" s="104">
        <v>1.65</v>
      </c>
      <c r="E47" s="104"/>
    </row>
    <row r="48" spans="1:5" x14ac:dyDescent="0.25">
      <c r="A48" s="103">
        <v>76</v>
      </c>
      <c r="B48" s="104">
        <v>10.85</v>
      </c>
      <c r="C48" s="104">
        <v>1.67</v>
      </c>
      <c r="D48" s="104">
        <v>1.5</v>
      </c>
      <c r="E48" s="104"/>
    </row>
    <row r="49" spans="1:5" x14ac:dyDescent="0.25">
      <c r="A49" s="103">
        <v>77</v>
      </c>
      <c r="B49" s="104">
        <v>10.24</v>
      </c>
      <c r="C49" s="104">
        <v>1.63</v>
      </c>
      <c r="D49" s="104">
        <v>1.35</v>
      </c>
      <c r="E49" s="104"/>
    </row>
    <row r="50" spans="1:5" x14ac:dyDescent="0.25">
      <c r="A50" s="103">
        <v>78</v>
      </c>
      <c r="B50" s="104">
        <v>9.64</v>
      </c>
      <c r="C50" s="104">
        <v>1.59</v>
      </c>
      <c r="D50" s="104">
        <v>1.21</v>
      </c>
      <c r="E50" s="104"/>
    </row>
    <row r="51" spans="1:5" x14ac:dyDescent="0.25">
      <c r="A51" s="103">
        <v>79</v>
      </c>
      <c r="B51" s="104">
        <v>9.0500000000000007</v>
      </c>
      <c r="C51" s="104">
        <v>1.42</v>
      </c>
      <c r="D51" s="104">
        <v>1.08</v>
      </c>
      <c r="E51" s="104"/>
    </row>
    <row r="52" spans="1:5" x14ac:dyDescent="0.25">
      <c r="A52" s="103">
        <v>80</v>
      </c>
      <c r="B52" s="104">
        <v>8.4700000000000006</v>
      </c>
      <c r="C52" s="104">
        <v>1.24</v>
      </c>
      <c r="D52" s="104">
        <v>0.97</v>
      </c>
      <c r="E52" s="104"/>
    </row>
    <row r="53" spans="1:5" x14ac:dyDescent="0.25">
      <c r="A53" s="103">
        <v>81</v>
      </c>
      <c r="B53" s="104">
        <v>7.92</v>
      </c>
      <c r="C53" s="104">
        <v>1.2</v>
      </c>
      <c r="D53" s="104">
        <v>0.86</v>
      </c>
      <c r="E53" s="104"/>
    </row>
    <row r="54" spans="1:5" x14ac:dyDescent="0.25">
      <c r="A54" s="103">
        <v>82</v>
      </c>
      <c r="B54" s="104">
        <v>7.38</v>
      </c>
      <c r="C54" s="104">
        <v>1.1599999999999999</v>
      </c>
      <c r="D54" s="104">
        <v>0.75</v>
      </c>
      <c r="E54" s="104"/>
    </row>
    <row r="55" spans="1:5" x14ac:dyDescent="0.25">
      <c r="A55" s="103">
        <v>83</v>
      </c>
      <c r="B55" s="104">
        <v>6.86</v>
      </c>
      <c r="C55" s="104">
        <v>1.1200000000000001</v>
      </c>
      <c r="D55" s="104">
        <v>0.66</v>
      </c>
      <c r="E55" s="104"/>
    </row>
    <row r="56" spans="1:5" x14ac:dyDescent="0.25">
      <c r="A56" s="103">
        <v>84</v>
      </c>
      <c r="B56" s="104">
        <v>6.36</v>
      </c>
      <c r="C56" s="104">
        <v>0.96</v>
      </c>
      <c r="D56" s="104">
        <v>0.57999999999999996</v>
      </c>
      <c r="E56" s="104"/>
    </row>
    <row r="57" spans="1:5" x14ac:dyDescent="0.25">
      <c r="A57" s="103">
        <v>85</v>
      </c>
      <c r="B57" s="104">
        <v>5.88</v>
      </c>
      <c r="C57" s="104">
        <v>0.79</v>
      </c>
      <c r="D57" s="104">
        <v>0.5</v>
      </c>
      <c r="E57" s="104"/>
    </row>
    <row r="58" spans="1:5" x14ac:dyDescent="0.25">
      <c r="A58" s="103">
        <v>86</v>
      </c>
      <c r="B58" s="104">
        <v>5.43</v>
      </c>
      <c r="C58" s="104">
        <v>0.76</v>
      </c>
      <c r="D58" s="104">
        <v>0.44</v>
      </c>
      <c r="E58" s="104"/>
    </row>
    <row r="59" spans="1:5" x14ac:dyDescent="0.25">
      <c r="A59" s="103">
        <v>87</v>
      </c>
      <c r="B59" s="104">
        <v>5</v>
      </c>
      <c r="C59" s="104">
        <v>0.72</v>
      </c>
      <c r="D59" s="104">
        <v>0.38</v>
      </c>
      <c r="E59" s="104"/>
    </row>
    <row r="60" spans="1:5" x14ac:dyDescent="0.25">
      <c r="A60" s="103">
        <v>88</v>
      </c>
      <c r="B60" s="104">
        <v>4.5999999999999996</v>
      </c>
      <c r="C60" s="104">
        <v>0.69</v>
      </c>
      <c r="D60" s="104">
        <v>0.33</v>
      </c>
      <c r="E60" s="104"/>
    </row>
    <row r="61" spans="1:5" x14ac:dyDescent="0.25">
      <c r="A61" s="103">
        <v>89</v>
      </c>
      <c r="B61" s="104">
        <v>4.2300000000000004</v>
      </c>
      <c r="C61" s="104">
        <v>0.55000000000000004</v>
      </c>
      <c r="D61" s="104">
        <v>0.28000000000000003</v>
      </c>
      <c r="E61" s="104"/>
    </row>
    <row r="62" spans="1:5" x14ac:dyDescent="0.25">
      <c r="A62" s="103">
        <v>90</v>
      </c>
      <c r="B62" s="104">
        <v>3.88</v>
      </c>
      <c r="C62" s="104">
        <v>0.41</v>
      </c>
      <c r="D62" s="104">
        <v>0.24</v>
      </c>
      <c r="E62" s="104"/>
    </row>
    <row r="63" spans="1:5" x14ac:dyDescent="0.25">
      <c r="A63" s="103">
        <v>91</v>
      </c>
      <c r="B63" s="104">
        <v>3.56</v>
      </c>
      <c r="C63" s="104">
        <v>0.39</v>
      </c>
      <c r="D63" s="104">
        <v>0.2</v>
      </c>
      <c r="E63" s="104"/>
    </row>
    <row r="64" spans="1:5" x14ac:dyDescent="0.25">
      <c r="A64" s="103">
        <v>92</v>
      </c>
      <c r="B64" s="104">
        <v>3.27</v>
      </c>
      <c r="C64" s="104">
        <v>0.36</v>
      </c>
      <c r="D64" s="104">
        <v>0.18</v>
      </c>
      <c r="E64" s="104"/>
    </row>
    <row r="65" spans="1:5" x14ac:dyDescent="0.25">
      <c r="A65" s="103">
        <v>93</v>
      </c>
      <c r="B65" s="104">
        <v>3.01</v>
      </c>
      <c r="C65" s="104">
        <v>0.34</v>
      </c>
      <c r="D65" s="104">
        <v>0.15</v>
      </c>
      <c r="E65" s="104"/>
    </row>
    <row r="66" spans="1:5" x14ac:dyDescent="0.25">
      <c r="A66" s="103">
        <v>94</v>
      </c>
      <c r="B66" s="104">
        <v>2.77</v>
      </c>
      <c r="C66" s="104">
        <v>0.31</v>
      </c>
      <c r="D66" s="104">
        <v>0.13</v>
      </c>
      <c r="E66" s="104"/>
    </row>
    <row r="67" spans="1:5" x14ac:dyDescent="0.25">
      <c r="A67" s="103">
        <v>95</v>
      </c>
      <c r="B67" s="104">
        <v>2.5499999999999998</v>
      </c>
      <c r="C67" s="104">
        <v>0.28999999999999998</v>
      </c>
      <c r="D67" s="104">
        <v>0.11</v>
      </c>
      <c r="E67" s="104"/>
    </row>
    <row r="68" spans="1:5" x14ac:dyDescent="0.25">
      <c r="A68" s="103">
        <v>96</v>
      </c>
      <c r="B68" s="104">
        <v>2.36</v>
      </c>
      <c r="C68" s="104">
        <v>0.27</v>
      </c>
      <c r="D68" s="104">
        <v>0.1</v>
      </c>
      <c r="E68" s="104"/>
    </row>
    <row r="69" spans="1:5" x14ac:dyDescent="0.25">
      <c r="A69" s="103">
        <v>97</v>
      </c>
      <c r="B69" s="104">
        <v>2.19</v>
      </c>
      <c r="C69" s="104">
        <v>0.25</v>
      </c>
      <c r="D69" s="104">
        <v>0.08</v>
      </c>
      <c r="E69" s="104"/>
    </row>
    <row r="70" spans="1:5" x14ac:dyDescent="0.25">
      <c r="A70" s="103">
        <v>98</v>
      </c>
      <c r="B70" s="104">
        <v>2.04</v>
      </c>
      <c r="C70" s="104">
        <v>0.23</v>
      </c>
      <c r="D70" s="104">
        <v>7.0000000000000007E-2</v>
      </c>
      <c r="E70" s="104"/>
    </row>
    <row r="71" spans="1:5" x14ac:dyDescent="0.25">
      <c r="A71" s="103">
        <v>99</v>
      </c>
      <c r="B71" s="104">
        <v>1.93</v>
      </c>
      <c r="C71" s="104">
        <v>0.22</v>
      </c>
      <c r="D71" s="104">
        <v>0.06</v>
      </c>
      <c r="E71" s="104"/>
    </row>
    <row r="72" spans="1:5" x14ac:dyDescent="0.25">
      <c r="A72" s="103">
        <v>100</v>
      </c>
      <c r="B72" s="104">
        <v>1.84</v>
      </c>
      <c r="C72" s="104">
        <v>0.2</v>
      </c>
      <c r="D72" s="104">
        <v>0.06</v>
      </c>
      <c r="E72" s="104"/>
    </row>
  </sheetData>
  <sheetProtection algorithmName="SHA-512" hashValue="bqIdFLrM5GYFHEIIh0rJ196Tf9gPIxcvN3PLv5jf8cftKMGZ6laKsLzDTrsuv7aTmUP3LpR2k6wjxzumIcYujg==" saltValue="qVloNfv36ZxORL3cxXqFQw==" spinCount="100000" sheet="1" objects="1" scenarios="1"/>
  <conditionalFormatting sqref="A6:A21">
    <cfRule type="expression" dxfId="489" priority="1" stopIfTrue="1">
      <formula>MOD(ROW(),2)=0</formula>
    </cfRule>
    <cfRule type="expression" dxfId="488" priority="2" stopIfTrue="1">
      <formula>MOD(ROW(),2)&lt;&gt;0</formula>
    </cfRule>
  </conditionalFormatting>
  <conditionalFormatting sqref="A26:A72">
    <cfRule type="expression" dxfId="487" priority="17" stopIfTrue="1">
      <formula>MOD(ROW(),2)=0</formula>
    </cfRule>
    <cfRule type="expression" dxfId="486" priority="18" stopIfTrue="1">
      <formula>MOD(ROW(),2)&lt;&gt;0</formula>
    </cfRule>
  </conditionalFormatting>
  <conditionalFormatting sqref="B17:B21">
    <cfRule type="expression" dxfId="485" priority="3" stopIfTrue="1">
      <formula>MOD(ROW(),2)=0</formula>
    </cfRule>
    <cfRule type="expression" dxfId="484" priority="4" stopIfTrue="1">
      <formula>MOD(ROW(),2)&lt;&gt;0</formula>
    </cfRule>
  </conditionalFormatting>
  <conditionalFormatting sqref="B6:E21 B26:E72">
    <cfRule type="expression" dxfId="483" priority="15" stopIfTrue="1">
      <formula>MOD(ROW(),2)=0</formula>
    </cfRule>
    <cfRule type="expression" dxfId="482" priority="16" stopIfTrue="1">
      <formula>MOD(ROW(),2)&lt;&gt;0</formula>
    </cfRule>
  </conditionalFormatting>
  <hyperlinks>
    <hyperlink ref="B24" location="Assumptions!A1" display="Assumptions" xr:uid="{3A446974-46BF-4595-AC73-2FE8DFC8852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2"/>
  <sheetViews>
    <sheetView showGridLines="0" topLeftCell="A24" zoomScale="85" zoomScaleNormal="85" workbookViewId="0">
      <selection activeCell="B14" sqref="B14"/>
    </sheetView>
  </sheetViews>
  <sheetFormatPr defaultRowHeight="13.2" x14ac:dyDescent="0.25"/>
  <cols>
    <col min="1" max="1" width="66.88671875" customWidth="1"/>
    <col min="2" max="2" width="3.44140625" customWidth="1"/>
    <col min="3" max="3" width="62.5546875" customWidth="1"/>
    <col min="257" max="257" width="66.88671875" customWidth="1"/>
    <col min="258" max="258" width="3.44140625" customWidth="1"/>
    <col min="259" max="259" width="62.5546875" customWidth="1"/>
    <col min="513" max="513" width="66.88671875" customWidth="1"/>
    <col min="514" max="514" width="3.44140625" customWidth="1"/>
    <col min="515" max="515" width="62.5546875" customWidth="1"/>
    <col min="769" max="769" width="66.88671875" customWidth="1"/>
    <col min="770" max="770" width="3.44140625" customWidth="1"/>
    <col min="771" max="771" width="62.5546875" customWidth="1"/>
    <col min="1025" max="1025" width="66.88671875" customWidth="1"/>
    <col min="1026" max="1026" width="3.44140625" customWidth="1"/>
    <col min="1027" max="1027" width="62.5546875" customWidth="1"/>
    <col min="1281" max="1281" width="66.88671875" customWidth="1"/>
    <col min="1282" max="1282" width="3.44140625" customWidth="1"/>
    <col min="1283" max="1283" width="62.5546875" customWidth="1"/>
    <col min="1537" max="1537" width="66.88671875" customWidth="1"/>
    <col min="1538" max="1538" width="3.44140625" customWidth="1"/>
    <col min="1539" max="1539" width="62.5546875" customWidth="1"/>
    <col min="1793" max="1793" width="66.88671875" customWidth="1"/>
    <col min="1794" max="1794" width="3.44140625" customWidth="1"/>
    <col min="1795" max="1795" width="62.5546875" customWidth="1"/>
    <col min="2049" max="2049" width="66.88671875" customWidth="1"/>
    <col min="2050" max="2050" width="3.44140625" customWidth="1"/>
    <col min="2051" max="2051" width="62.5546875" customWidth="1"/>
    <col min="2305" max="2305" width="66.88671875" customWidth="1"/>
    <col min="2306" max="2306" width="3.44140625" customWidth="1"/>
    <col min="2307" max="2307" width="62.5546875" customWidth="1"/>
    <col min="2561" max="2561" width="66.88671875" customWidth="1"/>
    <col min="2562" max="2562" width="3.44140625" customWidth="1"/>
    <col min="2563" max="2563" width="62.5546875" customWidth="1"/>
    <col min="2817" max="2817" width="66.88671875" customWidth="1"/>
    <col min="2818" max="2818" width="3.44140625" customWidth="1"/>
    <col min="2819" max="2819" width="62.5546875" customWidth="1"/>
    <col min="3073" max="3073" width="66.88671875" customWidth="1"/>
    <col min="3074" max="3074" width="3.44140625" customWidth="1"/>
    <col min="3075" max="3075" width="62.5546875" customWidth="1"/>
    <col min="3329" max="3329" width="66.88671875" customWidth="1"/>
    <col min="3330" max="3330" width="3.44140625" customWidth="1"/>
    <col min="3331" max="3331" width="62.5546875" customWidth="1"/>
    <col min="3585" max="3585" width="66.88671875" customWidth="1"/>
    <col min="3586" max="3586" width="3.44140625" customWidth="1"/>
    <col min="3587" max="3587" width="62.5546875" customWidth="1"/>
    <col min="3841" max="3841" width="66.88671875" customWidth="1"/>
    <col min="3842" max="3842" width="3.44140625" customWidth="1"/>
    <col min="3843" max="3843" width="62.5546875" customWidth="1"/>
    <col min="4097" max="4097" width="66.88671875" customWidth="1"/>
    <col min="4098" max="4098" width="3.44140625" customWidth="1"/>
    <col min="4099" max="4099" width="62.5546875" customWidth="1"/>
    <col min="4353" max="4353" width="66.88671875" customWidth="1"/>
    <col min="4354" max="4354" width="3.44140625" customWidth="1"/>
    <col min="4355" max="4355" width="62.5546875" customWidth="1"/>
    <col min="4609" max="4609" width="66.88671875" customWidth="1"/>
    <col min="4610" max="4610" width="3.44140625" customWidth="1"/>
    <col min="4611" max="4611" width="62.5546875" customWidth="1"/>
    <col min="4865" max="4865" width="66.88671875" customWidth="1"/>
    <col min="4866" max="4866" width="3.44140625" customWidth="1"/>
    <col min="4867" max="4867" width="62.5546875" customWidth="1"/>
    <col min="5121" max="5121" width="66.88671875" customWidth="1"/>
    <col min="5122" max="5122" width="3.44140625" customWidth="1"/>
    <col min="5123" max="5123" width="62.5546875" customWidth="1"/>
    <col min="5377" max="5377" width="66.88671875" customWidth="1"/>
    <col min="5378" max="5378" width="3.44140625" customWidth="1"/>
    <col min="5379" max="5379" width="62.5546875" customWidth="1"/>
    <col min="5633" max="5633" width="66.88671875" customWidth="1"/>
    <col min="5634" max="5634" width="3.44140625" customWidth="1"/>
    <col min="5635" max="5635" width="62.5546875" customWidth="1"/>
    <col min="5889" max="5889" width="66.88671875" customWidth="1"/>
    <col min="5890" max="5890" width="3.44140625" customWidth="1"/>
    <col min="5891" max="5891" width="62.5546875" customWidth="1"/>
    <col min="6145" max="6145" width="66.88671875" customWidth="1"/>
    <col min="6146" max="6146" width="3.44140625" customWidth="1"/>
    <col min="6147" max="6147" width="62.5546875" customWidth="1"/>
    <col min="6401" max="6401" width="66.88671875" customWidth="1"/>
    <col min="6402" max="6402" width="3.44140625" customWidth="1"/>
    <col min="6403" max="6403" width="62.5546875" customWidth="1"/>
    <col min="6657" max="6657" width="66.88671875" customWidth="1"/>
    <col min="6658" max="6658" width="3.44140625" customWidth="1"/>
    <col min="6659" max="6659" width="62.5546875" customWidth="1"/>
    <col min="6913" max="6913" width="66.88671875" customWidth="1"/>
    <col min="6914" max="6914" width="3.44140625" customWidth="1"/>
    <col min="6915" max="6915" width="62.5546875" customWidth="1"/>
    <col min="7169" max="7169" width="66.88671875" customWidth="1"/>
    <col min="7170" max="7170" width="3.44140625" customWidth="1"/>
    <col min="7171" max="7171" width="62.5546875" customWidth="1"/>
    <col min="7425" max="7425" width="66.88671875" customWidth="1"/>
    <col min="7426" max="7426" width="3.44140625" customWidth="1"/>
    <col min="7427" max="7427" width="62.5546875" customWidth="1"/>
    <col min="7681" max="7681" width="66.88671875" customWidth="1"/>
    <col min="7682" max="7682" width="3.44140625" customWidth="1"/>
    <col min="7683" max="7683" width="62.5546875" customWidth="1"/>
    <col min="7937" max="7937" width="66.88671875" customWidth="1"/>
    <col min="7938" max="7938" width="3.44140625" customWidth="1"/>
    <col min="7939" max="7939" width="62.5546875" customWidth="1"/>
    <col min="8193" max="8193" width="66.88671875" customWidth="1"/>
    <col min="8194" max="8194" width="3.44140625" customWidth="1"/>
    <col min="8195" max="8195" width="62.5546875" customWidth="1"/>
    <col min="8449" max="8449" width="66.88671875" customWidth="1"/>
    <col min="8450" max="8450" width="3.44140625" customWidth="1"/>
    <col min="8451" max="8451" width="62.5546875" customWidth="1"/>
    <col min="8705" max="8705" width="66.88671875" customWidth="1"/>
    <col min="8706" max="8706" width="3.44140625" customWidth="1"/>
    <col min="8707" max="8707" width="62.5546875" customWidth="1"/>
    <col min="8961" max="8961" width="66.88671875" customWidth="1"/>
    <col min="8962" max="8962" width="3.44140625" customWidth="1"/>
    <col min="8963" max="8963" width="62.5546875" customWidth="1"/>
    <col min="9217" max="9217" width="66.88671875" customWidth="1"/>
    <col min="9218" max="9218" width="3.44140625" customWidth="1"/>
    <col min="9219" max="9219" width="62.5546875" customWidth="1"/>
    <col min="9473" max="9473" width="66.88671875" customWidth="1"/>
    <col min="9474" max="9474" width="3.44140625" customWidth="1"/>
    <col min="9475" max="9475" width="62.5546875" customWidth="1"/>
    <col min="9729" max="9729" width="66.88671875" customWidth="1"/>
    <col min="9730" max="9730" width="3.44140625" customWidth="1"/>
    <col min="9731" max="9731" width="62.5546875" customWidth="1"/>
    <col min="9985" max="9985" width="66.88671875" customWidth="1"/>
    <col min="9986" max="9986" width="3.44140625" customWidth="1"/>
    <col min="9987" max="9987" width="62.5546875" customWidth="1"/>
    <col min="10241" max="10241" width="66.88671875" customWidth="1"/>
    <col min="10242" max="10242" width="3.44140625" customWidth="1"/>
    <col min="10243" max="10243" width="62.5546875" customWidth="1"/>
    <col min="10497" max="10497" width="66.88671875" customWidth="1"/>
    <col min="10498" max="10498" width="3.44140625" customWidth="1"/>
    <col min="10499" max="10499" width="62.5546875" customWidth="1"/>
    <col min="10753" max="10753" width="66.88671875" customWidth="1"/>
    <col min="10754" max="10754" width="3.44140625" customWidth="1"/>
    <col min="10755" max="10755" width="62.5546875" customWidth="1"/>
    <col min="11009" max="11009" width="66.88671875" customWidth="1"/>
    <col min="11010" max="11010" width="3.44140625" customWidth="1"/>
    <col min="11011" max="11011" width="62.5546875" customWidth="1"/>
    <col min="11265" max="11265" width="66.88671875" customWidth="1"/>
    <col min="11266" max="11266" width="3.44140625" customWidth="1"/>
    <col min="11267" max="11267" width="62.5546875" customWidth="1"/>
    <col min="11521" max="11521" width="66.88671875" customWidth="1"/>
    <col min="11522" max="11522" width="3.44140625" customWidth="1"/>
    <col min="11523" max="11523" width="62.5546875" customWidth="1"/>
    <col min="11777" max="11777" width="66.88671875" customWidth="1"/>
    <col min="11778" max="11778" width="3.44140625" customWidth="1"/>
    <col min="11779" max="11779" width="62.5546875" customWidth="1"/>
    <col min="12033" max="12033" width="66.88671875" customWidth="1"/>
    <col min="12034" max="12034" width="3.44140625" customWidth="1"/>
    <col min="12035" max="12035" width="62.5546875" customWidth="1"/>
    <col min="12289" max="12289" width="66.88671875" customWidth="1"/>
    <col min="12290" max="12290" width="3.44140625" customWidth="1"/>
    <col min="12291" max="12291" width="62.5546875" customWidth="1"/>
    <col min="12545" max="12545" width="66.88671875" customWidth="1"/>
    <col min="12546" max="12546" width="3.44140625" customWidth="1"/>
    <col min="12547" max="12547" width="62.5546875" customWidth="1"/>
    <col min="12801" max="12801" width="66.88671875" customWidth="1"/>
    <col min="12802" max="12802" width="3.44140625" customWidth="1"/>
    <col min="12803" max="12803" width="62.5546875" customWidth="1"/>
    <col min="13057" max="13057" width="66.88671875" customWidth="1"/>
    <col min="13058" max="13058" width="3.44140625" customWidth="1"/>
    <col min="13059" max="13059" width="62.5546875" customWidth="1"/>
    <col min="13313" max="13313" width="66.88671875" customWidth="1"/>
    <col min="13314" max="13314" width="3.44140625" customWidth="1"/>
    <col min="13315" max="13315" width="62.5546875" customWidth="1"/>
    <col min="13569" max="13569" width="66.88671875" customWidth="1"/>
    <col min="13570" max="13570" width="3.44140625" customWidth="1"/>
    <col min="13571" max="13571" width="62.5546875" customWidth="1"/>
    <col min="13825" max="13825" width="66.88671875" customWidth="1"/>
    <col min="13826" max="13826" width="3.44140625" customWidth="1"/>
    <col min="13827" max="13827" width="62.5546875" customWidth="1"/>
    <col min="14081" max="14081" width="66.88671875" customWidth="1"/>
    <col min="14082" max="14082" width="3.44140625" customWidth="1"/>
    <col min="14083" max="14083" width="62.5546875" customWidth="1"/>
    <col min="14337" max="14337" width="66.88671875" customWidth="1"/>
    <col min="14338" max="14338" width="3.44140625" customWidth="1"/>
    <col min="14339" max="14339" width="62.5546875" customWidth="1"/>
    <col min="14593" max="14593" width="66.88671875" customWidth="1"/>
    <col min="14594" max="14594" width="3.44140625" customWidth="1"/>
    <col min="14595" max="14595" width="62.5546875" customWidth="1"/>
    <col min="14849" max="14849" width="66.88671875" customWidth="1"/>
    <col min="14850" max="14850" width="3.44140625" customWidth="1"/>
    <col min="14851" max="14851" width="62.5546875" customWidth="1"/>
    <col min="15105" max="15105" width="66.88671875" customWidth="1"/>
    <col min="15106" max="15106" width="3.44140625" customWidth="1"/>
    <col min="15107" max="15107" width="62.5546875" customWidth="1"/>
    <col min="15361" max="15361" width="66.88671875" customWidth="1"/>
    <col min="15362" max="15362" width="3.44140625" customWidth="1"/>
    <col min="15363" max="15363" width="62.5546875" customWidth="1"/>
    <col min="15617" max="15617" width="66.88671875" customWidth="1"/>
    <col min="15618" max="15618" width="3.44140625" customWidth="1"/>
    <col min="15619" max="15619" width="62.5546875" customWidth="1"/>
    <col min="15873" max="15873" width="66.88671875" customWidth="1"/>
    <col min="15874" max="15874" width="3.44140625" customWidth="1"/>
    <col min="15875" max="15875" width="62.5546875" customWidth="1"/>
    <col min="16129" max="16129" width="66.88671875" customWidth="1"/>
    <col min="16130" max="16130" width="3.44140625" customWidth="1"/>
    <col min="16131" max="16131" width="62.5546875" customWidth="1"/>
  </cols>
  <sheetData>
    <row r="1" spans="1:12" ht="21" x14ac:dyDescent="0.4">
      <c r="A1" s="3" t="s">
        <v>3</v>
      </c>
      <c r="B1" s="3"/>
      <c r="C1" s="3"/>
      <c r="D1" s="3"/>
      <c r="E1" s="3"/>
      <c r="F1" s="3"/>
      <c r="G1" s="3"/>
      <c r="H1" s="3"/>
      <c r="I1" s="3"/>
      <c r="J1" s="3"/>
      <c r="K1" s="3"/>
      <c r="L1" s="3"/>
    </row>
    <row r="2" spans="1:12" ht="15.6" x14ac:dyDescent="0.3">
      <c r="A2" s="4" t="str">
        <f>IF(title="&gt; Enter workbook title here","Enter workbook title in Cover sheet",title)</f>
        <v>LGPS_S - Consolidated Factor Spreadsheet</v>
      </c>
      <c r="B2" s="4"/>
      <c r="C2" s="4"/>
      <c r="D2" s="4"/>
      <c r="E2" s="4"/>
      <c r="F2" s="4"/>
      <c r="G2" s="4"/>
      <c r="H2" s="4"/>
      <c r="I2" s="4"/>
      <c r="J2" s="4"/>
      <c r="K2" s="4"/>
      <c r="L2" s="4"/>
    </row>
    <row r="3" spans="1:12" ht="15.6" x14ac:dyDescent="0.3">
      <c r="A3" s="5"/>
      <c r="B3" s="5"/>
      <c r="C3" s="5"/>
      <c r="D3" s="5"/>
      <c r="E3" s="5"/>
      <c r="F3" s="5"/>
      <c r="G3" s="5"/>
      <c r="H3" s="5"/>
      <c r="I3" s="5"/>
      <c r="J3" s="5"/>
      <c r="K3" s="5"/>
      <c r="L3" s="5"/>
    </row>
    <row r="4" spans="1:12" x14ac:dyDescent="0.25">
      <c r="A4" s="26"/>
      <c r="B4" s="26"/>
    </row>
    <row r="5" spans="1:12" x14ac:dyDescent="0.25">
      <c r="E5" s="7"/>
      <c r="F5" s="7"/>
      <c r="G5" s="7"/>
    </row>
    <row r="6" spans="1:12" x14ac:dyDescent="0.25">
      <c r="A6" s="106" t="s">
        <v>38</v>
      </c>
      <c r="B6" s="106"/>
      <c r="C6" s="107"/>
    </row>
    <row r="7" spans="1:12" x14ac:dyDescent="0.25">
      <c r="A7" s="107"/>
      <c r="B7" s="107"/>
      <c r="C7" s="107"/>
    </row>
    <row r="8" spans="1:12" x14ac:dyDescent="0.25">
      <c r="A8" s="107" t="s">
        <v>311</v>
      </c>
      <c r="B8" s="107"/>
      <c r="C8" s="107"/>
    </row>
    <row r="9" spans="1:12" x14ac:dyDescent="0.25">
      <c r="A9" s="107"/>
      <c r="B9" s="107"/>
      <c r="C9" s="107"/>
    </row>
    <row r="11" spans="1:12" x14ac:dyDescent="0.25">
      <c r="A11" s="106" t="s">
        <v>684</v>
      </c>
      <c r="B11" s="106"/>
      <c r="C11" s="107"/>
    </row>
    <row r="12" spans="1:12" x14ac:dyDescent="0.25">
      <c r="A12" s="108" t="s">
        <v>39</v>
      </c>
      <c r="B12" s="109"/>
      <c r="C12" s="107" t="s">
        <v>685</v>
      </c>
    </row>
    <row r="13" spans="1:12" x14ac:dyDescent="0.25">
      <c r="A13" s="108" t="s">
        <v>40</v>
      </c>
      <c r="B13" s="109"/>
      <c r="C13" s="108" t="s">
        <v>686</v>
      </c>
    </row>
    <row r="14" spans="1:12" x14ac:dyDescent="0.25">
      <c r="A14" s="108" t="s">
        <v>677</v>
      </c>
      <c r="B14" s="107"/>
      <c r="C14" s="107" t="s">
        <v>678</v>
      </c>
    </row>
    <row r="15" spans="1:12" ht="26.4" x14ac:dyDescent="0.25">
      <c r="A15" s="108" t="s">
        <v>664</v>
      </c>
      <c r="B15" s="109"/>
      <c r="C15" s="109" t="s">
        <v>663</v>
      </c>
    </row>
    <row r="16" spans="1:12" ht="26.4" x14ac:dyDescent="0.25">
      <c r="A16" s="108" t="s">
        <v>661</v>
      </c>
      <c r="B16" s="109"/>
      <c r="C16" s="109" t="s">
        <v>662</v>
      </c>
    </row>
    <row r="17" spans="1:3" x14ac:dyDescent="0.25">
      <c r="A17" s="108" t="s">
        <v>687</v>
      </c>
      <c r="B17" s="109"/>
      <c r="C17" s="108" t="s">
        <v>580</v>
      </c>
    </row>
    <row r="18" spans="1:3" x14ac:dyDescent="0.25">
      <c r="A18" s="108" t="s">
        <v>687</v>
      </c>
      <c r="B18" s="109"/>
      <c r="C18" s="108" t="s">
        <v>621</v>
      </c>
    </row>
    <row r="19" spans="1:3" ht="26.4" x14ac:dyDescent="0.25">
      <c r="A19" s="108" t="s">
        <v>622</v>
      </c>
      <c r="B19" s="109"/>
      <c r="C19" s="108" t="s">
        <v>581</v>
      </c>
    </row>
    <row r="20" spans="1:3" x14ac:dyDescent="0.25">
      <c r="A20" s="108" t="s">
        <v>579</v>
      </c>
      <c r="B20" s="109"/>
      <c r="C20" s="107" t="s">
        <v>577</v>
      </c>
    </row>
    <row r="21" spans="1:3" x14ac:dyDescent="0.25">
      <c r="A21" s="108" t="s">
        <v>669</v>
      </c>
      <c r="B21" s="107"/>
      <c r="C21" s="107" t="s">
        <v>670</v>
      </c>
    </row>
    <row r="22" spans="1:3" x14ac:dyDescent="0.25">
      <c r="A22" s="108" t="s">
        <v>390</v>
      </c>
      <c r="B22" s="109"/>
      <c r="C22" s="107" t="s">
        <v>389</v>
      </c>
    </row>
    <row r="23" spans="1:3" x14ac:dyDescent="0.25">
      <c r="A23" s="108" t="s">
        <v>383</v>
      </c>
      <c r="B23" s="109"/>
      <c r="C23" s="107" t="s">
        <v>411</v>
      </c>
    </row>
    <row r="24" spans="1:3" x14ac:dyDescent="0.25">
      <c r="A24" s="108" t="s">
        <v>404</v>
      </c>
      <c r="B24" s="109"/>
      <c r="C24" s="107" t="s">
        <v>412</v>
      </c>
    </row>
    <row r="25" spans="1:3" x14ac:dyDescent="0.25">
      <c r="A25" s="108" t="s">
        <v>568</v>
      </c>
      <c r="B25" s="109"/>
      <c r="C25" s="107" t="s">
        <v>569</v>
      </c>
    </row>
    <row r="26" spans="1:3" x14ac:dyDescent="0.25">
      <c r="A26" s="108" t="s">
        <v>312</v>
      </c>
      <c r="B26" s="109"/>
      <c r="C26" s="110"/>
    </row>
    <row r="27" spans="1:3" x14ac:dyDescent="0.25">
      <c r="A27" s="108"/>
      <c r="B27" s="109"/>
      <c r="C27" s="111"/>
    </row>
    <row r="29" spans="1:3" x14ac:dyDescent="0.25">
      <c r="A29" s="106" t="s">
        <v>692</v>
      </c>
      <c r="B29" s="107"/>
      <c r="C29" s="107"/>
    </row>
    <row r="30" spans="1:3" x14ac:dyDescent="0.25">
      <c r="A30" s="107" t="s">
        <v>39</v>
      </c>
      <c r="B30" s="107"/>
      <c r="C30" s="109"/>
    </row>
    <row r="31" spans="1:3" x14ac:dyDescent="0.25">
      <c r="A31" s="107" t="s">
        <v>689</v>
      </c>
      <c r="B31" s="107"/>
      <c r="C31" s="109" t="s">
        <v>693</v>
      </c>
    </row>
    <row r="32" spans="1:3" x14ac:dyDescent="0.25">
      <c r="A32" s="107" t="s">
        <v>690</v>
      </c>
      <c r="B32" s="107"/>
      <c r="C32" s="107"/>
    </row>
    <row r="33" spans="1:3" x14ac:dyDescent="0.25">
      <c r="A33" s="107" t="s">
        <v>41</v>
      </c>
      <c r="B33" s="107"/>
      <c r="C33" s="107"/>
    </row>
    <row r="34" spans="1:3" x14ac:dyDescent="0.25">
      <c r="A34" s="107" t="s">
        <v>691</v>
      </c>
      <c r="B34" s="107"/>
      <c r="C34" s="114">
        <v>45072</v>
      </c>
    </row>
    <row r="36" spans="1:3" x14ac:dyDescent="0.25">
      <c r="A36" s="106" t="s">
        <v>696</v>
      </c>
      <c r="B36" s="107"/>
      <c r="C36" s="107"/>
    </row>
    <row r="37" spans="1:3" x14ac:dyDescent="0.25">
      <c r="A37" s="107" t="s">
        <v>39</v>
      </c>
      <c r="B37" s="107"/>
      <c r="C37" s="109"/>
    </row>
    <row r="38" spans="1:3" x14ac:dyDescent="0.25">
      <c r="A38" s="107" t="s">
        <v>689</v>
      </c>
      <c r="B38" s="107"/>
      <c r="C38" s="109" t="s">
        <v>695</v>
      </c>
    </row>
    <row r="39" spans="1:3" x14ac:dyDescent="0.25">
      <c r="A39" s="107" t="s">
        <v>41</v>
      </c>
      <c r="B39" s="107"/>
      <c r="C39" s="107"/>
    </row>
    <row r="40" spans="1:3" x14ac:dyDescent="0.25">
      <c r="A40" s="107" t="s">
        <v>691</v>
      </c>
      <c r="B40" s="107"/>
      <c r="C40" s="114">
        <v>45107</v>
      </c>
    </row>
    <row r="42" spans="1:3" x14ac:dyDescent="0.25">
      <c r="A42" s="106" t="s">
        <v>697</v>
      </c>
      <c r="B42" s="107"/>
      <c r="C42" s="107"/>
    </row>
    <row r="43" spans="1:3" x14ac:dyDescent="0.25">
      <c r="A43" s="107" t="s">
        <v>39</v>
      </c>
      <c r="B43" s="107"/>
      <c r="C43" s="109"/>
    </row>
    <row r="44" spans="1:3" x14ac:dyDescent="0.25">
      <c r="A44" s="107" t="s">
        <v>689</v>
      </c>
      <c r="B44" s="107"/>
      <c r="C44" s="109" t="s">
        <v>700</v>
      </c>
    </row>
    <row r="45" spans="1:3" x14ac:dyDescent="0.25">
      <c r="A45" s="107" t="s">
        <v>698</v>
      </c>
      <c r="B45" s="107"/>
      <c r="C45" s="107" t="s">
        <v>699</v>
      </c>
    </row>
    <row r="46" spans="1:3" x14ac:dyDescent="0.25">
      <c r="A46" s="107" t="s">
        <v>41</v>
      </c>
      <c r="B46" s="107"/>
      <c r="C46" s="107"/>
    </row>
    <row r="47" spans="1:3" x14ac:dyDescent="0.25">
      <c r="A47" s="107" t="s">
        <v>691</v>
      </c>
      <c r="B47" s="107"/>
      <c r="C47" s="114">
        <v>45134</v>
      </c>
    </row>
    <row r="48" spans="1:3" ht="12.6" customHeight="1" x14ac:dyDescent="0.25"/>
    <row r="49" spans="1:3" x14ac:dyDescent="0.25">
      <c r="A49" s="126" t="s">
        <v>704</v>
      </c>
      <c r="B49" s="127"/>
      <c r="C49" s="127"/>
    </row>
    <row r="50" spans="1:3" x14ac:dyDescent="0.25">
      <c r="A50" s="127" t="s">
        <v>39</v>
      </c>
      <c r="B50" s="127"/>
      <c r="C50" s="128" t="s">
        <v>702</v>
      </c>
    </row>
    <row r="51" spans="1:3" ht="39.6" x14ac:dyDescent="0.25">
      <c r="A51" s="127" t="s">
        <v>689</v>
      </c>
      <c r="B51" s="127"/>
      <c r="C51" s="128" t="s">
        <v>701</v>
      </c>
    </row>
    <row r="52" spans="1:3" ht="26.4" x14ac:dyDescent="0.25">
      <c r="A52" s="127" t="s">
        <v>690</v>
      </c>
      <c r="B52" s="127"/>
      <c r="C52" s="128" t="s">
        <v>703</v>
      </c>
    </row>
    <row r="53" spans="1:3" x14ac:dyDescent="0.25">
      <c r="A53" s="127" t="s">
        <v>41</v>
      </c>
      <c r="B53" s="127"/>
      <c r="C53" s="127"/>
    </row>
    <row r="54" spans="1:3" x14ac:dyDescent="0.25">
      <c r="A54" s="127" t="s">
        <v>691</v>
      </c>
      <c r="B54" s="127"/>
      <c r="C54" s="129">
        <v>45195</v>
      </c>
    </row>
    <row r="56" spans="1:3" x14ac:dyDescent="0.25">
      <c r="A56" s="119" t="s">
        <v>707</v>
      </c>
      <c r="B56" s="171"/>
      <c r="C56" s="171"/>
    </row>
    <row r="57" spans="1:3" x14ac:dyDescent="0.25">
      <c r="A57" s="120" t="s">
        <v>39</v>
      </c>
      <c r="B57" s="172"/>
      <c r="C57" s="172"/>
    </row>
    <row r="58" spans="1:3" x14ac:dyDescent="0.25">
      <c r="A58" s="121" t="s">
        <v>689</v>
      </c>
      <c r="B58" s="171"/>
      <c r="C58" s="171"/>
    </row>
    <row r="59" spans="1:3" x14ac:dyDescent="0.25">
      <c r="A59" s="120" t="s">
        <v>698</v>
      </c>
      <c r="B59" s="172"/>
      <c r="C59" s="172"/>
    </row>
    <row r="60" spans="1:3" x14ac:dyDescent="0.25">
      <c r="A60" s="121" t="s">
        <v>41</v>
      </c>
      <c r="B60" s="171"/>
      <c r="C60" s="171"/>
    </row>
    <row r="61" spans="1:3" ht="26.4" x14ac:dyDescent="0.25">
      <c r="A61" s="120" t="s">
        <v>708</v>
      </c>
      <c r="B61" s="122"/>
      <c r="C61" s="123" t="s">
        <v>709</v>
      </c>
    </row>
    <row r="62" spans="1:3" x14ac:dyDescent="0.25">
      <c r="A62" s="121" t="s">
        <v>691</v>
      </c>
      <c r="B62" s="124"/>
      <c r="C62" s="125">
        <v>45688</v>
      </c>
    </row>
  </sheetData>
  <sheetProtection algorithmName="SHA-512" hashValue="LlDpPpAL3hp6GjisN7B0GZwjq3sqBM4Iyx5tSa5UdeOiplSBK2akKp4VFgsLmHon3O9+io6aVP2uSsq/P+p+9A==" saltValue="tq8Be1Uvnxyf388zlHBWfQ==" spinCount="100000" sheet="1" objects="1" scenarios="1"/>
  <mergeCells count="5">
    <mergeCell ref="B56:C56"/>
    <mergeCell ref="B57:C57"/>
    <mergeCell ref="B58:C58"/>
    <mergeCell ref="B59:C59"/>
    <mergeCell ref="B60:C60"/>
  </mergeCells>
  <phoneticPr fontId="3" type="noConversion"/>
  <conditionalFormatting sqref="A6:A8">
    <cfRule type="expression" dxfId="704" priority="17" stopIfTrue="1">
      <formula>MOD(ROW(),2)=0</formula>
    </cfRule>
    <cfRule type="expression" dxfId="703" priority="18" stopIfTrue="1">
      <formula>MOD(ROW(),2)&lt;&gt;0</formula>
    </cfRule>
  </conditionalFormatting>
  <conditionalFormatting sqref="A11:A26">
    <cfRule type="expression" dxfId="702" priority="25" stopIfTrue="1">
      <formula>MOD(ROW(),2)=0</formula>
    </cfRule>
    <cfRule type="expression" dxfId="701" priority="26" stopIfTrue="1">
      <formula>MOD(ROW(),2)&lt;&gt;0</formula>
    </cfRule>
  </conditionalFormatting>
  <conditionalFormatting sqref="A29:A34">
    <cfRule type="expression" dxfId="700" priority="214" stopIfTrue="1">
      <formula>MOD(ROW(),2)&lt;&gt;0</formula>
    </cfRule>
    <cfRule type="expression" dxfId="699" priority="213" stopIfTrue="1">
      <formula>MOD(ROW(),2)=0</formula>
    </cfRule>
  </conditionalFormatting>
  <conditionalFormatting sqref="A36:A40">
    <cfRule type="expression" dxfId="698" priority="237" stopIfTrue="1">
      <formula>MOD(ROW(),2)=0</formula>
    </cfRule>
    <cfRule type="expression" dxfId="697" priority="238" stopIfTrue="1">
      <formula>MOD(ROW(),2)&lt;&gt;0</formula>
    </cfRule>
  </conditionalFormatting>
  <conditionalFormatting sqref="A42:A47">
    <cfRule type="expression" dxfId="696" priority="266" stopIfTrue="1">
      <formula>MOD(ROW(),2)&lt;&gt;0</formula>
    </cfRule>
    <cfRule type="expression" dxfId="695" priority="265" stopIfTrue="1">
      <formula>MOD(ROW(),2)=0</formula>
    </cfRule>
  </conditionalFormatting>
  <conditionalFormatting sqref="A49:A54">
    <cfRule type="expression" dxfId="694" priority="341" stopIfTrue="1">
      <formula>MOD(ROW(),2)=0</formula>
    </cfRule>
    <cfRule type="expression" dxfId="693" priority="342" stopIfTrue="1">
      <formula>MOD(ROW(),2)&lt;&gt;0</formula>
    </cfRule>
  </conditionalFormatting>
  <conditionalFormatting sqref="A6:C8">
    <cfRule type="expression" priority="77" stopIfTrue="1">
      <formula>MOD(ROW(),2)=0</formula>
    </cfRule>
    <cfRule type="expression" priority="78" stopIfTrue="1">
      <formula>MOD(ROW(),2)&lt;&gt;0</formula>
    </cfRule>
    <cfRule type="expression" priority="145" stopIfTrue="1">
      <formula>MOD(ROW(),2)=0</formula>
    </cfRule>
    <cfRule type="expression" priority="270" stopIfTrue="1">
      <formula>MOD(ROW(),2)&lt;&gt;0</formula>
    </cfRule>
    <cfRule type="expression" priority="241" stopIfTrue="1">
      <formula>MOD(ROW(),2)=0</formula>
    </cfRule>
    <cfRule type="expression" priority="269" stopIfTrue="1">
      <formula>MOD(ROW(),2)=0</formula>
    </cfRule>
    <cfRule type="expression" priority="146" stopIfTrue="1">
      <formula>MOD(ROW(),2)&lt;&gt;0</formula>
    </cfRule>
    <cfRule type="expression" priority="306" stopIfTrue="1">
      <formula>MOD(ROW(),2)&lt;&gt;0</formula>
    </cfRule>
    <cfRule type="expression" priority="242" stopIfTrue="1">
      <formula>MOD(ROW(),2)&lt;&gt;0</formula>
    </cfRule>
    <cfRule type="expression" priority="218" stopIfTrue="1">
      <formula>MOD(ROW(),2)&lt;&gt;0</formula>
    </cfRule>
    <cfRule type="expression" priority="217" stopIfTrue="1">
      <formula>MOD(ROW(),2)=0</formula>
    </cfRule>
    <cfRule type="expression" priority="305" stopIfTrue="1">
      <formula>MOD(ROW(),2)=0</formula>
    </cfRule>
  </conditionalFormatting>
  <conditionalFormatting sqref="A6:C9">
    <cfRule type="expression" priority="82" stopIfTrue="1">
      <formula>MOD(ROW(),2)&lt;&gt;0</formula>
    </cfRule>
    <cfRule type="expression" priority="273" stopIfTrue="1">
      <formula>MOD(ROW(),2)=0</formula>
    </cfRule>
    <cfRule type="expression" priority="222" stopIfTrue="1">
      <formula>MOD(ROW(),2)&lt;&gt;0</formula>
    </cfRule>
    <cfRule type="expression" priority="221" stopIfTrue="1">
      <formula>MOD(ROW(),2)=0</formula>
    </cfRule>
    <cfRule type="expression" priority="274" stopIfTrue="1">
      <formula>MOD(ROW(),2)&lt;&gt;0</formula>
    </cfRule>
    <cfRule type="expression" priority="149" stopIfTrue="1">
      <formula>MOD(ROW(),2)=0</formula>
    </cfRule>
    <cfRule type="expression" priority="150" stopIfTrue="1">
      <formula>MOD(ROW(),2)&lt;&gt;0</formula>
    </cfRule>
    <cfRule type="expression" priority="245" stopIfTrue="1">
      <formula>MOD(ROW(),2)=0</formula>
    </cfRule>
    <cfRule type="expression" priority="310" stopIfTrue="1">
      <formula>MOD(ROW(),2)&lt;&gt;0</formula>
    </cfRule>
    <cfRule type="expression" priority="309" stopIfTrue="1">
      <formula>MOD(ROW(),2)=0</formula>
    </cfRule>
    <cfRule type="expression" priority="246" stopIfTrue="1">
      <formula>MOD(ROW(),2)&lt;&gt;0</formula>
    </cfRule>
    <cfRule type="expression" priority="21" stopIfTrue="1">
      <formula>MOD(ROW(),2)=0</formula>
    </cfRule>
    <cfRule type="expression" priority="22" stopIfTrue="1">
      <formula>MOD(ROW(),2)&lt;&gt;0</formula>
    </cfRule>
    <cfRule type="expression" priority="81" stopIfTrue="1">
      <formula>MOD(ROW(),2)=0</formula>
    </cfRule>
  </conditionalFormatting>
  <conditionalFormatting sqref="A11:C26">
    <cfRule type="expression" priority="86" stopIfTrue="1">
      <formula>MOD(ROW(),2)&lt;&gt;0</formula>
    </cfRule>
    <cfRule type="expression" priority="85" stopIfTrue="1">
      <formula>MOD(ROW(),2)=0</formula>
    </cfRule>
    <cfRule type="expression" priority="250" stopIfTrue="1">
      <formula>MOD(ROW(),2)&lt;&gt;0</formula>
    </cfRule>
    <cfRule type="expression" priority="226" stopIfTrue="1">
      <formula>MOD(ROW(),2)&lt;&gt;0</formula>
    </cfRule>
    <cfRule type="expression" priority="314" stopIfTrue="1">
      <formula>MOD(ROW(),2)&lt;&gt;0</formula>
    </cfRule>
    <cfRule type="expression" priority="313" stopIfTrue="1">
      <formula>MOD(ROW(),2)=0</formula>
    </cfRule>
    <cfRule type="expression" priority="157" stopIfTrue="1">
      <formula>MOD(ROW(),2)=0</formula>
    </cfRule>
    <cfRule type="expression" priority="158" stopIfTrue="1">
      <formula>MOD(ROW(),2)&lt;&gt;0</formula>
    </cfRule>
    <cfRule type="expression" priority="225" stopIfTrue="1">
      <formula>MOD(ROW(),2)=0</formula>
    </cfRule>
    <cfRule type="expression" priority="89" stopIfTrue="1">
      <formula>MOD(ROW(),2)=0</formula>
    </cfRule>
    <cfRule type="expression" priority="249" stopIfTrue="1">
      <formula>MOD(ROW(),2)=0</formula>
    </cfRule>
    <cfRule type="expression" priority="30" stopIfTrue="1">
      <formula>MOD(ROW(),2)&lt;&gt;0</formula>
    </cfRule>
    <cfRule type="expression" priority="29" stopIfTrue="1">
      <formula>MOD(ROW(),2)=0</formula>
    </cfRule>
    <cfRule type="expression" priority="90" stopIfTrue="1">
      <formula>MOD(ROW(),2)&lt;&gt;0</formula>
    </cfRule>
    <cfRule type="expression" priority="153" stopIfTrue="1">
      <formula>MOD(ROW(),2)=0</formula>
    </cfRule>
    <cfRule type="expression" priority="154" stopIfTrue="1">
      <formula>MOD(ROW(),2)&lt;&gt;0</formula>
    </cfRule>
    <cfRule type="expression" priority="278" stopIfTrue="1">
      <formula>MOD(ROW(),2)&lt;&gt;0</formula>
    </cfRule>
    <cfRule type="expression" priority="277" stopIfTrue="1">
      <formula>MOD(ROW(),2)=0</formula>
    </cfRule>
  </conditionalFormatting>
  <conditionalFormatting sqref="A11:C27">
    <cfRule type="expression" priority="113" stopIfTrue="1">
      <formula>MOD(ROW(),2)=0</formula>
    </cfRule>
    <cfRule type="expression" priority="114" stopIfTrue="1">
      <formula>MOD(ROW(),2)&lt;&gt;0</formula>
    </cfRule>
    <cfRule type="expression" priority="117" stopIfTrue="1">
      <formula>MOD(ROW(),2)=0</formula>
    </cfRule>
    <cfRule type="expression" priority="118" stopIfTrue="1">
      <formula>MOD(ROW(),2)&lt;&gt;0</formula>
    </cfRule>
    <cfRule type="expression" priority="121" stopIfTrue="1">
      <formula>MOD(ROW(),2)=0</formula>
    </cfRule>
    <cfRule type="expression" priority="122" stopIfTrue="1">
      <formula>MOD(ROW(),2)&lt;&gt;0</formula>
    </cfRule>
    <cfRule type="expression" priority="125" stopIfTrue="1">
      <formula>MOD(ROW(),2)=0</formula>
    </cfRule>
    <cfRule type="expression" priority="126" stopIfTrue="1">
      <formula>MOD(ROW(),2)&lt;&gt;0</formula>
    </cfRule>
    <cfRule type="expression" priority="33" stopIfTrue="1">
      <formula>MOD(ROW(),2)=0</formula>
    </cfRule>
    <cfRule type="expression" priority="34" stopIfTrue="1">
      <formula>MOD(ROW(),2)&lt;&gt;0</formula>
    </cfRule>
    <cfRule type="expression" priority="129" stopIfTrue="1">
      <formula>MOD(ROW(),2)=0</formula>
    </cfRule>
    <cfRule type="expression" priority="130" stopIfTrue="1">
      <formula>MOD(ROW(),2)&lt;&gt;0</formula>
    </cfRule>
    <cfRule type="expression" priority="37" stopIfTrue="1">
      <formula>MOD(ROW(),2)=0</formula>
    </cfRule>
    <cfRule type="expression" priority="38" stopIfTrue="1">
      <formula>MOD(ROW(),2)&lt;&gt;0</formula>
    </cfRule>
    <cfRule type="expression" priority="133" stopIfTrue="1">
      <formula>MOD(ROW(),2)=0</formula>
    </cfRule>
    <cfRule type="expression" priority="134" stopIfTrue="1">
      <formula>MOD(ROW(),2)&lt;&gt;0</formula>
    </cfRule>
    <cfRule type="expression" priority="41" stopIfTrue="1">
      <formula>MOD(ROW(),2)=0</formula>
    </cfRule>
    <cfRule type="expression" priority="42" stopIfTrue="1">
      <formula>MOD(ROW(),2)&lt;&gt;0</formula>
    </cfRule>
    <cfRule type="expression" priority="161" stopIfTrue="1">
      <formula>MOD(ROW(),2)=0</formula>
    </cfRule>
    <cfRule type="expression" priority="162" stopIfTrue="1">
      <formula>MOD(ROW(),2)&lt;&gt;0</formula>
    </cfRule>
    <cfRule type="expression" priority="45" stopIfTrue="1">
      <formula>MOD(ROW(),2)=0</formula>
    </cfRule>
    <cfRule type="expression" priority="46" stopIfTrue="1">
      <formula>MOD(ROW(),2)&lt;&gt;0</formula>
    </cfRule>
    <cfRule type="expression" priority="165" stopIfTrue="1">
      <formula>MOD(ROW(),2)=0</formula>
    </cfRule>
    <cfRule type="expression" priority="166" stopIfTrue="1">
      <formula>MOD(ROW(),2)&lt;&gt;0</formula>
    </cfRule>
    <cfRule type="expression" priority="49" stopIfTrue="1">
      <formula>MOD(ROW(),2)=0</formula>
    </cfRule>
    <cfRule type="expression" priority="50" stopIfTrue="1">
      <formula>MOD(ROW(),2)&lt;&gt;0</formula>
    </cfRule>
    <cfRule type="expression" priority="169" stopIfTrue="1">
      <formula>MOD(ROW(),2)=0</formula>
    </cfRule>
    <cfRule type="expression" priority="170" stopIfTrue="1">
      <formula>MOD(ROW(),2)&lt;&gt;0</formula>
    </cfRule>
    <cfRule type="expression" priority="53" stopIfTrue="1">
      <formula>MOD(ROW(),2)=0</formula>
    </cfRule>
    <cfRule type="expression" priority="54" stopIfTrue="1">
      <formula>MOD(ROW(),2)&lt;&gt;0</formula>
    </cfRule>
    <cfRule type="expression" priority="173" stopIfTrue="1">
      <formula>MOD(ROW(),2)=0</formula>
    </cfRule>
    <cfRule type="expression" priority="174" stopIfTrue="1">
      <formula>MOD(ROW(),2)&lt;&gt;0</formula>
    </cfRule>
    <cfRule type="expression" priority="57" stopIfTrue="1">
      <formula>MOD(ROW(),2)=0</formula>
    </cfRule>
    <cfRule type="expression" priority="58" stopIfTrue="1">
      <formula>MOD(ROW(),2)&lt;&gt;0</formula>
    </cfRule>
    <cfRule type="expression" priority="177" stopIfTrue="1">
      <formula>MOD(ROW(),2)=0</formula>
    </cfRule>
    <cfRule type="expression" priority="178" stopIfTrue="1">
      <formula>MOD(ROW(),2)&lt;&gt;0</formula>
    </cfRule>
    <cfRule type="expression" priority="61" stopIfTrue="1">
      <formula>MOD(ROW(),2)=0</formula>
    </cfRule>
    <cfRule type="expression" priority="62" stopIfTrue="1">
      <formula>MOD(ROW(),2)&lt;&gt;0</formula>
    </cfRule>
    <cfRule type="expression" priority="181" stopIfTrue="1">
      <formula>MOD(ROW(),2)=0</formula>
    </cfRule>
    <cfRule type="expression" priority="182" stopIfTrue="1">
      <formula>MOD(ROW(),2)&lt;&gt;0</formula>
    </cfRule>
    <cfRule type="expression" priority="65" stopIfTrue="1">
      <formula>MOD(ROW(),2)=0</formula>
    </cfRule>
    <cfRule type="expression" priority="66" stopIfTrue="1">
      <formula>MOD(ROW(),2)&lt;&gt;0</formula>
    </cfRule>
    <cfRule type="expression" priority="185" stopIfTrue="1">
      <formula>MOD(ROW(),2)=0</formula>
    </cfRule>
    <cfRule type="expression" priority="186" stopIfTrue="1">
      <formula>MOD(ROW(),2)&lt;&gt;0</formula>
    </cfRule>
    <cfRule type="expression" priority="69" stopIfTrue="1">
      <formula>MOD(ROW(),2)=0</formula>
    </cfRule>
    <cfRule type="expression" priority="70" stopIfTrue="1">
      <formula>MOD(ROW(),2)&lt;&gt;0</formula>
    </cfRule>
    <cfRule type="expression" priority="189" stopIfTrue="1">
      <formula>MOD(ROW(),2)=0</formula>
    </cfRule>
    <cfRule type="expression" priority="190" stopIfTrue="1">
      <formula>MOD(ROW(),2)&lt;&gt;0</formula>
    </cfRule>
    <cfRule type="expression" priority="193" stopIfTrue="1">
      <formula>MOD(ROW(),2)=0</formula>
    </cfRule>
    <cfRule type="expression" priority="194" stopIfTrue="1">
      <formula>MOD(ROW(),2)&lt;&gt;0</formula>
    </cfRule>
    <cfRule type="expression" priority="197" stopIfTrue="1">
      <formula>MOD(ROW(),2)=0</formula>
    </cfRule>
    <cfRule type="expression" priority="198" stopIfTrue="1">
      <formula>MOD(ROW(),2)&lt;&gt;0</formula>
    </cfRule>
    <cfRule type="expression" priority="201" stopIfTrue="1">
      <formula>MOD(ROW(),2)=0</formula>
    </cfRule>
    <cfRule type="expression" priority="202" stopIfTrue="1">
      <formula>MOD(ROW(),2)&lt;&gt;0</formula>
    </cfRule>
    <cfRule type="expression" priority="229" stopIfTrue="1">
      <formula>MOD(ROW(),2)=0</formula>
    </cfRule>
    <cfRule type="expression" priority="230" stopIfTrue="1">
      <formula>MOD(ROW(),2)&lt;&gt;0</formula>
    </cfRule>
    <cfRule type="expression" priority="93" stopIfTrue="1">
      <formula>MOD(ROW(),2)=0</formula>
    </cfRule>
    <cfRule type="expression" priority="94" stopIfTrue="1">
      <formula>MOD(ROW(),2)&lt;&gt;0</formula>
    </cfRule>
    <cfRule type="expression" priority="253" stopIfTrue="1">
      <formula>MOD(ROW(),2)=0</formula>
    </cfRule>
    <cfRule type="expression" priority="254" stopIfTrue="1">
      <formula>MOD(ROW(),2)&lt;&gt;0</formula>
    </cfRule>
    <cfRule type="expression" priority="97" stopIfTrue="1">
      <formula>MOD(ROW(),2)=0</formula>
    </cfRule>
    <cfRule type="expression" priority="98" stopIfTrue="1">
      <formula>MOD(ROW(),2)&lt;&gt;0</formula>
    </cfRule>
    <cfRule type="expression" priority="281" stopIfTrue="1">
      <formula>MOD(ROW(),2)=0</formula>
    </cfRule>
    <cfRule type="expression" priority="282" stopIfTrue="1">
      <formula>MOD(ROW(),2)&lt;&gt;0</formula>
    </cfRule>
    <cfRule type="expression" priority="101" stopIfTrue="1">
      <formula>MOD(ROW(),2)=0</formula>
    </cfRule>
    <cfRule type="expression" priority="102" stopIfTrue="1">
      <formula>MOD(ROW(),2)&lt;&gt;0</formula>
    </cfRule>
    <cfRule type="expression" priority="317" stopIfTrue="1">
      <formula>MOD(ROW(),2)=0</formula>
    </cfRule>
    <cfRule type="expression" priority="318" stopIfTrue="1">
      <formula>MOD(ROW(),2)&lt;&gt;0</formula>
    </cfRule>
    <cfRule type="expression" priority="105" stopIfTrue="1">
      <formula>MOD(ROW(),2)=0</formula>
    </cfRule>
    <cfRule type="expression" priority="106" stopIfTrue="1">
      <formula>MOD(ROW(),2)&lt;&gt;0</formula>
    </cfRule>
    <cfRule type="expression" priority="109" stopIfTrue="1">
      <formula>MOD(ROW(),2)=0</formula>
    </cfRule>
    <cfRule type="expression" priority="110" stopIfTrue="1">
      <formula>MOD(ROW(),2)&lt;&gt;0</formula>
    </cfRule>
  </conditionalFormatting>
  <conditionalFormatting sqref="A29:C34">
    <cfRule type="expression" priority="233" stopIfTrue="1">
      <formula>MOD(ROW(),2)=0</formula>
    </cfRule>
    <cfRule type="expression" priority="234" stopIfTrue="1">
      <formula>MOD(ROW(),2)&lt;&gt;0</formula>
    </cfRule>
    <cfRule type="expression" priority="257" stopIfTrue="1">
      <formula>MOD(ROW(),2)=0</formula>
    </cfRule>
    <cfRule type="expression" priority="258" stopIfTrue="1">
      <formula>MOD(ROW(),2)&lt;&gt;0</formula>
    </cfRule>
    <cfRule type="expression" priority="285" stopIfTrue="1">
      <formula>MOD(ROW(),2)=0</formula>
    </cfRule>
    <cfRule type="expression" priority="286" stopIfTrue="1">
      <formula>MOD(ROW(),2)&lt;&gt;0</formula>
    </cfRule>
    <cfRule type="expression" priority="321" stopIfTrue="1">
      <formula>MOD(ROW(),2)=0</formula>
    </cfRule>
    <cfRule type="expression" priority="322" stopIfTrue="1">
      <formula>MOD(ROW(),2)&lt;&gt;0</formula>
    </cfRule>
  </conditionalFormatting>
  <conditionalFormatting sqref="A36:C40">
    <cfRule type="expression" priority="261" stopIfTrue="1">
      <formula>MOD(ROW(),2)=0</formula>
    </cfRule>
    <cfRule type="expression" priority="262" stopIfTrue="1">
      <formula>MOD(ROW(),2)&lt;&gt;0</formula>
    </cfRule>
    <cfRule type="expression" priority="289" stopIfTrue="1">
      <formula>MOD(ROW(),2)=0</formula>
    </cfRule>
    <cfRule type="expression" priority="290" stopIfTrue="1">
      <formula>MOD(ROW(),2)&lt;&gt;0</formula>
    </cfRule>
    <cfRule type="expression" priority="325" stopIfTrue="1">
      <formula>MOD(ROW(),2)=0</formula>
    </cfRule>
    <cfRule type="expression" priority="326" stopIfTrue="1">
      <formula>MOD(ROW(),2)&lt;&gt;0</formula>
    </cfRule>
  </conditionalFormatting>
  <conditionalFormatting sqref="A42:C47">
    <cfRule type="expression" priority="293" stopIfTrue="1">
      <formula>MOD(ROW(),2)=0</formula>
    </cfRule>
    <cfRule type="expression" priority="294" stopIfTrue="1">
      <formula>MOD(ROW(),2)&lt;&gt;0</formula>
    </cfRule>
    <cfRule type="expression" priority="329" stopIfTrue="1">
      <formula>MOD(ROW(),2)=0</formula>
    </cfRule>
    <cfRule type="expression" priority="330" stopIfTrue="1">
      <formula>MOD(ROW(),2)&lt;&gt;0</formula>
    </cfRule>
    <cfRule type="expression" priority="333" stopIfTrue="1">
      <formula>MOD(ROW(),2)=0</formula>
    </cfRule>
    <cfRule type="expression" priority="334" stopIfTrue="1">
      <formula>MOD(ROW(),2)&lt;&gt;0</formula>
    </cfRule>
  </conditionalFormatting>
  <conditionalFormatting sqref="B6:C8">
    <cfRule type="expression" dxfId="692" priority="19" stopIfTrue="1">
      <formula>MOD(ROW(),2)=0</formula>
    </cfRule>
    <cfRule type="expression" dxfId="691" priority="20" stopIfTrue="1">
      <formula>MOD(ROW(),2)&lt;&gt;0</formula>
    </cfRule>
  </conditionalFormatting>
  <conditionalFormatting sqref="B11:C26">
    <cfRule type="expression" dxfId="690" priority="27" stopIfTrue="1">
      <formula>MOD(ROW(),2)=0</formula>
    </cfRule>
    <cfRule type="expression" dxfId="689" priority="28" stopIfTrue="1">
      <formula>MOD(ROW(),2)&lt;&gt;0</formula>
    </cfRule>
  </conditionalFormatting>
  <conditionalFormatting sqref="B29:C34">
    <cfRule type="expression" dxfId="688" priority="215" stopIfTrue="1">
      <formula>MOD(ROW(),2)=0</formula>
    </cfRule>
    <cfRule type="expression" dxfId="687" priority="216" stopIfTrue="1">
      <formula>MOD(ROW(),2)&lt;&gt;0</formula>
    </cfRule>
  </conditionalFormatting>
  <conditionalFormatting sqref="B36:C40">
    <cfRule type="expression" dxfId="686" priority="239" stopIfTrue="1">
      <formula>MOD(ROW(),2)=0</formula>
    </cfRule>
    <cfRule type="expression" dxfId="685" priority="240" stopIfTrue="1">
      <formula>MOD(ROW(),2)&lt;&gt;0</formula>
    </cfRule>
  </conditionalFormatting>
  <conditionalFormatting sqref="B42:C47">
    <cfRule type="expression" dxfId="684" priority="267" stopIfTrue="1">
      <formula>MOD(ROW(),2)=0</formula>
    </cfRule>
    <cfRule type="expression" dxfId="683" priority="268" stopIfTrue="1">
      <formula>MOD(ROW(),2)&lt;&gt;0</formula>
    </cfRule>
  </conditionalFormatting>
  <conditionalFormatting sqref="B49:C54">
    <cfRule type="expression" dxfId="682" priority="344" stopIfTrue="1">
      <formula>MOD(ROW(),2)&lt;&gt;0</formula>
    </cfRule>
    <cfRule type="expression" dxfId="681" priority="343" stopIfTrue="1">
      <formula>MOD(ROW(),2)=0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I102"/>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PenCE - x-303</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2015</v>
      </c>
      <c r="C8" s="149"/>
      <c r="D8" s="149"/>
      <c r="E8" s="149"/>
    </row>
    <row r="9" spans="1:9" x14ac:dyDescent="0.25">
      <c r="A9" s="83" t="s">
        <v>15</v>
      </c>
      <c r="B9" s="149" t="s">
        <v>285</v>
      </c>
      <c r="C9" s="149"/>
      <c r="D9" s="149"/>
      <c r="E9" s="149"/>
    </row>
    <row r="10" spans="1:9" x14ac:dyDescent="0.25">
      <c r="A10" s="83" t="s">
        <v>1</v>
      </c>
      <c r="B10" s="149" t="s">
        <v>294</v>
      </c>
      <c r="C10" s="149"/>
      <c r="D10" s="149"/>
      <c r="E10" s="149"/>
    </row>
    <row r="11" spans="1:9" x14ac:dyDescent="0.25">
      <c r="A11" s="83" t="s">
        <v>21</v>
      </c>
      <c r="B11" s="149" t="s">
        <v>262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303</v>
      </c>
      <c r="C14" s="149"/>
      <c r="D14" s="149"/>
      <c r="E14" s="149"/>
    </row>
    <row r="15" spans="1:9" x14ac:dyDescent="0.25">
      <c r="A15" s="83" t="s">
        <v>47</v>
      </c>
      <c r="B15" s="149" t="s">
        <v>295</v>
      </c>
      <c r="C15" s="149"/>
      <c r="D15" s="149"/>
      <c r="E15" s="149"/>
    </row>
    <row r="16" spans="1:9" x14ac:dyDescent="0.25">
      <c r="A16" s="83" t="s">
        <v>48</v>
      </c>
      <c r="B16" s="149" t="s">
        <v>296</v>
      </c>
      <c r="C16" s="149"/>
      <c r="D16" s="149"/>
      <c r="E16" s="149"/>
    </row>
    <row r="17" spans="1:5" x14ac:dyDescent="0.25">
      <c r="A17" s="151" t="s">
        <v>694</v>
      </c>
      <c r="B17" s="149"/>
      <c r="C17" s="149"/>
      <c r="D17" s="149"/>
      <c r="E17" s="149"/>
    </row>
    <row r="18" spans="1:5" x14ac:dyDescent="0.25">
      <c r="A18" s="83" t="s">
        <v>17</v>
      </c>
      <c r="B18" s="152">
        <v>45072</v>
      </c>
      <c r="C18" s="149"/>
      <c r="D18" s="149"/>
      <c r="E18" s="149"/>
    </row>
    <row r="19" spans="1:5" x14ac:dyDescent="0.25">
      <c r="A19" s="83" t="s">
        <v>18</v>
      </c>
      <c r="B19" s="152">
        <v>45014</v>
      </c>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36" customHeight="1" x14ac:dyDescent="0.25">
      <c r="A26" s="102" t="s">
        <v>266</v>
      </c>
      <c r="B26" s="102" t="s">
        <v>289</v>
      </c>
      <c r="C26" s="102" t="s">
        <v>290</v>
      </c>
      <c r="D26" s="102" t="s">
        <v>291</v>
      </c>
      <c r="E26" s="102" t="s">
        <v>271</v>
      </c>
    </row>
    <row r="27" spans="1:5" x14ac:dyDescent="0.25">
      <c r="A27" s="103">
        <v>20</v>
      </c>
      <c r="B27" s="104">
        <v>28.86</v>
      </c>
      <c r="C27" s="104">
        <v>9.1300000000000008</v>
      </c>
      <c r="D27" s="104"/>
      <c r="E27" s="104">
        <v>0</v>
      </c>
    </row>
    <row r="28" spans="1:5" x14ac:dyDescent="0.25">
      <c r="A28" s="103">
        <v>21</v>
      </c>
      <c r="B28" s="104">
        <v>28.63</v>
      </c>
      <c r="C28" s="104">
        <v>9.0500000000000007</v>
      </c>
      <c r="D28" s="104"/>
      <c r="E28" s="104">
        <v>0</v>
      </c>
    </row>
    <row r="29" spans="1:5" x14ac:dyDescent="0.25">
      <c r="A29" s="103">
        <v>22</v>
      </c>
      <c r="B29" s="104">
        <v>28.41</v>
      </c>
      <c r="C29" s="104">
        <v>8.9600000000000009</v>
      </c>
      <c r="D29" s="104"/>
      <c r="E29" s="104">
        <v>0</v>
      </c>
    </row>
    <row r="30" spans="1:5" x14ac:dyDescent="0.25">
      <c r="A30" s="103">
        <v>23</v>
      </c>
      <c r="B30" s="104">
        <v>28.19</v>
      </c>
      <c r="C30" s="104">
        <v>8.86</v>
      </c>
      <c r="D30" s="104"/>
      <c r="E30" s="104">
        <v>0</v>
      </c>
    </row>
    <row r="31" spans="1:5" x14ac:dyDescent="0.25">
      <c r="A31" s="103">
        <v>24</v>
      </c>
      <c r="B31" s="104">
        <v>27.97</v>
      </c>
      <c r="C31" s="104">
        <v>8.76</v>
      </c>
      <c r="D31" s="104"/>
      <c r="E31" s="104">
        <v>0</v>
      </c>
    </row>
    <row r="32" spans="1:5" x14ac:dyDescent="0.25">
      <c r="A32" s="103">
        <v>25</v>
      </c>
      <c r="B32" s="104">
        <v>27.74</v>
      </c>
      <c r="C32" s="104">
        <v>8.67</v>
      </c>
      <c r="D32" s="104"/>
      <c r="E32" s="104">
        <v>0</v>
      </c>
    </row>
    <row r="33" spans="1:5" x14ac:dyDescent="0.25">
      <c r="A33" s="103">
        <v>26</v>
      </c>
      <c r="B33" s="104">
        <v>27.51</v>
      </c>
      <c r="C33" s="104">
        <v>8.57</v>
      </c>
      <c r="D33" s="104"/>
      <c r="E33" s="104">
        <v>0</v>
      </c>
    </row>
    <row r="34" spans="1:5" x14ac:dyDescent="0.25">
      <c r="A34" s="103">
        <v>27</v>
      </c>
      <c r="B34" s="104">
        <v>27.28</v>
      </c>
      <c r="C34" s="104">
        <v>8.4600000000000009</v>
      </c>
      <c r="D34" s="104"/>
      <c r="E34" s="104">
        <v>0</v>
      </c>
    </row>
    <row r="35" spans="1:5" x14ac:dyDescent="0.25">
      <c r="A35" s="103">
        <v>28</v>
      </c>
      <c r="B35" s="104">
        <v>27.05</v>
      </c>
      <c r="C35" s="104">
        <v>8.35</v>
      </c>
      <c r="D35" s="104"/>
      <c r="E35" s="104">
        <v>0</v>
      </c>
    </row>
    <row r="36" spans="1:5" x14ac:dyDescent="0.25">
      <c r="A36" s="103">
        <v>29</v>
      </c>
      <c r="B36" s="104">
        <v>26.84</v>
      </c>
      <c r="C36" s="104">
        <v>8.23</v>
      </c>
      <c r="D36" s="104"/>
      <c r="E36" s="104">
        <v>0</v>
      </c>
    </row>
    <row r="37" spans="1:5" x14ac:dyDescent="0.25">
      <c r="A37" s="103">
        <v>30</v>
      </c>
      <c r="B37" s="104">
        <v>26.62</v>
      </c>
      <c r="C37" s="104">
        <v>8.1</v>
      </c>
      <c r="D37" s="104"/>
      <c r="E37" s="104">
        <v>0</v>
      </c>
    </row>
    <row r="38" spans="1:5" x14ac:dyDescent="0.25">
      <c r="A38" s="103">
        <v>31</v>
      </c>
      <c r="B38" s="104">
        <v>26.41</v>
      </c>
      <c r="C38" s="104">
        <v>7.96</v>
      </c>
      <c r="D38" s="104"/>
      <c r="E38" s="104">
        <v>0</v>
      </c>
    </row>
    <row r="39" spans="1:5" x14ac:dyDescent="0.25">
      <c r="A39" s="103">
        <v>32</v>
      </c>
      <c r="B39" s="104">
        <v>26.21</v>
      </c>
      <c r="C39" s="104">
        <v>7.82</v>
      </c>
      <c r="D39" s="104"/>
      <c r="E39" s="104">
        <v>0</v>
      </c>
    </row>
    <row r="40" spans="1:5" x14ac:dyDescent="0.25">
      <c r="A40" s="103">
        <v>33</v>
      </c>
      <c r="B40" s="104">
        <v>26</v>
      </c>
      <c r="C40" s="104">
        <v>7.68</v>
      </c>
      <c r="D40" s="104"/>
      <c r="E40" s="104">
        <v>0</v>
      </c>
    </row>
    <row r="41" spans="1:5" x14ac:dyDescent="0.25">
      <c r="A41" s="103">
        <v>34</v>
      </c>
      <c r="B41" s="104">
        <v>25.79</v>
      </c>
      <c r="C41" s="104">
        <v>7.53</v>
      </c>
      <c r="D41" s="104"/>
      <c r="E41" s="104">
        <v>0</v>
      </c>
    </row>
    <row r="42" spans="1:5" x14ac:dyDescent="0.25">
      <c r="A42" s="103">
        <v>35</v>
      </c>
      <c r="B42" s="104">
        <v>25.58</v>
      </c>
      <c r="C42" s="104">
        <v>7.38</v>
      </c>
      <c r="D42" s="104"/>
      <c r="E42" s="104">
        <v>0</v>
      </c>
    </row>
    <row r="43" spans="1:5" x14ac:dyDescent="0.25">
      <c r="A43" s="103">
        <v>36</v>
      </c>
      <c r="B43" s="104">
        <v>25.37</v>
      </c>
      <c r="C43" s="104">
        <v>7.22</v>
      </c>
      <c r="D43" s="104"/>
      <c r="E43" s="104">
        <v>0</v>
      </c>
    </row>
    <row r="44" spans="1:5" x14ac:dyDescent="0.25">
      <c r="A44" s="103">
        <v>37</v>
      </c>
      <c r="B44" s="104">
        <v>25.15</v>
      </c>
      <c r="C44" s="104">
        <v>7.07</v>
      </c>
      <c r="D44" s="104"/>
      <c r="E44" s="104">
        <v>0</v>
      </c>
    </row>
    <row r="45" spans="1:5" x14ac:dyDescent="0.25">
      <c r="A45" s="103">
        <v>38</v>
      </c>
      <c r="B45" s="104">
        <v>24.93</v>
      </c>
      <c r="C45" s="104">
        <v>6.91</v>
      </c>
      <c r="D45" s="104"/>
      <c r="E45" s="104">
        <v>0</v>
      </c>
    </row>
    <row r="46" spans="1:5" x14ac:dyDescent="0.25">
      <c r="A46" s="103">
        <v>39</v>
      </c>
      <c r="B46" s="104">
        <v>24.7</v>
      </c>
      <c r="C46" s="104">
        <v>6.76</v>
      </c>
      <c r="D46" s="104"/>
      <c r="E46" s="104">
        <v>0</v>
      </c>
    </row>
    <row r="47" spans="1:5" x14ac:dyDescent="0.25">
      <c r="A47" s="103">
        <v>40</v>
      </c>
      <c r="B47" s="104">
        <v>24.46</v>
      </c>
      <c r="C47" s="104">
        <v>6.61</v>
      </c>
      <c r="D47" s="104"/>
      <c r="E47" s="104">
        <v>0</v>
      </c>
    </row>
    <row r="48" spans="1:5" x14ac:dyDescent="0.25">
      <c r="A48" s="103">
        <v>41</v>
      </c>
      <c r="B48" s="104">
        <v>24.21</v>
      </c>
      <c r="C48" s="104">
        <v>6.45</v>
      </c>
      <c r="D48" s="104"/>
      <c r="E48" s="104">
        <v>0</v>
      </c>
    </row>
    <row r="49" spans="1:5" x14ac:dyDescent="0.25">
      <c r="A49" s="103">
        <v>42</v>
      </c>
      <c r="B49" s="104">
        <v>23.96</v>
      </c>
      <c r="C49" s="104">
        <v>6.3</v>
      </c>
      <c r="D49" s="104"/>
      <c r="E49" s="104">
        <v>0</v>
      </c>
    </row>
    <row r="50" spans="1:5" x14ac:dyDescent="0.25">
      <c r="A50" s="103">
        <v>43</v>
      </c>
      <c r="B50" s="104">
        <v>23.7</v>
      </c>
      <c r="C50" s="104">
        <v>6.14</v>
      </c>
      <c r="D50" s="104"/>
      <c r="E50" s="104">
        <v>0</v>
      </c>
    </row>
    <row r="51" spans="1:5" x14ac:dyDescent="0.25">
      <c r="A51" s="103">
        <v>44</v>
      </c>
      <c r="B51" s="104">
        <v>23.43</v>
      </c>
      <c r="C51" s="104">
        <v>5.99</v>
      </c>
      <c r="D51" s="104"/>
      <c r="E51" s="104">
        <v>0</v>
      </c>
    </row>
    <row r="52" spans="1:5" x14ac:dyDescent="0.25">
      <c r="A52" s="103">
        <v>45</v>
      </c>
      <c r="B52" s="104">
        <v>23.15</v>
      </c>
      <c r="C52" s="104">
        <v>5.84</v>
      </c>
      <c r="D52" s="104"/>
      <c r="E52" s="104">
        <v>0</v>
      </c>
    </row>
    <row r="53" spans="1:5" x14ac:dyDescent="0.25">
      <c r="A53" s="103">
        <v>46</v>
      </c>
      <c r="B53" s="104">
        <v>22.87</v>
      </c>
      <c r="C53" s="104">
        <v>5.69</v>
      </c>
      <c r="D53" s="104"/>
      <c r="E53" s="104">
        <v>0</v>
      </c>
    </row>
    <row r="54" spans="1:5" x14ac:dyDescent="0.25">
      <c r="A54" s="103">
        <v>47</v>
      </c>
      <c r="B54" s="104">
        <v>22.58</v>
      </c>
      <c r="C54" s="104">
        <v>5.54</v>
      </c>
      <c r="D54" s="104"/>
      <c r="E54" s="104">
        <v>0</v>
      </c>
    </row>
    <row r="55" spans="1:5" x14ac:dyDescent="0.25">
      <c r="A55" s="103">
        <v>48</v>
      </c>
      <c r="B55" s="104">
        <v>22.27</v>
      </c>
      <c r="C55" s="104">
        <v>5.39</v>
      </c>
      <c r="D55" s="104"/>
      <c r="E55" s="104">
        <v>0</v>
      </c>
    </row>
    <row r="56" spans="1:5" x14ac:dyDescent="0.25">
      <c r="A56" s="103">
        <v>49</v>
      </c>
      <c r="B56" s="104">
        <v>21.96</v>
      </c>
      <c r="C56" s="104">
        <v>5.24</v>
      </c>
      <c r="D56" s="104"/>
      <c r="E56" s="104">
        <v>0</v>
      </c>
    </row>
    <row r="57" spans="1:5" x14ac:dyDescent="0.25">
      <c r="A57" s="103">
        <v>50</v>
      </c>
      <c r="B57" s="104">
        <v>21.63</v>
      </c>
      <c r="C57" s="104">
        <v>5.1100000000000003</v>
      </c>
      <c r="D57" s="104"/>
      <c r="E57" s="104">
        <v>0</v>
      </c>
    </row>
    <row r="58" spans="1:5" x14ac:dyDescent="0.25">
      <c r="A58" s="103">
        <v>51</v>
      </c>
      <c r="B58" s="104">
        <v>21.28</v>
      </c>
      <c r="C58" s="104">
        <v>4.97</v>
      </c>
      <c r="D58" s="104"/>
      <c r="E58" s="104">
        <v>0</v>
      </c>
    </row>
    <row r="59" spans="1:5" x14ac:dyDescent="0.25">
      <c r="A59" s="103">
        <v>52</v>
      </c>
      <c r="B59" s="104">
        <v>20.92</v>
      </c>
      <c r="C59" s="104">
        <v>4.84</v>
      </c>
      <c r="D59" s="104"/>
      <c r="E59" s="104">
        <v>0</v>
      </c>
    </row>
    <row r="60" spans="1:5" x14ac:dyDescent="0.25">
      <c r="A60" s="103">
        <v>53</v>
      </c>
      <c r="B60" s="104">
        <v>20.54</v>
      </c>
      <c r="C60" s="104">
        <v>4.72</v>
      </c>
      <c r="D60" s="104"/>
      <c r="E60" s="104">
        <v>0</v>
      </c>
    </row>
    <row r="61" spans="1:5" x14ac:dyDescent="0.25">
      <c r="A61" s="103">
        <v>54</v>
      </c>
      <c r="B61" s="104">
        <v>20.149999999999999</v>
      </c>
      <c r="C61" s="104">
        <v>4.5999999999999996</v>
      </c>
      <c r="D61" s="104"/>
      <c r="E61" s="104">
        <v>0</v>
      </c>
    </row>
    <row r="62" spans="1:5" x14ac:dyDescent="0.25">
      <c r="A62" s="103">
        <v>55</v>
      </c>
      <c r="B62" s="104">
        <v>19.739999999999998</v>
      </c>
      <c r="C62" s="104">
        <v>4.49</v>
      </c>
      <c r="D62" s="104"/>
      <c r="E62" s="104">
        <v>0</v>
      </c>
    </row>
    <row r="63" spans="1:5" x14ac:dyDescent="0.25">
      <c r="A63" s="103">
        <v>56</v>
      </c>
      <c r="B63" s="104">
        <v>19.32</v>
      </c>
      <c r="C63" s="104">
        <v>4.38</v>
      </c>
      <c r="D63" s="104"/>
      <c r="E63" s="104">
        <v>0</v>
      </c>
    </row>
    <row r="64" spans="1:5" x14ac:dyDescent="0.25">
      <c r="A64" s="103">
        <v>57</v>
      </c>
      <c r="B64" s="104">
        <v>18.88</v>
      </c>
      <c r="C64" s="104">
        <v>4.28</v>
      </c>
      <c r="D64" s="104"/>
      <c r="E64" s="104">
        <v>0</v>
      </c>
    </row>
    <row r="65" spans="1:5" x14ac:dyDescent="0.25">
      <c r="A65" s="103">
        <v>58</v>
      </c>
      <c r="B65" s="104">
        <v>18.43</v>
      </c>
      <c r="C65" s="104">
        <v>4.18</v>
      </c>
      <c r="D65" s="104"/>
      <c r="E65" s="104">
        <v>0</v>
      </c>
    </row>
    <row r="66" spans="1:5" x14ac:dyDescent="0.25">
      <c r="A66" s="103">
        <v>59</v>
      </c>
      <c r="B66" s="104">
        <v>17.96</v>
      </c>
      <c r="C66" s="104">
        <v>4.09</v>
      </c>
      <c r="D66" s="104"/>
      <c r="E66" s="104">
        <v>0</v>
      </c>
    </row>
    <row r="67" spans="1:5" x14ac:dyDescent="0.25">
      <c r="A67" s="103">
        <v>60</v>
      </c>
      <c r="B67" s="104">
        <v>17.48</v>
      </c>
      <c r="C67" s="104">
        <v>4</v>
      </c>
      <c r="D67" s="104"/>
      <c r="E67" s="104">
        <v>0</v>
      </c>
    </row>
    <row r="68" spans="1:5" x14ac:dyDescent="0.25">
      <c r="A68" s="103">
        <v>61</v>
      </c>
      <c r="B68" s="104">
        <v>16.989999999999998</v>
      </c>
      <c r="C68" s="104">
        <v>3.91</v>
      </c>
      <c r="D68" s="104"/>
      <c r="E68" s="104">
        <v>0</v>
      </c>
    </row>
    <row r="69" spans="1:5" x14ac:dyDescent="0.25">
      <c r="A69" s="103">
        <v>62</v>
      </c>
      <c r="B69" s="104">
        <v>16.48</v>
      </c>
      <c r="C69" s="104">
        <v>3.84</v>
      </c>
      <c r="D69" s="104"/>
      <c r="E69" s="104">
        <v>0</v>
      </c>
    </row>
    <row r="70" spans="1:5" x14ac:dyDescent="0.25">
      <c r="A70" s="103">
        <v>63</v>
      </c>
      <c r="B70" s="104">
        <v>15.96</v>
      </c>
      <c r="C70" s="104">
        <v>3.76</v>
      </c>
      <c r="D70" s="104"/>
      <c r="E70" s="104">
        <v>0</v>
      </c>
    </row>
    <row r="71" spans="1:5" x14ac:dyDescent="0.25">
      <c r="A71" s="103">
        <v>64</v>
      </c>
      <c r="B71" s="104">
        <v>15.43</v>
      </c>
      <c r="C71" s="104">
        <v>3.69</v>
      </c>
      <c r="D71" s="104"/>
      <c r="E71" s="104">
        <v>0</v>
      </c>
    </row>
    <row r="72" spans="1:5" x14ac:dyDescent="0.25">
      <c r="A72" s="103">
        <v>65</v>
      </c>
      <c r="B72" s="104">
        <v>14.88</v>
      </c>
      <c r="C72" s="104">
        <v>3.62</v>
      </c>
      <c r="D72" s="104"/>
      <c r="E72" s="104"/>
    </row>
    <row r="73" spans="1:5" x14ac:dyDescent="0.25">
      <c r="A73" s="103">
        <v>66</v>
      </c>
      <c r="B73" s="104">
        <v>14.32</v>
      </c>
      <c r="C73" s="104">
        <v>3.56</v>
      </c>
      <c r="D73" s="104"/>
      <c r="E73" s="104"/>
    </row>
    <row r="74" spans="1:5" x14ac:dyDescent="0.25">
      <c r="A74" s="103">
        <v>67</v>
      </c>
      <c r="B74" s="104">
        <v>13.76</v>
      </c>
      <c r="C74" s="104">
        <v>3.5</v>
      </c>
      <c r="D74" s="104"/>
      <c r="E74" s="104"/>
    </row>
    <row r="75" spans="1:5" x14ac:dyDescent="0.25">
      <c r="A75" s="103">
        <v>68</v>
      </c>
      <c r="B75" s="104">
        <v>13.19</v>
      </c>
      <c r="C75" s="104">
        <v>3.43</v>
      </c>
      <c r="D75" s="104"/>
      <c r="E75" s="104"/>
    </row>
    <row r="76" spans="1:5" x14ac:dyDescent="0.25">
      <c r="A76" s="103">
        <v>69</v>
      </c>
      <c r="B76" s="104">
        <v>12.61</v>
      </c>
      <c r="C76" s="104">
        <v>3.21</v>
      </c>
      <c r="D76" s="104">
        <v>2.3199999999999998</v>
      </c>
      <c r="E76" s="104"/>
    </row>
    <row r="77" spans="1:5" x14ac:dyDescent="0.25">
      <c r="A77" s="103">
        <v>70</v>
      </c>
      <c r="B77" s="104">
        <v>12.03</v>
      </c>
      <c r="C77" s="104">
        <v>2.98</v>
      </c>
      <c r="D77" s="104">
        <v>2.14</v>
      </c>
      <c r="E77" s="104"/>
    </row>
    <row r="78" spans="1:5" x14ac:dyDescent="0.25">
      <c r="A78" s="103">
        <v>71</v>
      </c>
      <c r="B78" s="104">
        <v>11.44</v>
      </c>
      <c r="C78" s="104">
        <v>2.93</v>
      </c>
      <c r="D78" s="104">
        <v>1.97</v>
      </c>
      <c r="E78" s="104"/>
    </row>
    <row r="79" spans="1:5" x14ac:dyDescent="0.25">
      <c r="A79" s="103">
        <v>72</v>
      </c>
      <c r="B79" s="104">
        <v>10.86</v>
      </c>
      <c r="C79" s="104">
        <v>2.87</v>
      </c>
      <c r="D79" s="104">
        <v>1.82</v>
      </c>
      <c r="E79" s="104"/>
    </row>
    <row r="80" spans="1:5" x14ac:dyDescent="0.25">
      <c r="A80" s="103">
        <v>73</v>
      </c>
      <c r="B80" s="104">
        <v>10.28</v>
      </c>
      <c r="C80" s="104">
        <v>2.81</v>
      </c>
      <c r="D80" s="104">
        <v>1.66</v>
      </c>
      <c r="E80" s="104"/>
    </row>
    <row r="81" spans="1:5" x14ac:dyDescent="0.25">
      <c r="A81" s="103">
        <v>74</v>
      </c>
      <c r="B81" s="104">
        <v>9.7100000000000009</v>
      </c>
      <c r="C81" s="104">
        <v>2.59</v>
      </c>
      <c r="D81" s="104">
        <v>1.5</v>
      </c>
      <c r="E81" s="104"/>
    </row>
    <row r="82" spans="1:5" x14ac:dyDescent="0.25">
      <c r="A82" s="103">
        <v>75</v>
      </c>
      <c r="B82" s="104">
        <v>9.15</v>
      </c>
      <c r="C82" s="104">
        <v>2.36</v>
      </c>
      <c r="D82" s="104">
        <v>1.35</v>
      </c>
      <c r="E82" s="104"/>
    </row>
    <row r="83" spans="1:5" x14ac:dyDescent="0.25">
      <c r="A83" s="103">
        <v>76</v>
      </c>
      <c r="B83" s="104">
        <v>8.6</v>
      </c>
      <c r="C83" s="104">
        <v>2.2999999999999998</v>
      </c>
      <c r="D83" s="104">
        <v>1.22</v>
      </c>
      <c r="E83" s="104"/>
    </row>
    <row r="84" spans="1:5" x14ac:dyDescent="0.25">
      <c r="A84" s="103">
        <v>77</v>
      </c>
      <c r="B84" s="104">
        <v>8.06</v>
      </c>
      <c r="C84" s="104">
        <v>2.2400000000000002</v>
      </c>
      <c r="D84" s="104">
        <v>1.1000000000000001</v>
      </c>
      <c r="E84" s="104"/>
    </row>
    <row r="85" spans="1:5" x14ac:dyDescent="0.25">
      <c r="A85" s="103">
        <v>78</v>
      </c>
      <c r="B85" s="104">
        <v>7.53</v>
      </c>
      <c r="C85" s="104">
        <v>2.17</v>
      </c>
      <c r="D85" s="104">
        <v>0.99</v>
      </c>
      <c r="E85" s="104"/>
    </row>
    <row r="86" spans="1:5" x14ac:dyDescent="0.25">
      <c r="A86" s="103">
        <v>79</v>
      </c>
      <c r="B86" s="104">
        <v>7.03</v>
      </c>
      <c r="C86" s="104">
        <v>1.91</v>
      </c>
      <c r="D86" s="104">
        <v>0.87</v>
      </c>
      <c r="E86" s="104"/>
    </row>
    <row r="87" spans="1:5" x14ac:dyDescent="0.25">
      <c r="A87" s="103">
        <v>80</v>
      </c>
      <c r="B87" s="104">
        <v>6.54</v>
      </c>
      <c r="C87" s="104">
        <v>1.66</v>
      </c>
      <c r="D87" s="104">
        <v>0.76</v>
      </c>
      <c r="E87" s="104"/>
    </row>
    <row r="88" spans="1:5" x14ac:dyDescent="0.25">
      <c r="A88" s="103">
        <v>81</v>
      </c>
      <c r="B88" s="104">
        <v>6.07</v>
      </c>
      <c r="C88" s="104">
        <v>1.6</v>
      </c>
      <c r="D88" s="104">
        <v>0.67</v>
      </c>
      <c r="E88" s="104"/>
    </row>
    <row r="89" spans="1:5" x14ac:dyDescent="0.25">
      <c r="A89" s="103">
        <v>82</v>
      </c>
      <c r="B89" s="104">
        <v>5.63</v>
      </c>
      <c r="C89" s="104">
        <v>1.53</v>
      </c>
      <c r="D89" s="104">
        <v>0.6</v>
      </c>
      <c r="E89" s="104"/>
    </row>
    <row r="90" spans="1:5" x14ac:dyDescent="0.25">
      <c r="A90" s="103">
        <v>83</v>
      </c>
      <c r="B90" s="104">
        <v>5.2</v>
      </c>
      <c r="C90" s="104">
        <v>1.46</v>
      </c>
      <c r="D90" s="104">
        <v>0.53</v>
      </c>
      <c r="E90" s="104"/>
    </row>
    <row r="91" spans="1:5" x14ac:dyDescent="0.25">
      <c r="A91" s="103">
        <v>84</v>
      </c>
      <c r="B91" s="104">
        <v>4.8</v>
      </c>
      <c r="C91" s="104">
        <v>1.24</v>
      </c>
      <c r="D91" s="104">
        <v>0.45</v>
      </c>
      <c r="E91" s="104"/>
    </row>
    <row r="92" spans="1:5" x14ac:dyDescent="0.25">
      <c r="A92" s="103">
        <v>85</v>
      </c>
      <c r="B92" s="104">
        <v>4.42</v>
      </c>
      <c r="C92" s="104">
        <v>1.02</v>
      </c>
      <c r="D92" s="104">
        <v>0.37</v>
      </c>
      <c r="E92" s="104"/>
    </row>
    <row r="93" spans="1:5" x14ac:dyDescent="0.25">
      <c r="A93" s="103">
        <v>86</v>
      </c>
      <c r="B93" s="104">
        <v>4.0599999999999996</v>
      </c>
      <c r="C93" s="104">
        <v>0.96</v>
      </c>
      <c r="D93" s="104">
        <v>0.33</v>
      </c>
      <c r="E93" s="104"/>
    </row>
    <row r="94" spans="1:5" x14ac:dyDescent="0.25">
      <c r="A94" s="103">
        <v>87</v>
      </c>
      <c r="B94" s="104">
        <v>3.73</v>
      </c>
      <c r="C94" s="104">
        <v>0.91</v>
      </c>
      <c r="D94" s="104">
        <v>0.28999999999999998</v>
      </c>
      <c r="E94" s="104"/>
    </row>
    <row r="95" spans="1:5" x14ac:dyDescent="0.25">
      <c r="A95" s="103">
        <v>88</v>
      </c>
      <c r="B95" s="104">
        <v>3.42</v>
      </c>
      <c r="C95" s="104">
        <v>0.86</v>
      </c>
      <c r="D95" s="104">
        <v>0.25</v>
      </c>
      <c r="E95" s="104"/>
    </row>
    <row r="96" spans="1:5" x14ac:dyDescent="0.25">
      <c r="A96" s="103">
        <v>89</v>
      </c>
      <c r="B96" s="104">
        <v>3.13</v>
      </c>
      <c r="C96" s="104">
        <v>0.67</v>
      </c>
      <c r="D96" s="104">
        <v>0.2</v>
      </c>
      <c r="E96" s="104"/>
    </row>
    <row r="97" spans="1:5" x14ac:dyDescent="0.25">
      <c r="A97" s="103">
        <v>90</v>
      </c>
      <c r="B97" s="104">
        <v>2.86</v>
      </c>
      <c r="C97" s="104">
        <v>0.5</v>
      </c>
      <c r="D97" s="104">
        <v>0.16</v>
      </c>
      <c r="E97" s="104"/>
    </row>
    <row r="98" spans="1:5" x14ac:dyDescent="0.25">
      <c r="A98" s="103">
        <v>91</v>
      </c>
      <c r="B98" s="104">
        <v>2.61</v>
      </c>
      <c r="C98" s="104">
        <v>0.47</v>
      </c>
      <c r="D98" s="104">
        <v>0.14000000000000001</v>
      </c>
      <c r="E98" s="104"/>
    </row>
    <row r="99" spans="1:5" x14ac:dyDescent="0.25">
      <c r="A99" s="103">
        <v>92</v>
      </c>
      <c r="B99" s="104">
        <v>2.38</v>
      </c>
      <c r="C99" s="104">
        <v>0.44</v>
      </c>
      <c r="D99" s="104">
        <v>0.12</v>
      </c>
      <c r="E99" s="104"/>
    </row>
    <row r="100" spans="1:5" x14ac:dyDescent="0.25">
      <c r="A100" s="103">
        <v>93</v>
      </c>
      <c r="B100" s="104">
        <v>2.1800000000000002</v>
      </c>
      <c r="C100" s="104">
        <v>0.4</v>
      </c>
      <c r="D100" s="104">
        <v>0.1</v>
      </c>
      <c r="E100" s="104"/>
    </row>
    <row r="101" spans="1:5" x14ac:dyDescent="0.25">
      <c r="A101" s="103">
        <v>94</v>
      </c>
      <c r="B101" s="104">
        <v>1.99</v>
      </c>
      <c r="C101" s="104">
        <v>0.37</v>
      </c>
      <c r="D101" s="104">
        <v>0.09</v>
      </c>
      <c r="E101" s="104"/>
    </row>
    <row r="102" spans="1:5" x14ac:dyDescent="0.25">
      <c r="A102" s="103">
        <v>95</v>
      </c>
      <c r="B102" s="104">
        <v>1.82</v>
      </c>
      <c r="C102" s="104">
        <v>0.35</v>
      </c>
      <c r="D102" s="104">
        <v>7.0000000000000007E-2</v>
      </c>
      <c r="E102" s="104"/>
    </row>
  </sheetData>
  <sheetProtection algorithmName="SHA-512" hashValue="ZZfaGmlxI7Gly56mviN9keOej5vMiL/1yMJzDJeHBaVOPxA38QW2HbzUOcHthzP/l8RECNwdu/ZoSfsB/Eg5VQ==" saltValue="elO1YurtDFIJoXjezKZyuA==" spinCount="100000" sheet="1" objects="1" scenarios="1"/>
  <conditionalFormatting sqref="A6:A21">
    <cfRule type="expression" dxfId="481" priority="1" stopIfTrue="1">
      <formula>MOD(ROW(),2)=0</formula>
    </cfRule>
    <cfRule type="expression" dxfId="480" priority="2" stopIfTrue="1">
      <formula>MOD(ROW(),2)&lt;&gt;0</formula>
    </cfRule>
  </conditionalFormatting>
  <conditionalFormatting sqref="A26:A102">
    <cfRule type="expression" dxfId="479" priority="5" stopIfTrue="1">
      <formula>MOD(ROW(),2)=0</formula>
    </cfRule>
    <cfRule type="expression" dxfId="478" priority="6" stopIfTrue="1">
      <formula>MOD(ROW(),2)&lt;&gt;0</formula>
    </cfRule>
  </conditionalFormatting>
  <conditionalFormatting sqref="B17:B21">
    <cfRule type="expression" dxfId="477" priority="3" stopIfTrue="1">
      <formula>MOD(ROW(),2)=0</formula>
    </cfRule>
    <cfRule type="expression" dxfId="476" priority="4" stopIfTrue="1">
      <formula>MOD(ROW(),2)&lt;&gt;0</formula>
    </cfRule>
  </conditionalFormatting>
  <conditionalFormatting sqref="B6:E21">
    <cfRule type="expression" dxfId="475" priority="19" stopIfTrue="1">
      <formula>MOD(ROW(),2)=0</formula>
    </cfRule>
    <cfRule type="expression" dxfId="474" priority="20" stopIfTrue="1">
      <formula>MOD(ROW(),2)&lt;&gt;0</formula>
    </cfRule>
  </conditionalFormatting>
  <conditionalFormatting sqref="B26:E102">
    <cfRule type="expression" dxfId="473" priority="7" stopIfTrue="1">
      <formula>MOD(ROW(),2)=0</formula>
    </cfRule>
    <cfRule type="expression" dxfId="472" priority="8" stopIfTrue="1">
      <formula>MOD(ROW(),2)&lt;&gt;0</formula>
    </cfRule>
  </conditionalFormatting>
  <hyperlinks>
    <hyperlink ref="B24" location="Assumptions!A1" display="Assumptions" xr:uid="{B77A73A7-5644-4D71-9235-BF17B56561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I102"/>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PenCE - x-304</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v>2015</v>
      </c>
      <c r="C8" s="149"/>
      <c r="D8" s="149"/>
      <c r="E8" s="149"/>
    </row>
    <row r="9" spans="1:9" x14ac:dyDescent="0.25">
      <c r="A9" s="83" t="s">
        <v>15</v>
      </c>
      <c r="B9" s="149" t="s">
        <v>285</v>
      </c>
      <c r="C9" s="149"/>
      <c r="D9" s="149"/>
      <c r="E9" s="149"/>
    </row>
    <row r="10" spans="1:9" x14ac:dyDescent="0.25">
      <c r="A10" s="83" t="s">
        <v>1</v>
      </c>
      <c r="B10" s="149" t="s">
        <v>294</v>
      </c>
      <c r="C10" s="149"/>
      <c r="D10" s="149"/>
      <c r="E10" s="149"/>
    </row>
    <row r="11" spans="1:9" x14ac:dyDescent="0.25">
      <c r="A11" s="83" t="s">
        <v>21</v>
      </c>
      <c r="B11" s="149" t="s">
        <v>272</v>
      </c>
      <c r="C11" s="149"/>
      <c r="D11" s="149"/>
      <c r="E11" s="149"/>
    </row>
    <row r="12" spans="1:9" x14ac:dyDescent="0.25">
      <c r="A12" s="83" t="s">
        <v>256</v>
      </c>
      <c r="B12" s="149" t="s">
        <v>263</v>
      </c>
      <c r="C12" s="149"/>
      <c r="D12" s="149"/>
      <c r="E12" s="149"/>
    </row>
    <row r="13" spans="1:9" x14ac:dyDescent="0.25">
      <c r="A13" s="83" t="s">
        <v>46</v>
      </c>
      <c r="B13" s="149">
        <v>0</v>
      </c>
      <c r="C13" s="149"/>
      <c r="D13" s="149"/>
      <c r="E13" s="149"/>
    </row>
    <row r="14" spans="1:9" x14ac:dyDescent="0.25">
      <c r="A14" s="83" t="s">
        <v>16</v>
      </c>
      <c r="B14" s="149">
        <v>304</v>
      </c>
      <c r="C14" s="149"/>
      <c r="D14" s="149"/>
      <c r="E14" s="149"/>
    </row>
    <row r="15" spans="1:9" x14ac:dyDescent="0.25">
      <c r="A15" s="83" t="s">
        <v>47</v>
      </c>
      <c r="B15" s="149" t="s">
        <v>297</v>
      </c>
      <c r="C15" s="149"/>
      <c r="D15" s="149"/>
      <c r="E15" s="149"/>
    </row>
    <row r="16" spans="1:9" x14ac:dyDescent="0.25">
      <c r="A16" s="83" t="s">
        <v>48</v>
      </c>
      <c r="B16" s="149" t="s">
        <v>298</v>
      </c>
      <c r="C16" s="149"/>
      <c r="D16" s="149"/>
      <c r="E16" s="149"/>
    </row>
    <row r="17" spans="1:5" x14ac:dyDescent="0.25">
      <c r="A17" s="151" t="s">
        <v>694</v>
      </c>
      <c r="B17" s="149"/>
      <c r="C17" s="149"/>
      <c r="D17" s="149"/>
      <c r="E17" s="149"/>
    </row>
    <row r="18" spans="1:5" x14ac:dyDescent="0.25">
      <c r="A18" s="83" t="s">
        <v>17</v>
      </c>
      <c r="B18" s="152">
        <v>45072</v>
      </c>
      <c r="C18" s="149"/>
      <c r="D18" s="149"/>
      <c r="E18" s="149"/>
    </row>
    <row r="19" spans="1:5" x14ac:dyDescent="0.25">
      <c r="A19" s="83" t="s">
        <v>18</v>
      </c>
      <c r="B19" s="152">
        <v>45014</v>
      </c>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39.6" customHeight="1" x14ac:dyDescent="0.25">
      <c r="A26" s="102" t="s">
        <v>266</v>
      </c>
      <c r="B26" s="102" t="s">
        <v>289</v>
      </c>
      <c r="C26" s="102" t="s">
        <v>290</v>
      </c>
      <c r="D26" s="102" t="s">
        <v>291</v>
      </c>
      <c r="E26" s="102" t="s">
        <v>271</v>
      </c>
    </row>
    <row r="27" spans="1:5" x14ac:dyDescent="0.25">
      <c r="A27" s="103">
        <v>20</v>
      </c>
      <c r="B27" s="104">
        <v>28.86</v>
      </c>
      <c r="C27" s="104">
        <v>9.1300000000000008</v>
      </c>
      <c r="D27" s="104"/>
      <c r="E27" s="104">
        <v>0</v>
      </c>
    </row>
    <row r="28" spans="1:5" x14ac:dyDescent="0.25">
      <c r="A28" s="103">
        <v>21</v>
      </c>
      <c r="B28" s="104">
        <v>28.63</v>
      </c>
      <c r="C28" s="104">
        <v>9.0500000000000007</v>
      </c>
      <c r="D28" s="104"/>
      <c r="E28" s="104">
        <v>0</v>
      </c>
    </row>
    <row r="29" spans="1:5" x14ac:dyDescent="0.25">
      <c r="A29" s="103">
        <v>22</v>
      </c>
      <c r="B29" s="104">
        <v>28.41</v>
      </c>
      <c r="C29" s="104">
        <v>8.9600000000000009</v>
      </c>
      <c r="D29" s="104"/>
      <c r="E29" s="104">
        <v>0</v>
      </c>
    </row>
    <row r="30" spans="1:5" x14ac:dyDescent="0.25">
      <c r="A30" s="103">
        <v>23</v>
      </c>
      <c r="B30" s="104">
        <v>28.19</v>
      </c>
      <c r="C30" s="104">
        <v>8.86</v>
      </c>
      <c r="D30" s="104"/>
      <c r="E30" s="104">
        <v>0</v>
      </c>
    </row>
    <row r="31" spans="1:5" x14ac:dyDescent="0.25">
      <c r="A31" s="103">
        <v>24</v>
      </c>
      <c r="B31" s="104">
        <v>27.97</v>
      </c>
      <c r="C31" s="104">
        <v>8.76</v>
      </c>
      <c r="D31" s="104"/>
      <c r="E31" s="104">
        <v>0</v>
      </c>
    </row>
    <row r="32" spans="1:5" x14ac:dyDescent="0.25">
      <c r="A32" s="103">
        <v>25</v>
      </c>
      <c r="B32" s="104">
        <v>27.74</v>
      </c>
      <c r="C32" s="104">
        <v>8.67</v>
      </c>
      <c r="D32" s="104"/>
      <c r="E32" s="104">
        <v>0</v>
      </c>
    </row>
    <row r="33" spans="1:5" x14ac:dyDescent="0.25">
      <c r="A33" s="103">
        <v>26</v>
      </c>
      <c r="B33" s="104">
        <v>27.51</v>
      </c>
      <c r="C33" s="104">
        <v>8.57</v>
      </c>
      <c r="D33" s="104"/>
      <c r="E33" s="104">
        <v>0</v>
      </c>
    </row>
    <row r="34" spans="1:5" x14ac:dyDescent="0.25">
      <c r="A34" s="103">
        <v>27</v>
      </c>
      <c r="B34" s="104">
        <v>27.28</v>
      </c>
      <c r="C34" s="104">
        <v>8.4600000000000009</v>
      </c>
      <c r="D34" s="104"/>
      <c r="E34" s="104">
        <v>0</v>
      </c>
    </row>
    <row r="35" spans="1:5" x14ac:dyDescent="0.25">
      <c r="A35" s="103">
        <v>28</v>
      </c>
      <c r="B35" s="104">
        <v>27.05</v>
      </c>
      <c r="C35" s="104">
        <v>8.35</v>
      </c>
      <c r="D35" s="104"/>
      <c r="E35" s="104">
        <v>0</v>
      </c>
    </row>
    <row r="36" spans="1:5" x14ac:dyDescent="0.25">
      <c r="A36" s="103">
        <v>29</v>
      </c>
      <c r="B36" s="104">
        <v>26.84</v>
      </c>
      <c r="C36" s="104">
        <v>8.23</v>
      </c>
      <c r="D36" s="104"/>
      <c r="E36" s="104">
        <v>0</v>
      </c>
    </row>
    <row r="37" spans="1:5" x14ac:dyDescent="0.25">
      <c r="A37" s="103">
        <v>30</v>
      </c>
      <c r="B37" s="104">
        <v>26.62</v>
      </c>
      <c r="C37" s="104">
        <v>8.1</v>
      </c>
      <c r="D37" s="104"/>
      <c r="E37" s="104">
        <v>0</v>
      </c>
    </row>
    <row r="38" spans="1:5" x14ac:dyDescent="0.25">
      <c r="A38" s="103">
        <v>31</v>
      </c>
      <c r="B38" s="104">
        <v>26.41</v>
      </c>
      <c r="C38" s="104">
        <v>7.96</v>
      </c>
      <c r="D38" s="104"/>
      <c r="E38" s="104">
        <v>0</v>
      </c>
    </row>
    <row r="39" spans="1:5" x14ac:dyDescent="0.25">
      <c r="A39" s="103">
        <v>32</v>
      </c>
      <c r="B39" s="104">
        <v>26.21</v>
      </c>
      <c r="C39" s="104">
        <v>7.82</v>
      </c>
      <c r="D39" s="104"/>
      <c r="E39" s="104">
        <v>0</v>
      </c>
    </row>
    <row r="40" spans="1:5" x14ac:dyDescent="0.25">
      <c r="A40" s="103">
        <v>33</v>
      </c>
      <c r="B40" s="104">
        <v>26</v>
      </c>
      <c r="C40" s="104">
        <v>7.68</v>
      </c>
      <c r="D40" s="104"/>
      <c r="E40" s="104">
        <v>0</v>
      </c>
    </row>
    <row r="41" spans="1:5" x14ac:dyDescent="0.25">
      <c r="A41" s="103">
        <v>34</v>
      </c>
      <c r="B41" s="104">
        <v>25.79</v>
      </c>
      <c r="C41" s="104">
        <v>7.53</v>
      </c>
      <c r="D41" s="104"/>
      <c r="E41" s="104">
        <v>0</v>
      </c>
    </row>
    <row r="42" spans="1:5" x14ac:dyDescent="0.25">
      <c r="A42" s="103">
        <v>35</v>
      </c>
      <c r="B42" s="104">
        <v>25.58</v>
      </c>
      <c r="C42" s="104">
        <v>7.38</v>
      </c>
      <c r="D42" s="104"/>
      <c r="E42" s="104">
        <v>0</v>
      </c>
    </row>
    <row r="43" spans="1:5" x14ac:dyDescent="0.25">
      <c r="A43" s="103">
        <v>36</v>
      </c>
      <c r="B43" s="104">
        <v>25.37</v>
      </c>
      <c r="C43" s="104">
        <v>7.22</v>
      </c>
      <c r="D43" s="104"/>
      <c r="E43" s="104">
        <v>0</v>
      </c>
    </row>
    <row r="44" spans="1:5" x14ac:dyDescent="0.25">
      <c r="A44" s="103">
        <v>37</v>
      </c>
      <c r="B44" s="104">
        <v>25.15</v>
      </c>
      <c r="C44" s="104">
        <v>7.07</v>
      </c>
      <c r="D44" s="104"/>
      <c r="E44" s="104">
        <v>0</v>
      </c>
    </row>
    <row r="45" spans="1:5" x14ac:dyDescent="0.25">
      <c r="A45" s="103">
        <v>38</v>
      </c>
      <c r="B45" s="104">
        <v>24.93</v>
      </c>
      <c r="C45" s="104">
        <v>6.91</v>
      </c>
      <c r="D45" s="104"/>
      <c r="E45" s="104">
        <v>0</v>
      </c>
    </row>
    <row r="46" spans="1:5" x14ac:dyDescent="0.25">
      <c r="A46" s="103">
        <v>39</v>
      </c>
      <c r="B46" s="104">
        <v>24.7</v>
      </c>
      <c r="C46" s="104">
        <v>6.76</v>
      </c>
      <c r="D46" s="104"/>
      <c r="E46" s="104">
        <v>0</v>
      </c>
    </row>
    <row r="47" spans="1:5" x14ac:dyDescent="0.25">
      <c r="A47" s="103">
        <v>40</v>
      </c>
      <c r="B47" s="104">
        <v>24.46</v>
      </c>
      <c r="C47" s="104">
        <v>6.61</v>
      </c>
      <c r="D47" s="104"/>
      <c r="E47" s="104">
        <v>0</v>
      </c>
    </row>
    <row r="48" spans="1:5" x14ac:dyDescent="0.25">
      <c r="A48" s="103">
        <v>41</v>
      </c>
      <c r="B48" s="104">
        <v>24.21</v>
      </c>
      <c r="C48" s="104">
        <v>6.45</v>
      </c>
      <c r="D48" s="104"/>
      <c r="E48" s="104">
        <v>0</v>
      </c>
    </row>
    <row r="49" spans="1:5" x14ac:dyDescent="0.25">
      <c r="A49" s="103">
        <v>42</v>
      </c>
      <c r="B49" s="104">
        <v>23.96</v>
      </c>
      <c r="C49" s="104">
        <v>6.3</v>
      </c>
      <c r="D49" s="104"/>
      <c r="E49" s="104">
        <v>0</v>
      </c>
    </row>
    <row r="50" spans="1:5" x14ac:dyDescent="0.25">
      <c r="A50" s="103">
        <v>43</v>
      </c>
      <c r="B50" s="104">
        <v>23.7</v>
      </c>
      <c r="C50" s="104">
        <v>6.14</v>
      </c>
      <c r="D50" s="104"/>
      <c r="E50" s="104">
        <v>0</v>
      </c>
    </row>
    <row r="51" spans="1:5" x14ac:dyDescent="0.25">
      <c r="A51" s="103">
        <v>44</v>
      </c>
      <c r="B51" s="104">
        <v>23.43</v>
      </c>
      <c r="C51" s="104">
        <v>5.99</v>
      </c>
      <c r="D51" s="104"/>
      <c r="E51" s="104">
        <v>0</v>
      </c>
    </row>
    <row r="52" spans="1:5" x14ac:dyDescent="0.25">
      <c r="A52" s="103">
        <v>45</v>
      </c>
      <c r="B52" s="104">
        <v>23.15</v>
      </c>
      <c r="C52" s="104">
        <v>5.84</v>
      </c>
      <c r="D52" s="104"/>
      <c r="E52" s="104">
        <v>0</v>
      </c>
    </row>
    <row r="53" spans="1:5" x14ac:dyDescent="0.25">
      <c r="A53" s="103">
        <v>46</v>
      </c>
      <c r="B53" s="104">
        <v>22.87</v>
      </c>
      <c r="C53" s="104">
        <v>5.69</v>
      </c>
      <c r="D53" s="104"/>
      <c r="E53" s="104">
        <v>0</v>
      </c>
    </row>
    <row r="54" spans="1:5" x14ac:dyDescent="0.25">
      <c r="A54" s="103">
        <v>47</v>
      </c>
      <c r="B54" s="104">
        <v>22.58</v>
      </c>
      <c r="C54" s="104">
        <v>5.54</v>
      </c>
      <c r="D54" s="104"/>
      <c r="E54" s="104">
        <v>0</v>
      </c>
    </row>
    <row r="55" spans="1:5" x14ac:dyDescent="0.25">
      <c r="A55" s="103">
        <v>48</v>
      </c>
      <c r="B55" s="104">
        <v>22.27</v>
      </c>
      <c r="C55" s="104">
        <v>5.39</v>
      </c>
      <c r="D55" s="104"/>
      <c r="E55" s="104">
        <v>0</v>
      </c>
    </row>
    <row r="56" spans="1:5" x14ac:dyDescent="0.25">
      <c r="A56" s="103">
        <v>49</v>
      </c>
      <c r="B56" s="104">
        <v>21.96</v>
      </c>
      <c r="C56" s="104">
        <v>5.24</v>
      </c>
      <c r="D56" s="104"/>
      <c r="E56" s="104">
        <v>0</v>
      </c>
    </row>
    <row r="57" spans="1:5" x14ac:dyDescent="0.25">
      <c r="A57" s="103">
        <v>50</v>
      </c>
      <c r="B57" s="104">
        <v>21.63</v>
      </c>
      <c r="C57" s="104">
        <v>5.1100000000000003</v>
      </c>
      <c r="D57" s="104"/>
      <c r="E57" s="104">
        <v>0</v>
      </c>
    </row>
    <row r="58" spans="1:5" x14ac:dyDescent="0.25">
      <c r="A58" s="103">
        <v>51</v>
      </c>
      <c r="B58" s="104">
        <v>21.28</v>
      </c>
      <c r="C58" s="104">
        <v>4.97</v>
      </c>
      <c r="D58" s="104"/>
      <c r="E58" s="104">
        <v>0</v>
      </c>
    </row>
    <row r="59" spans="1:5" x14ac:dyDescent="0.25">
      <c r="A59" s="103">
        <v>52</v>
      </c>
      <c r="B59" s="104">
        <v>20.92</v>
      </c>
      <c r="C59" s="104">
        <v>4.84</v>
      </c>
      <c r="D59" s="104"/>
      <c r="E59" s="104">
        <v>0</v>
      </c>
    </row>
    <row r="60" spans="1:5" x14ac:dyDescent="0.25">
      <c r="A60" s="103">
        <v>53</v>
      </c>
      <c r="B60" s="104">
        <v>20.54</v>
      </c>
      <c r="C60" s="104">
        <v>4.72</v>
      </c>
      <c r="D60" s="104"/>
      <c r="E60" s="104">
        <v>0</v>
      </c>
    </row>
    <row r="61" spans="1:5" x14ac:dyDescent="0.25">
      <c r="A61" s="103">
        <v>54</v>
      </c>
      <c r="B61" s="104">
        <v>20.149999999999999</v>
      </c>
      <c r="C61" s="104">
        <v>4.5999999999999996</v>
      </c>
      <c r="D61" s="104"/>
      <c r="E61" s="104">
        <v>0</v>
      </c>
    </row>
    <row r="62" spans="1:5" x14ac:dyDescent="0.25">
      <c r="A62" s="103">
        <v>55</v>
      </c>
      <c r="B62" s="104">
        <v>19.739999999999998</v>
      </c>
      <c r="C62" s="104">
        <v>4.49</v>
      </c>
      <c r="D62" s="104"/>
      <c r="E62" s="104">
        <v>0</v>
      </c>
    </row>
    <row r="63" spans="1:5" x14ac:dyDescent="0.25">
      <c r="A63" s="103">
        <v>56</v>
      </c>
      <c r="B63" s="104">
        <v>19.32</v>
      </c>
      <c r="C63" s="104">
        <v>4.38</v>
      </c>
      <c r="D63" s="104"/>
      <c r="E63" s="104">
        <v>0</v>
      </c>
    </row>
    <row r="64" spans="1:5" x14ac:dyDescent="0.25">
      <c r="A64" s="103">
        <v>57</v>
      </c>
      <c r="B64" s="104">
        <v>18.88</v>
      </c>
      <c r="C64" s="104">
        <v>4.28</v>
      </c>
      <c r="D64" s="104"/>
      <c r="E64" s="104">
        <v>0</v>
      </c>
    </row>
    <row r="65" spans="1:5" x14ac:dyDescent="0.25">
      <c r="A65" s="103">
        <v>58</v>
      </c>
      <c r="B65" s="104">
        <v>18.43</v>
      </c>
      <c r="C65" s="104">
        <v>4.18</v>
      </c>
      <c r="D65" s="104"/>
      <c r="E65" s="104">
        <v>0</v>
      </c>
    </row>
    <row r="66" spans="1:5" x14ac:dyDescent="0.25">
      <c r="A66" s="103">
        <v>59</v>
      </c>
      <c r="B66" s="104">
        <v>17.96</v>
      </c>
      <c r="C66" s="104">
        <v>4.09</v>
      </c>
      <c r="D66" s="104"/>
      <c r="E66" s="104">
        <v>0</v>
      </c>
    </row>
    <row r="67" spans="1:5" x14ac:dyDescent="0.25">
      <c r="A67" s="103">
        <v>60</v>
      </c>
      <c r="B67" s="104">
        <v>17.48</v>
      </c>
      <c r="C67" s="104">
        <v>4</v>
      </c>
      <c r="D67" s="104"/>
      <c r="E67" s="104">
        <v>0</v>
      </c>
    </row>
    <row r="68" spans="1:5" x14ac:dyDescent="0.25">
      <c r="A68" s="103">
        <v>61</v>
      </c>
      <c r="B68" s="104">
        <v>16.989999999999998</v>
      </c>
      <c r="C68" s="104">
        <v>3.91</v>
      </c>
      <c r="D68" s="104"/>
      <c r="E68" s="104">
        <v>0</v>
      </c>
    </row>
    <row r="69" spans="1:5" x14ac:dyDescent="0.25">
      <c r="A69" s="103">
        <v>62</v>
      </c>
      <c r="B69" s="104">
        <v>16.48</v>
      </c>
      <c r="C69" s="104">
        <v>3.84</v>
      </c>
      <c r="D69" s="104"/>
      <c r="E69" s="104">
        <v>0</v>
      </c>
    </row>
    <row r="70" spans="1:5" x14ac:dyDescent="0.25">
      <c r="A70" s="103">
        <v>63</v>
      </c>
      <c r="B70" s="104">
        <v>15.96</v>
      </c>
      <c r="C70" s="104">
        <v>3.76</v>
      </c>
      <c r="D70" s="104"/>
      <c r="E70" s="104">
        <v>0</v>
      </c>
    </row>
    <row r="71" spans="1:5" x14ac:dyDescent="0.25">
      <c r="A71" s="103">
        <v>64</v>
      </c>
      <c r="B71" s="104">
        <v>15.43</v>
      </c>
      <c r="C71" s="104">
        <v>3.69</v>
      </c>
      <c r="D71" s="104"/>
      <c r="E71" s="104">
        <v>0</v>
      </c>
    </row>
    <row r="72" spans="1:5" x14ac:dyDescent="0.25">
      <c r="A72" s="103">
        <v>65</v>
      </c>
      <c r="B72" s="104">
        <v>14.88</v>
      </c>
      <c r="C72" s="104">
        <v>3.62</v>
      </c>
      <c r="D72" s="104"/>
      <c r="E72" s="104"/>
    </row>
    <row r="73" spans="1:5" x14ac:dyDescent="0.25">
      <c r="A73" s="103">
        <v>66</v>
      </c>
      <c r="B73" s="104">
        <v>14.32</v>
      </c>
      <c r="C73" s="104">
        <v>3.56</v>
      </c>
      <c r="D73" s="104"/>
      <c r="E73" s="104"/>
    </row>
    <row r="74" spans="1:5" x14ac:dyDescent="0.25">
      <c r="A74" s="103">
        <v>67</v>
      </c>
      <c r="B74" s="104">
        <v>13.76</v>
      </c>
      <c r="C74" s="104">
        <v>3.5</v>
      </c>
      <c r="D74" s="104"/>
      <c r="E74" s="104"/>
    </row>
    <row r="75" spans="1:5" x14ac:dyDescent="0.25">
      <c r="A75" s="103">
        <v>68</v>
      </c>
      <c r="B75" s="104">
        <v>13.19</v>
      </c>
      <c r="C75" s="104">
        <v>3.43</v>
      </c>
      <c r="D75" s="104"/>
      <c r="E75" s="104"/>
    </row>
    <row r="76" spans="1:5" x14ac:dyDescent="0.25">
      <c r="A76" s="103">
        <v>69</v>
      </c>
      <c r="B76" s="104">
        <v>12.61</v>
      </c>
      <c r="C76" s="104">
        <v>3.21</v>
      </c>
      <c r="D76" s="104">
        <v>2.04</v>
      </c>
      <c r="E76" s="104"/>
    </row>
    <row r="77" spans="1:5" x14ac:dyDescent="0.25">
      <c r="A77" s="103">
        <v>70</v>
      </c>
      <c r="B77" s="104">
        <v>12.03</v>
      </c>
      <c r="C77" s="104">
        <v>2.98</v>
      </c>
      <c r="D77" s="104">
        <v>1.88</v>
      </c>
      <c r="E77" s="104"/>
    </row>
    <row r="78" spans="1:5" x14ac:dyDescent="0.25">
      <c r="A78" s="103">
        <v>71</v>
      </c>
      <c r="B78" s="104">
        <v>11.44</v>
      </c>
      <c r="C78" s="104">
        <v>2.93</v>
      </c>
      <c r="D78" s="104">
        <v>1.72</v>
      </c>
      <c r="E78" s="104"/>
    </row>
    <row r="79" spans="1:5" x14ac:dyDescent="0.25">
      <c r="A79" s="103">
        <v>72</v>
      </c>
      <c r="B79" s="104">
        <v>10.86</v>
      </c>
      <c r="C79" s="104">
        <v>2.87</v>
      </c>
      <c r="D79" s="104">
        <v>1.57</v>
      </c>
      <c r="E79" s="104"/>
    </row>
    <row r="80" spans="1:5" x14ac:dyDescent="0.25">
      <c r="A80" s="103">
        <v>73</v>
      </c>
      <c r="B80" s="104">
        <v>10.28</v>
      </c>
      <c r="C80" s="104">
        <v>2.81</v>
      </c>
      <c r="D80" s="104">
        <v>1.42</v>
      </c>
      <c r="E80" s="104"/>
    </row>
    <row r="81" spans="1:5" x14ac:dyDescent="0.25">
      <c r="A81" s="103">
        <v>74</v>
      </c>
      <c r="B81" s="104">
        <v>9.7100000000000009</v>
      </c>
      <c r="C81" s="104">
        <v>2.59</v>
      </c>
      <c r="D81" s="104">
        <v>1.28</v>
      </c>
      <c r="E81" s="104"/>
    </row>
    <row r="82" spans="1:5" x14ac:dyDescent="0.25">
      <c r="A82" s="103">
        <v>75</v>
      </c>
      <c r="B82" s="104">
        <v>9.15</v>
      </c>
      <c r="C82" s="104">
        <v>2.36</v>
      </c>
      <c r="D82" s="104">
        <v>1.1599999999999999</v>
      </c>
      <c r="E82" s="104"/>
    </row>
    <row r="83" spans="1:5" x14ac:dyDescent="0.25">
      <c r="A83" s="103">
        <v>76</v>
      </c>
      <c r="B83" s="104">
        <v>8.6</v>
      </c>
      <c r="C83" s="104">
        <v>2.2999999999999998</v>
      </c>
      <c r="D83" s="104">
        <v>1.03</v>
      </c>
      <c r="E83" s="104"/>
    </row>
    <row r="84" spans="1:5" x14ac:dyDescent="0.25">
      <c r="A84" s="103">
        <v>77</v>
      </c>
      <c r="B84" s="104">
        <v>8.06</v>
      </c>
      <c r="C84" s="104">
        <v>2.2400000000000002</v>
      </c>
      <c r="D84" s="104">
        <v>0.92</v>
      </c>
      <c r="E84" s="104"/>
    </row>
    <row r="85" spans="1:5" x14ac:dyDescent="0.25">
      <c r="A85" s="103">
        <v>78</v>
      </c>
      <c r="B85" s="104">
        <v>7.53</v>
      </c>
      <c r="C85" s="104">
        <v>2.17</v>
      </c>
      <c r="D85" s="104">
        <v>0.82</v>
      </c>
      <c r="E85" s="104"/>
    </row>
    <row r="86" spans="1:5" x14ac:dyDescent="0.25">
      <c r="A86" s="103">
        <v>79</v>
      </c>
      <c r="B86" s="104">
        <v>7.03</v>
      </c>
      <c r="C86" s="104">
        <v>1.91</v>
      </c>
      <c r="D86" s="104">
        <v>0.72</v>
      </c>
      <c r="E86" s="104"/>
    </row>
    <row r="87" spans="1:5" x14ac:dyDescent="0.25">
      <c r="A87" s="103">
        <v>80</v>
      </c>
      <c r="B87" s="104">
        <v>6.54</v>
      </c>
      <c r="C87" s="104">
        <v>1.66</v>
      </c>
      <c r="D87" s="104">
        <v>0.64</v>
      </c>
      <c r="E87" s="104"/>
    </row>
    <row r="88" spans="1:5" x14ac:dyDescent="0.25">
      <c r="A88" s="103">
        <v>81</v>
      </c>
      <c r="B88" s="104">
        <v>6.07</v>
      </c>
      <c r="C88" s="104">
        <v>1.6</v>
      </c>
      <c r="D88" s="104">
        <v>0.56000000000000005</v>
      </c>
      <c r="E88" s="104"/>
    </row>
    <row r="89" spans="1:5" x14ac:dyDescent="0.25">
      <c r="A89" s="103">
        <v>82</v>
      </c>
      <c r="B89" s="104">
        <v>5.63</v>
      </c>
      <c r="C89" s="104">
        <v>1.53</v>
      </c>
      <c r="D89" s="104">
        <v>0.49</v>
      </c>
      <c r="E89" s="104"/>
    </row>
    <row r="90" spans="1:5" x14ac:dyDescent="0.25">
      <c r="A90" s="103">
        <v>83</v>
      </c>
      <c r="B90" s="104">
        <v>5.2</v>
      </c>
      <c r="C90" s="104">
        <v>1.46</v>
      </c>
      <c r="D90" s="104">
        <v>0.42</v>
      </c>
      <c r="E90" s="104"/>
    </row>
    <row r="91" spans="1:5" x14ac:dyDescent="0.25">
      <c r="A91" s="103">
        <v>84</v>
      </c>
      <c r="B91" s="104">
        <v>4.8</v>
      </c>
      <c r="C91" s="104">
        <v>1.24</v>
      </c>
      <c r="D91" s="104">
        <v>0.36</v>
      </c>
      <c r="E91" s="104"/>
    </row>
    <row r="92" spans="1:5" x14ac:dyDescent="0.25">
      <c r="A92" s="103">
        <v>85</v>
      </c>
      <c r="B92" s="104">
        <v>4.42</v>
      </c>
      <c r="C92" s="104">
        <v>1.02</v>
      </c>
      <c r="D92" s="104">
        <v>0.31</v>
      </c>
      <c r="E92" s="104"/>
    </row>
    <row r="93" spans="1:5" x14ac:dyDescent="0.25">
      <c r="A93" s="103">
        <v>86</v>
      </c>
      <c r="B93" s="104">
        <v>4.0599999999999996</v>
      </c>
      <c r="C93" s="104">
        <v>0.96</v>
      </c>
      <c r="D93" s="104">
        <v>0.27</v>
      </c>
      <c r="E93" s="104"/>
    </row>
    <row r="94" spans="1:5" x14ac:dyDescent="0.25">
      <c r="A94" s="103">
        <v>87</v>
      </c>
      <c r="B94" s="104">
        <v>3.73</v>
      </c>
      <c r="C94" s="104">
        <v>0.91</v>
      </c>
      <c r="D94" s="104">
        <v>0.23</v>
      </c>
      <c r="E94" s="104"/>
    </row>
    <row r="95" spans="1:5" x14ac:dyDescent="0.25">
      <c r="A95" s="103">
        <v>88</v>
      </c>
      <c r="B95" s="104">
        <v>3.42</v>
      </c>
      <c r="C95" s="104">
        <v>0.86</v>
      </c>
      <c r="D95" s="104">
        <v>0.19</v>
      </c>
      <c r="E95" s="104"/>
    </row>
    <row r="96" spans="1:5" x14ac:dyDescent="0.25">
      <c r="A96" s="103">
        <v>89</v>
      </c>
      <c r="B96" s="104">
        <v>3.13</v>
      </c>
      <c r="C96" s="104">
        <v>0.67</v>
      </c>
      <c r="D96" s="104">
        <v>0.16</v>
      </c>
      <c r="E96" s="104"/>
    </row>
    <row r="97" spans="1:5" x14ac:dyDescent="0.25">
      <c r="A97" s="103">
        <v>90</v>
      </c>
      <c r="B97" s="104">
        <v>2.86</v>
      </c>
      <c r="C97" s="104">
        <v>0.5</v>
      </c>
      <c r="D97" s="104">
        <v>0.14000000000000001</v>
      </c>
      <c r="E97" s="104"/>
    </row>
    <row r="98" spans="1:5" x14ac:dyDescent="0.25">
      <c r="A98" s="103">
        <v>91</v>
      </c>
      <c r="B98" s="104">
        <v>2.61</v>
      </c>
      <c r="C98" s="104">
        <v>0.47</v>
      </c>
      <c r="D98" s="104">
        <v>0.11</v>
      </c>
      <c r="E98" s="104"/>
    </row>
    <row r="99" spans="1:5" x14ac:dyDescent="0.25">
      <c r="A99" s="103">
        <v>92</v>
      </c>
      <c r="B99" s="104">
        <v>2.38</v>
      </c>
      <c r="C99" s="104">
        <v>0.44</v>
      </c>
      <c r="D99" s="104">
        <v>0.1</v>
      </c>
      <c r="E99" s="104"/>
    </row>
    <row r="100" spans="1:5" x14ac:dyDescent="0.25">
      <c r="A100" s="103">
        <v>93</v>
      </c>
      <c r="B100" s="104">
        <v>2.1800000000000002</v>
      </c>
      <c r="C100" s="104">
        <v>0.4</v>
      </c>
      <c r="D100" s="104">
        <v>0.08</v>
      </c>
      <c r="E100" s="104"/>
    </row>
    <row r="101" spans="1:5" x14ac:dyDescent="0.25">
      <c r="A101" s="103">
        <v>94</v>
      </c>
      <c r="B101" s="104">
        <v>1.99</v>
      </c>
      <c r="C101" s="104">
        <v>0.37</v>
      </c>
      <c r="D101" s="104">
        <v>7.0000000000000007E-2</v>
      </c>
      <c r="E101" s="104"/>
    </row>
    <row r="102" spans="1:5" x14ac:dyDescent="0.25">
      <c r="A102" s="103">
        <v>95</v>
      </c>
      <c r="B102" s="104">
        <v>1.82</v>
      </c>
      <c r="C102" s="104">
        <v>0.35</v>
      </c>
      <c r="D102" s="104">
        <v>0.06</v>
      </c>
      <c r="E102" s="104"/>
    </row>
  </sheetData>
  <sheetProtection algorithmName="SHA-512" hashValue="RRnHBI0MbGKoYE1o7UEjJGO4aBNkztDXXz6isY2QiqEqLFgNTyEAR+eCi+l3dtTO4UIV1cNu6M+w1nkgY82C1Q==" saltValue="8+TOkCLtH57/x6lHyqyqiw==" spinCount="100000" sheet="1" objects="1" scenarios="1"/>
  <conditionalFormatting sqref="A6:A21">
    <cfRule type="expression" dxfId="471" priority="1" stopIfTrue="1">
      <formula>MOD(ROW(),2)=0</formula>
    </cfRule>
    <cfRule type="expression" dxfId="470" priority="2" stopIfTrue="1">
      <formula>MOD(ROW(),2)&lt;&gt;0</formula>
    </cfRule>
  </conditionalFormatting>
  <conditionalFormatting sqref="A26:A102">
    <cfRule type="expression" dxfId="469" priority="5" stopIfTrue="1">
      <formula>MOD(ROW(),2)=0</formula>
    </cfRule>
    <cfRule type="expression" dxfId="468" priority="6" stopIfTrue="1">
      <formula>MOD(ROW(),2)&lt;&gt;0</formula>
    </cfRule>
  </conditionalFormatting>
  <conditionalFormatting sqref="B17:B21">
    <cfRule type="expression" dxfId="467" priority="3" stopIfTrue="1">
      <formula>MOD(ROW(),2)=0</formula>
    </cfRule>
    <cfRule type="expression" dxfId="466" priority="4" stopIfTrue="1">
      <formula>MOD(ROW(),2)&lt;&gt;0</formula>
    </cfRule>
  </conditionalFormatting>
  <conditionalFormatting sqref="B6:E21">
    <cfRule type="expression" dxfId="465" priority="19" stopIfTrue="1">
      <formula>MOD(ROW(),2)=0</formula>
    </cfRule>
    <cfRule type="expression" dxfId="464" priority="20" stopIfTrue="1">
      <formula>MOD(ROW(),2)&lt;&gt;0</formula>
    </cfRule>
  </conditionalFormatting>
  <conditionalFormatting sqref="B26:E102">
    <cfRule type="expression" dxfId="463" priority="7" stopIfTrue="1">
      <formula>MOD(ROW(),2)=0</formula>
    </cfRule>
    <cfRule type="expression" dxfId="462" priority="8" stopIfTrue="1">
      <formula>MOD(ROW(),2)&lt;&gt;0</formula>
    </cfRule>
  </conditionalFormatting>
  <hyperlinks>
    <hyperlink ref="B24" location="Assumptions!A1" display="Assumptions" xr:uid="{90478A29-DD3C-41D6-9794-174906C957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dimension ref="A1:I75"/>
  <sheetViews>
    <sheetView showGridLines="0" zoomScale="85" zoomScaleNormal="85" workbookViewId="0">
      <selection activeCell="A4" sqref="A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Pension credit - x-306</v>
      </c>
      <c r="B3" s="53"/>
      <c r="C3" s="53"/>
      <c r="D3" s="53"/>
      <c r="E3" s="53"/>
      <c r="F3" s="53"/>
      <c r="G3" s="53"/>
      <c r="H3" s="53"/>
      <c r="I3" s="53"/>
    </row>
    <row r="4" spans="1:9" x14ac:dyDescent="0.25">
      <c r="A4" s="55"/>
    </row>
    <row r="6" spans="1:9" x14ac:dyDescent="0.25">
      <c r="A6" s="154" t="s">
        <v>22</v>
      </c>
      <c r="B6" s="153" t="s">
        <v>24</v>
      </c>
      <c r="C6" s="153"/>
    </row>
    <row r="7" spans="1:9" x14ac:dyDescent="0.25">
      <c r="A7" s="155" t="s">
        <v>14</v>
      </c>
      <c r="B7" s="153" t="s">
        <v>43</v>
      </c>
      <c r="C7" s="153"/>
    </row>
    <row r="8" spans="1:9" x14ac:dyDescent="0.25">
      <c r="A8" s="155" t="s">
        <v>44</v>
      </c>
      <c r="B8" s="153">
        <v>2015</v>
      </c>
      <c r="C8" s="153"/>
    </row>
    <row r="9" spans="1:9" x14ac:dyDescent="0.25">
      <c r="A9" s="155" t="s">
        <v>15</v>
      </c>
      <c r="B9" s="153" t="s">
        <v>344</v>
      </c>
      <c r="C9" s="153"/>
    </row>
    <row r="10" spans="1:9" x14ac:dyDescent="0.25">
      <c r="A10" s="155" t="s">
        <v>1</v>
      </c>
      <c r="B10" s="153" t="s">
        <v>345</v>
      </c>
      <c r="C10" s="153"/>
    </row>
    <row r="11" spans="1:9" x14ac:dyDescent="0.25">
      <c r="A11" s="155" t="s">
        <v>21</v>
      </c>
      <c r="B11" s="153" t="s">
        <v>262</v>
      </c>
      <c r="C11" s="153"/>
    </row>
    <row r="12" spans="1:9" x14ac:dyDescent="0.25">
      <c r="A12" s="155" t="s">
        <v>256</v>
      </c>
      <c r="B12" s="153" t="s">
        <v>263</v>
      </c>
      <c r="C12" s="153"/>
    </row>
    <row r="13" spans="1:9" x14ac:dyDescent="0.25">
      <c r="A13" s="155" t="s">
        <v>46</v>
      </c>
      <c r="B13" s="153">
        <v>0</v>
      </c>
      <c r="C13" s="153"/>
    </row>
    <row r="14" spans="1:9" x14ac:dyDescent="0.25">
      <c r="A14" s="155" t="s">
        <v>16</v>
      </c>
      <c r="B14" s="153">
        <v>306</v>
      </c>
      <c r="C14" s="153"/>
    </row>
    <row r="15" spans="1:9" x14ac:dyDescent="0.25">
      <c r="A15" s="155" t="s">
        <v>47</v>
      </c>
      <c r="B15" s="153" t="s">
        <v>346</v>
      </c>
      <c r="C15" s="153"/>
    </row>
    <row r="16" spans="1:9" x14ac:dyDescent="0.25">
      <c r="A16" s="155" t="s">
        <v>48</v>
      </c>
      <c r="B16" s="153" t="s">
        <v>347</v>
      </c>
      <c r="C16" s="153"/>
    </row>
    <row r="17" spans="1:3" x14ac:dyDescent="0.25">
      <c r="A17" s="151" t="s">
        <v>694</v>
      </c>
      <c r="B17" s="153"/>
      <c r="C17" s="153"/>
    </row>
    <row r="18" spans="1:3" x14ac:dyDescent="0.25">
      <c r="A18" s="155" t="s">
        <v>17</v>
      </c>
      <c r="B18" s="156">
        <v>45072</v>
      </c>
      <c r="C18" s="153"/>
    </row>
    <row r="19" spans="1:3" x14ac:dyDescent="0.25">
      <c r="A19" s="155" t="s">
        <v>18</v>
      </c>
      <c r="B19" s="156">
        <v>45014</v>
      </c>
      <c r="C19" s="153"/>
    </row>
    <row r="20" spans="1:3" x14ac:dyDescent="0.25">
      <c r="A20" s="155" t="s">
        <v>254</v>
      </c>
      <c r="B20" s="153" t="s">
        <v>578</v>
      </c>
      <c r="C20" s="153"/>
    </row>
    <row r="21" spans="1:3" x14ac:dyDescent="0.25">
      <c r="A21" s="155" t="s">
        <v>762</v>
      </c>
      <c r="B21" s="153" t="s">
        <v>710</v>
      </c>
      <c r="C21" s="153"/>
    </row>
    <row r="22" spans="1:3" x14ac:dyDescent="0.25">
      <c r="A22" s="94"/>
    </row>
    <row r="23" spans="1:3" x14ac:dyDescent="0.25">
      <c r="B23" s="94" t="str">
        <f>HYPERLINK("#'Factor List'!A1","Back to Factor List")</f>
        <v>Back to Factor List</v>
      </c>
    </row>
    <row r="24" spans="1:3" x14ac:dyDescent="0.25">
      <c r="B24" s="94" t="s">
        <v>705</v>
      </c>
    </row>
    <row r="26" spans="1:3" x14ac:dyDescent="0.25">
      <c r="A26" s="102" t="s">
        <v>266</v>
      </c>
      <c r="B26" s="102" t="s">
        <v>267</v>
      </c>
      <c r="C26" s="102" t="s">
        <v>369</v>
      </c>
    </row>
    <row r="27" spans="1:3" x14ac:dyDescent="0.25">
      <c r="A27" s="103">
        <v>16</v>
      </c>
      <c r="B27" s="104">
        <v>8.66</v>
      </c>
      <c r="C27" s="104">
        <v>0.44</v>
      </c>
    </row>
    <row r="28" spans="1:3" x14ac:dyDescent="0.25">
      <c r="A28" s="103">
        <v>17</v>
      </c>
      <c r="B28" s="104">
        <v>8.7799999999999994</v>
      </c>
      <c r="C28" s="104">
        <v>0.45</v>
      </c>
    </row>
    <row r="29" spans="1:3" x14ac:dyDescent="0.25">
      <c r="A29" s="103">
        <v>18</v>
      </c>
      <c r="B29" s="104">
        <v>8.91</v>
      </c>
      <c r="C29" s="104">
        <v>0.46</v>
      </c>
    </row>
    <row r="30" spans="1:3" x14ac:dyDescent="0.25">
      <c r="A30" s="103">
        <v>19</v>
      </c>
      <c r="B30" s="104">
        <v>9.0299999999999994</v>
      </c>
      <c r="C30" s="104">
        <v>0.46</v>
      </c>
    </row>
    <row r="31" spans="1:3" x14ac:dyDescent="0.25">
      <c r="A31" s="103">
        <v>20</v>
      </c>
      <c r="B31" s="104">
        <v>9.16</v>
      </c>
      <c r="C31" s="104">
        <v>0.47</v>
      </c>
    </row>
    <row r="32" spans="1:3" x14ac:dyDescent="0.25">
      <c r="A32" s="103">
        <v>21</v>
      </c>
      <c r="B32" s="104">
        <v>9.2899999999999991</v>
      </c>
      <c r="C32" s="104">
        <v>0.48</v>
      </c>
    </row>
    <row r="33" spans="1:3" x14ac:dyDescent="0.25">
      <c r="A33" s="103">
        <v>22</v>
      </c>
      <c r="B33" s="104">
        <v>9.42</v>
      </c>
      <c r="C33" s="104">
        <v>0.49</v>
      </c>
    </row>
    <row r="34" spans="1:3" x14ac:dyDescent="0.25">
      <c r="A34" s="103">
        <v>23</v>
      </c>
      <c r="B34" s="104">
        <v>9.56</v>
      </c>
      <c r="C34" s="104">
        <v>0.5</v>
      </c>
    </row>
    <row r="35" spans="1:3" x14ac:dyDescent="0.25">
      <c r="A35" s="103">
        <v>24</v>
      </c>
      <c r="B35" s="104">
        <v>9.69</v>
      </c>
      <c r="C35" s="104">
        <v>0.51</v>
      </c>
    </row>
    <row r="36" spans="1:3" x14ac:dyDescent="0.25">
      <c r="A36" s="103">
        <v>25</v>
      </c>
      <c r="B36" s="104">
        <v>9.83</v>
      </c>
      <c r="C36" s="104">
        <v>0.51</v>
      </c>
    </row>
    <row r="37" spans="1:3" x14ac:dyDescent="0.25">
      <c r="A37" s="103">
        <v>26</v>
      </c>
      <c r="B37" s="104">
        <v>9.9700000000000006</v>
      </c>
      <c r="C37" s="104">
        <v>0.52</v>
      </c>
    </row>
    <row r="38" spans="1:3" x14ac:dyDescent="0.25">
      <c r="A38" s="103">
        <v>27</v>
      </c>
      <c r="B38" s="104">
        <v>10.11</v>
      </c>
      <c r="C38" s="104">
        <v>0.53</v>
      </c>
    </row>
    <row r="39" spans="1:3" x14ac:dyDescent="0.25">
      <c r="A39" s="103">
        <v>28</v>
      </c>
      <c r="B39" s="104">
        <v>10.26</v>
      </c>
      <c r="C39" s="104">
        <v>0.54</v>
      </c>
    </row>
    <row r="40" spans="1:3" x14ac:dyDescent="0.25">
      <c r="A40" s="103">
        <v>29</v>
      </c>
      <c r="B40" s="104">
        <v>10.4</v>
      </c>
      <c r="C40" s="104">
        <v>0.55000000000000004</v>
      </c>
    </row>
    <row r="41" spans="1:3" x14ac:dyDescent="0.25">
      <c r="A41" s="103">
        <v>30</v>
      </c>
      <c r="B41" s="104">
        <v>10.55</v>
      </c>
      <c r="C41" s="104">
        <v>0.56000000000000005</v>
      </c>
    </row>
    <row r="42" spans="1:3" x14ac:dyDescent="0.25">
      <c r="A42" s="103">
        <v>31</v>
      </c>
      <c r="B42" s="104">
        <v>10.7</v>
      </c>
      <c r="C42" s="104">
        <v>0.56999999999999995</v>
      </c>
    </row>
    <row r="43" spans="1:3" x14ac:dyDescent="0.25">
      <c r="A43" s="103">
        <v>32</v>
      </c>
      <c r="B43" s="104">
        <v>10.86</v>
      </c>
      <c r="C43" s="104">
        <v>0.57999999999999996</v>
      </c>
    </row>
    <row r="44" spans="1:3" x14ac:dyDescent="0.25">
      <c r="A44" s="103">
        <v>33</v>
      </c>
      <c r="B44" s="104">
        <v>11.01</v>
      </c>
      <c r="C44" s="104">
        <v>0.59</v>
      </c>
    </row>
    <row r="45" spans="1:3" x14ac:dyDescent="0.25">
      <c r="A45" s="103">
        <v>34</v>
      </c>
      <c r="B45" s="104">
        <v>11.17</v>
      </c>
      <c r="C45" s="104">
        <v>0.6</v>
      </c>
    </row>
    <row r="46" spans="1:3" x14ac:dyDescent="0.25">
      <c r="A46" s="103">
        <v>35</v>
      </c>
      <c r="B46" s="104">
        <v>11.34</v>
      </c>
      <c r="C46" s="104">
        <v>0.61</v>
      </c>
    </row>
    <row r="47" spans="1:3" x14ac:dyDescent="0.25">
      <c r="A47" s="103">
        <v>36</v>
      </c>
      <c r="B47" s="104">
        <v>11.5</v>
      </c>
      <c r="C47" s="104">
        <v>0.62</v>
      </c>
    </row>
    <row r="48" spans="1:3" x14ac:dyDescent="0.25">
      <c r="A48" s="103">
        <v>37</v>
      </c>
      <c r="B48" s="104">
        <v>11.67</v>
      </c>
      <c r="C48" s="104">
        <v>0.63</v>
      </c>
    </row>
    <row r="49" spans="1:3" x14ac:dyDescent="0.25">
      <c r="A49" s="103">
        <v>38</v>
      </c>
      <c r="B49" s="104">
        <v>11.84</v>
      </c>
      <c r="C49" s="104">
        <v>0.64</v>
      </c>
    </row>
    <row r="50" spans="1:3" x14ac:dyDescent="0.25">
      <c r="A50" s="103">
        <v>39</v>
      </c>
      <c r="B50" s="104">
        <v>12.01</v>
      </c>
      <c r="C50" s="104">
        <v>0.65</v>
      </c>
    </row>
    <row r="51" spans="1:3" x14ac:dyDescent="0.25">
      <c r="A51" s="103">
        <v>40</v>
      </c>
      <c r="B51" s="104">
        <v>12.19</v>
      </c>
      <c r="C51" s="104">
        <v>0.66</v>
      </c>
    </row>
    <row r="52" spans="1:3" x14ac:dyDescent="0.25">
      <c r="A52" s="103">
        <v>41</v>
      </c>
      <c r="B52" s="104">
        <v>12.37</v>
      </c>
      <c r="C52" s="104">
        <v>0.67</v>
      </c>
    </row>
    <row r="53" spans="1:3" x14ac:dyDescent="0.25">
      <c r="A53" s="103">
        <v>42</v>
      </c>
      <c r="B53" s="104">
        <v>12.55</v>
      </c>
      <c r="C53" s="104">
        <v>0.68</v>
      </c>
    </row>
    <row r="54" spans="1:3" x14ac:dyDescent="0.25">
      <c r="A54" s="103">
        <v>43</v>
      </c>
      <c r="B54" s="104">
        <v>12.74</v>
      </c>
      <c r="C54" s="104">
        <v>0.7</v>
      </c>
    </row>
    <row r="55" spans="1:3" x14ac:dyDescent="0.25">
      <c r="A55" s="103">
        <v>44</v>
      </c>
      <c r="B55" s="104">
        <v>12.93</v>
      </c>
      <c r="C55" s="104">
        <v>0.71</v>
      </c>
    </row>
    <row r="56" spans="1:3" x14ac:dyDescent="0.25">
      <c r="A56" s="103">
        <v>45</v>
      </c>
      <c r="B56" s="104">
        <v>13.12</v>
      </c>
      <c r="C56" s="104">
        <v>0.72</v>
      </c>
    </row>
    <row r="57" spans="1:3" x14ac:dyDescent="0.25">
      <c r="A57" s="103">
        <v>46</v>
      </c>
      <c r="B57" s="104">
        <v>13.32</v>
      </c>
      <c r="C57" s="104">
        <v>0.73</v>
      </c>
    </row>
    <row r="58" spans="1:3" x14ac:dyDescent="0.25">
      <c r="A58" s="103">
        <v>47</v>
      </c>
      <c r="B58" s="104">
        <v>13.52</v>
      </c>
      <c r="C58" s="104">
        <v>0.74</v>
      </c>
    </row>
    <row r="59" spans="1:3" x14ac:dyDescent="0.25">
      <c r="A59" s="103">
        <v>48</v>
      </c>
      <c r="B59" s="104">
        <v>13.73</v>
      </c>
      <c r="C59" s="104">
        <v>0.76</v>
      </c>
    </row>
    <row r="60" spans="1:3" x14ac:dyDescent="0.25">
      <c r="A60" s="103">
        <v>49</v>
      </c>
      <c r="B60" s="104">
        <v>13.94</v>
      </c>
      <c r="C60" s="104">
        <v>0.77</v>
      </c>
    </row>
    <row r="61" spans="1:3" x14ac:dyDescent="0.25">
      <c r="A61" s="103">
        <v>50</v>
      </c>
      <c r="B61" s="104">
        <v>14.16</v>
      </c>
      <c r="C61" s="104">
        <v>0.78</v>
      </c>
    </row>
    <row r="62" spans="1:3" x14ac:dyDescent="0.25">
      <c r="A62" s="103">
        <v>51</v>
      </c>
      <c r="B62" s="104">
        <v>14.39</v>
      </c>
      <c r="C62" s="104">
        <v>0.8</v>
      </c>
    </row>
    <row r="63" spans="1:3" x14ac:dyDescent="0.25">
      <c r="A63" s="103">
        <v>52</v>
      </c>
      <c r="B63" s="104">
        <v>14.61</v>
      </c>
      <c r="C63" s="104">
        <v>0.81</v>
      </c>
    </row>
    <row r="64" spans="1:3" x14ac:dyDescent="0.25">
      <c r="A64" s="103">
        <v>53</v>
      </c>
      <c r="B64" s="104">
        <v>14.85</v>
      </c>
      <c r="C64" s="104">
        <v>0.82</v>
      </c>
    </row>
    <row r="65" spans="1:3" x14ac:dyDescent="0.25">
      <c r="A65" s="103">
        <v>54</v>
      </c>
      <c r="B65" s="104">
        <v>15.09</v>
      </c>
      <c r="C65" s="104">
        <v>0.84</v>
      </c>
    </row>
    <row r="66" spans="1:3" x14ac:dyDescent="0.25">
      <c r="A66" s="103">
        <v>55</v>
      </c>
      <c r="B66" s="104">
        <v>15.34</v>
      </c>
      <c r="C66" s="104">
        <v>0.85</v>
      </c>
    </row>
    <row r="67" spans="1:3" x14ac:dyDescent="0.25">
      <c r="A67" s="103">
        <v>56</v>
      </c>
      <c r="B67" s="104">
        <v>15.6</v>
      </c>
      <c r="C67" s="104">
        <v>0.87</v>
      </c>
    </row>
    <row r="68" spans="1:3" x14ac:dyDescent="0.25">
      <c r="A68" s="103">
        <v>57</v>
      </c>
      <c r="B68" s="104">
        <v>15.86</v>
      </c>
      <c r="C68" s="104">
        <v>0.88</v>
      </c>
    </row>
    <row r="69" spans="1:3" x14ac:dyDescent="0.25">
      <c r="A69" s="103">
        <v>58</v>
      </c>
      <c r="B69" s="104">
        <v>16.14</v>
      </c>
      <c r="C69" s="104">
        <v>0.9</v>
      </c>
    </row>
    <row r="70" spans="1:3" x14ac:dyDescent="0.25">
      <c r="A70" s="103">
        <v>59</v>
      </c>
      <c r="B70" s="104">
        <v>16.420000000000002</v>
      </c>
      <c r="C70" s="104">
        <v>0.91</v>
      </c>
    </row>
    <row r="71" spans="1:3" x14ac:dyDescent="0.25">
      <c r="A71" s="103">
        <v>60</v>
      </c>
      <c r="B71" s="104">
        <v>16.72</v>
      </c>
      <c r="C71" s="104">
        <v>0.93</v>
      </c>
    </row>
    <row r="72" spans="1:3" x14ac:dyDescent="0.25">
      <c r="A72" s="103">
        <v>61</v>
      </c>
      <c r="B72" s="104">
        <v>17.03</v>
      </c>
      <c r="C72" s="104">
        <v>0.94</v>
      </c>
    </row>
    <row r="73" spans="1:3" x14ac:dyDescent="0.25">
      <c r="A73" s="103">
        <v>62</v>
      </c>
      <c r="B73" s="104">
        <v>17.350000000000001</v>
      </c>
      <c r="C73" s="104">
        <v>0.96</v>
      </c>
    </row>
    <row r="74" spans="1:3" x14ac:dyDescent="0.25">
      <c r="A74" s="103">
        <v>63</v>
      </c>
      <c r="B74" s="104">
        <v>17.690000000000001</v>
      </c>
      <c r="C74" s="104">
        <v>0.98</v>
      </c>
    </row>
    <row r="75" spans="1:3" x14ac:dyDescent="0.25">
      <c r="A75" s="103">
        <v>64</v>
      </c>
      <c r="B75" s="104">
        <v>18.059999999999999</v>
      </c>
      <c r="C75" s="104">
        <v>0.99</v>
      </c>
    </row>
  </sheetData>
  <sheetProtection algorithmName="SHA-512" hashValue="wR8MsPENuikBZh9+S5xYNG3SCVwp4nu+9pJIXA0BV9DqviOLvDMOQlUDdGA10I/4eaQCPyFQsFa5K0d+9nWC1Q==" saltValue="BjnslRVXdEFzHlhLY+eJVA==" spinCount="100000" sheet="1" objects="1" scenarios="1"/>
  <conditionalFormatting sqref="A6:A21">
    <cfRule type="expression" dxfId="461" priority="1" stopIfTrue="1">
      <formula>MOD(ROW(),2)=0</formula>
    </cfRule>
    <cfRule type="expression" dxfId="460" priority="2" stopIfTrue="1">
      <formula>MOD(ROW(),2)&lt;&gt;0</formula>
    </cfRule>
  </conditionalFormatting>
  <conditionalFormatting sqref="A26:A75">
    <cfRule type="expression" dxfId="459" priority="3" stopIfTrue="1">
      <formula>MOD(ROW(),2)=0</formula>
    </cfRule>
    <cfRule type="expression" dxfId="458" priority="4" stopIfTrue="1">
      <formula>MOD(ROW(),2)&lt;&gt;0</formula>
    </cfRule>
  </conditionalFormatting>
  <conditionalFormatting sqref="B6:C21">
    <cfRule type="expression" dxfId="457" priority="17" stopIfTrue="1">
      <formula>MOD(ROW(),2)=0</formula>
    </cfRule>
    <cfRule type="expression" dxfId="456" priority="18" stopIfTrue="1">
      <formula>MOD(ROW(),2)&lt;&gt;0</formula>
    </cfRule>
  </conditionalFormatting>
  <conditionalFormatting sqref="B26:C75">
    <cfRule type="expression" dxfId="455" priority="5" stopIfTrue="1">
      <formula>MOD(ROW(),2)=0</formula>
    </cfRule>
    <cfRule type="expression" dxfId="454" priority="6" stopIfTrue="1">
      <formula>MOD(ROW(),2)&lt;&gt;0</formula>
    </cfRule>
  </conditionalFormatting>
  <hyperlinks>
    <hyperlink ref="B24" location="Assumptions!A1" display="Assumptions" xr:uid="{3FD18EF9-5B6A-44AC-B4EF-12EA37DF51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dimension ref="A1:I75"/>
  <sheetViews>
    <sheetView showGridLines="0" zoomScale="85" zoomScaleNormal="85" workbookViewId="0">
      <selection activeCell="A4" sqref="A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Pension credit - x-307</v>
      </c>
      <c r="B3" s="53"/>
      <c r="C3" s="53"/>
      <c r="D3" s="53"/>
      <c r="E3" s="53"/>
      <c r="F3" s="53"/>
      <c r="G3" s="53"/>
      <c r="H3" s="53"/>
      <c r="I3" s="53"/>
    </row>
    <row r="4" spans="1:9" x14ac:dyDescent="0.25">
      <c r="A4" s="55"/>
    </row>
    <row r="6" spans="1:9" x14ac:dyDescent="0.25">
      <c r="A6" s="154" t="s">
        <v>22</v>
      </c>
      <c r="B6" s="153" t="s">
        <v>24</v>
      </c>
      <c r="C6" s="153"/>
    </row>
    <row r="7" spans="1:9" x14ac:dyDescent="0.25">
      <c r="A7" s="155" t="s">
        <v>14</v>
      </c>
      <c r="B7" s="153" t="s">
        <v>43</v>
      </c>
      <c r="C7" s="153"/>
    </row>
    <row r="8" spans="1:9" x14ac:dyDescent="0.25">
      <c r="A8" s="155" t="s">
        <v>44</v>
      </c>
      <c r="B8" s="153">
        <v>2015</v>
      </c>
      <c r="C8" s="153"/>
    </row>
    <row r="9" spans="1:9" x14ac:dyDescent="0.25">
      <c r="A9" s="155" t="s">
        <v>15</v>
      </c>
      <c r="B9" s="153" t="s">
        <v>344</v>
      </c>
      <c r="C9" s="153"/>
    </row>
    <row r="10" spans="1:9" x14ac:dyDescent="0.25">
      <c r="A10" s="155" t="s">
        <v>1</v>
      </c>
      <c r="B10" s="153" t="s">
        <v>345</v>
      </c>
      <c r="C10" s="153"/>
    </row>
    <row r="11" spans="1:9" x14ac:dyDescent="0.25">
      <c r="A11" s="155" t="s">
        <v>21</v>
      </c>
      <c r="B11" s="153" t="s">
        <v>272</v>
      </c>
      <c r="C11" s="153"/>
    </row>
    <row r="12" spans="1:9" x14ac:dyDescent="0.25">
      <c r="A12" s="155" t="s">
        <v>256</v>
      </c>
      <c r="B12" s="153" t="s">
        <v>263</v>
      </c>
      <c r="C12" s="153"/>
    </row>
    <row r="13" spans="1:9" x14ac:dyDescent="0.25">
      <c r="A13" s="155" t="s">
        <v>46</v>
      </c>
      <c r="B13" s="153">
        <v>0</v>
      </c>
      <c r="C13" s="153"/>
    </row>
    <row r="14" spans="1:9" x14ac:dyDescent="0.25">
      <c r="A14" s="155" t="s">
        <v>16</v>
      </c>
      <c r="B14" s="153">
        <v>307</v>
      </c>
      <c r="C14" s="153"/>
    </row>
    <row r="15" spans="1:9" x14ac:dyDescent="0.25">
      <c r="A15" s="155" t="s">
        <v>47</v>
      </c>
      <c r="B15" s="153" t="s">
        <v>348</v>
      </c>
      <c r="C15" s="153"/>
    </row>
    <row r="16" spans="1:9" x14ac:dyDescent="0.25">
      <c r="A16" s="155" t="s">
        <v>48</v>
      </c>
      <c r="B16" s="153" t="s">
        <v>349</v>
      </c>
      <c r="C16" s="153"/>
    </row>
    <row r="17" spans="1:3" x14ac:dyDescent="0.25">
      <c r="A17" s="151" t="s">
        <v>694</v>
      </c>
      <c r="B17" s="153"/>
      <c r="C17" s="153"/>
    </row>
    <row r="18" spans="1:3" x14ac:dyDescent="0.25">
      <c r="A18" s="155" t="s">
        <v>17</v>
      </c>
      <c r="B18" s="156">
        <v>45072</v>
      </c>
      <c r="C18" s="153"/>
    </row>
    <row r="19" spans="1:3" x14ac:dyDescent="0.25">
      <c r="A19" s="155" t="s">
        <v>18</v>
      </c>
      <c r="B19" s="156">
        <v>45014</v>
      </c>
      <c r="C19" s="153"/>
    </row>
    <row r="20" spans="1:3" x14ac:dyDescent="0.25">
      <c r="A20" s="155" t="s">
        <v>254</v>
      </c>
      <c r="B20" s="153" t="s">
        <v>578</v>
      </c>
      <c r="C20" s="153"/>
    </row>
    <row r="21" spans="1:3" x14ac:dyDescent="0.25">
      <c r="A21" s="155" t="s">
        <v>762</v>
      </c>
      <c r="B21" s="153" t="s">
        <v>710</v>
      </c>
      <c r="C21" s="153"/>
    </row>
    <row r="22" spans="1:3" x14ac:dyDescent="0.25">
      <c r="A22" s="94"/>
    </row>
    <row r="23" spans="1:3" x14ac:dyDescent="0.25">
      <c r="B23" s="94" t="str">
        <f>HYPERLINK("#'Factor List'!A1","Back to Factor List")</f>
        <v>Back to Factor List</v>
      </c>
    </row>
    <row r="24" spans="1:3" x14ac:dyDescent="0.25">
      <c r="B24" s="94" t="s">
        <v>705</v>
      </c>
    </row>
    <row r="26" spans="1:3" x14ac:dyDescent="0.25">
      <c r="A26" s="102" t="s">
        <v>266</v>
      </c>
      <c r="B26" s="102" t="s">
        <v>267</v>
      </c>
      <c r="C26" s="102" t="s">
        <v>369</v>
      </c>
    </row>
    <row r="27" spans="1:3" x14ac:dyDescent="0.25">
      <c r="A27" s="103">
        <v>16</v>
      </c>
      <c r="B27" s="104">
        <v>8.66</v>
      </c>
      <c r="C27" s="104">
        <v>0.44</v>
      </c>
    </row>
    <row r="28" spans="1:3" x14ac:dyDescent="0.25">
      <c r="A28" s="103">
        <v>17</v>
      </c>
      <c r="B28" s="104">
        <v>8.7799999999999994</v>
      </c>
      <c r="C28" s="104">
        <v>0.45</v>
      </c>
    </row>
    <row r="29" spans="1:3" x14ac:dyDescent="0.25">
      <c r="A29" s="103">
        <v>18</v>
      </c>
      <c r="B29" s="104">
        <v>8.91</v>
      </c>
      <c r="C29" s="104">
        <v>0.46</v>
      </c>
    </row>
    <row r="30" spans="1:3" x14ac:dyDescent="0.25">
      <c r="A30" s="103">
        <v>19</v>
      </c>
      <c r="B30" s="104">
        <v>9.0299999999999994</v>
      </c>
      <c r="C30" s="104">
        <v>0.46</v>
      </c>
    </row>
    <row r="31" spans="1:3" x14ac:dyDescent="0.25">
      <c r="A31" s="103">
        <v>20</v>
      </c>
      <c r="B31" s="104">
        <v>9.16</v>
      </c>
      <c r="C31" s="104">
        <v>0.47</v>
      </c>
    </row>
    <row r="32" spans="1:3" x14ac:dyDescent="0.25">
      <c r="A32" s="103">
        <v>21</v>
      </c>
      <c r="B32" s="104">
        <v>9.2899999999999991</v>
      </c>
      <c r="C32" s="104">
        <v>0.48</v>
      </c>
    </row>
    <row r="33" spans="1:3" x14ac:dyDescent="0.25">
      <c r="A33" s="103">
        <v>22</v>
      </c>
      <c r="B33" s="104">
        <v>9.42</v>
      </c>
      <c r="C33" s="104">
        <v>0.49</v>
      </c>
    </row>
    <row r="34" spans="1:3" x14ac:dyDescent="0.25">
      <c r="A34" s="103">
        <v>23</v>
      </c>
      <c r="B34" s="104">
        <v>9.56</v>
      </c>
      <c r="C34" s="104">
        <v>0.5</v>
      </c>
    </row>
    <row r="35" spans="1:3" x14ac:dyDescent="0.25">
      <c r="A35" s="103">
        <v>24</v>
      </c>
      <c r="B35" s="104">
        <v>9.69</v>
      </c>
      <c r="C35" s="104">
        <v>0.51</v>
      </c>
    </row>
    <row r="36" spans="1:3" x14ac:dyDescent="0.25">
      <c r="A36" s="103">
        <v>25</v>
      </c>
      <c r="B36" s="104">
        <v>9.83</v>
      </c>
      <c r="C36" s="104">
        <v>0.51</v>
      </c>
    </row>
    <row r="37" spans="1:3" x14ac:dyDescent="0.25">
      <c r="A37" s="103">
        <v>26</v>
      </c>
      <c r="B37" s="104">
        <v>9.9700000000000006</v>
      </c>
      <c r="C37" s="104">
        <v>0.52</v>
      </c>
    </row>
    <row r="38" spans="1:3" x14ac:dyDescent="0.25">
      <c r="A38" s="103">
        <v>27</v>
      </c>
      <c r="B38" s="104">
        <v>10.11</v>
      </c>
      <c r="C38" s="104">
        <v>0.53</v>
      </c>
    </row>
    <row r="39" spans="1:3" x14ac:dyDescent="0.25">
      <c r="A39" s="103">
        <v>28</v>
      </c>
      <c r="B39" s="104">
        <v>10.26</v>
      </c>
      <c r="C39" s="104">
        <v>0.54</v>
      </c>
    </row>
    <row r="40" spans="1:3" x14ac:dyDescent="0.25">
      <c r="A40" s="103">
        <v>29</v>
      </c>
      <c r="B40" s="104">
        <v>10.4</v>
      </c>
      <c r="C40" s="104">
        <v>0.55000000000000004</v>
      </c>
    </row>
    <row r="41" spans="1:3" x14ac:dyDescent="0.25">
      <c r="A41" s="103">
        <v>30</v>
      </c>
      <c r="B41" s="104">
        <v>10.55</v>
      </c>
      <c r="C41" s="104">
        <v>0.56000000000000005</v>
      </c>
    </row>
    <row r="42" spans="1:3" x14ac:dyDescent="0.25">
      <c r="A42" s="103">
        <v>31</v>
      </c>
      <c r="B42" s="104">
        <v>10.7</v>
      </c>
      <c r="C42" s="104">
        <v>0.56999999999999995</v>
      </c>
    </row>
    <row r="43" spans="1:3" x14ac:dyDescent="0.25">
      <c r="A43" s="103">
        <v>32</v>
      </c>
      <c r="B43" s="104">
        <v>10.86</v>
      </c>
      <c r="C43" s="104">
        <v>0.57999999999999996</v>
      </c>
    </row>
    <row r="44" spans="1:3" x14ac:dyDescent="0.25">
      <c r="A44" s="103">
        <v>33</v>
      </c>
      <c r="B44" s="104">
        <v>11.01</v>
      </c>
      <c r="C44" s="104">
        <v>0.59</v>
      </c>
    </row>
    <row r="45" spans="1:3" x14ac:dyDescent="0.25">
      <c r="A45" s="103">
        <v>34</v>
      </c>
      <c r="B45" s="104">
        <v>11.17</v>
      </c>
      <c r="C45" s="104">
        <v>0.6</v>
      </c>
    </row>
    <row r="46" spans="1:3" x14ac:dyDescent="0.25">
      <c r="A46" s="103">
        <v>35</v>
      </c>
      <c r="B46" s="104">
        <v>11.34</v>
      </c>
      <c r="C46" s="104">
        <v>0.61</v>
      </c>
    </row>
    <row r="47" spans="1:3" x14ac:dyDescent="0.25">
      <c r="A47" s="103">
        <v>36</v>
      </c>
      <c r="B47" s="104">
        <v>11.5</v>
      </c>
      <c r="C47" s="104">
        <v>0.62</v>
      </c>
    </row>
    <row r="48" spans="1:3" x14ac:dyDescent="0.25">
      <c r="A48" s="103">
        <v>37</v>
      </c>
      <c r="B48" s="104">
        <v>11.67</v>
      </c>
      <c r="C48" s="104">
        <v>0.63</v>
      </c>
    </row>
    <row r="49" spans="1:3" x14ac:dyDescent="0.25">
      <c r="A49" s="103">
        <v>38</v>
      </c>
      <c r="B49" s="104">
        <v>11.84</v>
      </c>
      <c r="C49" s="104">
        <v>0.64</v>
      </c>
    </row>
    <row r="50" spans="1:3" x14ac:dyDescent="0.25">
      <c r="A50" s="103">
        <v>39</v>
      </c>
      <c r="B50" s="104">
        <v>12.01</v>
      </c>
      <c r="C50" s="104">
        <v>0.65</v>
      </c>
    </row>
    <row r="51" spans="1:3" x14ac:dyDescent="0.25">
      <c r="A51" s="103">
        <v>40</v>
      </c>
      <c r="B51" s="104">
        <v>12.19</v>
      </c>
      <c r="C51" s="104">
        <v>0.66</v>
      </c>
    </row>
    <row r="52" spans="1:3" x14ac:dyDescent="0.25">
      <c r="A52" s="103">
        <v>41</v>
      </c>
      <c r="B52" s="104">
        <v>12.37</v>
      </c>
      <c r="C52" s="104">
        <v>0.67</v>
      </c>
    </row>
    <row r="53" spans="1:3" x14ac:dyDescent="0.25">
      <c r="A53" s="103">
        <v>42</v>
      </c>
      <c r="B53" s="104">
        <v>12.55</v>
      </c>
      <c r="C53" s="104">
        <v>0.68</v>
      </c>
    </row>
    <row r="54" spans="1:3" x14ac:dyDescent="0.25">
      <c r="A54" s="103">
        <v>43</v>
      </c>
      <c r="B54" s="104">
        <v>12.74</v>
      </c>
      <c r="C54" s="104">
        <v>0.7</v>
      </c>
    </row>
    <row r="55" spans="1:3" x14ac:dyDescent="0.25">
      <c r="A55" s="103">
        <v>44</v>
      </c>
      <c r="B55" s="104">
        <v>12.93</v>
      </c>
      <c r="C55" s="104">
        <v>0.71</v>
      </c>
    </row>
    <row r="56" spans="1:3" x14ac:dyDescent="0.25">
      <c r="A56" s="103">
        <v>45</v>
      </c>
      <c r="B56" s="104">
        <v>13.12</v>
      </c>
      <c r="C56" s="104">
        <v>0.72</v>
      </c>
    </row>
    <row r="57" spans="1:3" x14ac:dyDescent="0.25">
      <c r="A57" s="103">
        <v>46</v>
      </c>
      <c r="B57" s="104">
        <v>13.32</v>
      </c>
      <c r="C57" s="104">
        <v>0.73</v>
      </c>
    </row>
    <row r="58" spans="1:3" x14ac:dyDescent="0.25">
      <c r="A58" s="103">
        <v>47</v>
      </c>
      <c r="B58" s="104">
        <v>13.52</v>
      </c>
      <c r="C58" s="104">
        <v>0.74</v>
      </c>
    </row>
    <row r="59" spans="1:3" x14ac:dyDescent="0.25">
      <c r="A59" s="103">
        <v>48</v>
      </c>
      <c r="B59" s="104">
        <v>13.73</v>
      </c>
      <c r="C59" s="104">
        <v>0.76</v>
      </c>
    </row>
    <row r="60" spans="1:3" x14ac:dyDescent="0.25">
      <c r="A60" s="103">
        <v>49</v>
      </c>
      <c r="B60" s="104">
        <v>13.94</v>
      </c>
      <c r="C60" s="104">
        <v>0.77</v>
      </c>
    </row>
    <row r="61" spans="1:3" x14ac:dyDescent="0.25">
      <c r="A61" s="103">
        <v>50</v>
      </c>
      <c r="B61" s="104">
        <v>14.16</v>
      </c>
      <c r="C61" s="104">
        <v>0.78</v>
      </c>
    </row>
    <row r="62" spans="1:3" x14ac:dyDescent="0.25">
      <c r="A62" s="103">
        <v>51</v>
      </c>
      <c r="B62" s="104">
        <v>14.39</v>
      </c>
      <c r="C62" s="104">
        <v>0.8</v>
      </c>
    </row>
    <row r="63" spans="1:3" x14ac:dyDescent="0.25">
      <c r="A63" s="103">
        <v>52</v>
      </c>
      <c r="B63" s="104">
        <v>14.61</v>
      </c>
      <c r="C63" s="104">
        <v>0.81</v>
      </c>
    </row>
    <row r="64" spans="1:3" x14ac:dyDescent="0.25">
      <c r="A64" s="103">
        <v>53</v>
      </c>
      <c r="B64" s="104">
        <v>14.85</v>
      </c>
      <c r="C64" s="104">
        <v>0.82</v>
      </c>
    </row>
    <row r="65" spans="1:3" x14ac:dyDescent="0.25">
      <c r="A65" s="103">
        <v>54</v>
      </c>
      <c r="B65" s="104">
        <v>15.09</v>
      </c>
      <c r="C65" s="104">
        <v>0.84</v>
      </c>
    </row>
    <row r="66" spans="1:3" x14ac:dyDescent="0.25">
      <c r="A66" s="103">
        <v>55</v>
      </c>
      <c r="B66" s="104">
        <v>15.34</v>
      </c>
      <c r="C66" s="104">
        <v>0.85</v>
      </c>
    </row>
    <row r="67" spans="1:3" x14ac:dyDescent="0.25">
      <c r="A67" s="103">
        <v>56</v>
      </c>
      <c r="B67" s="104">
        <v>15.6</v>
      </c>
      <c r="C67" s="104">
        <v>0.87</v>
      </c>
    </row>
    <row r="68" spans="1:3" x14ac:dyDescent="0.25">
      <c r="A68" s="103">
        <v>57</v>
      </c>
      <c r="B68" s="104">
        <v>15.86</v>
      </c>
      <c r="C68" s="104">
        <v>0.88</v>
      </c>
    </row>
    <row r="69" spans="1:3" x14ac:dyDescent="0.25">
      <c r="A69" s="103">
        <v>58</v>
      </c>
      <c r="B69" s="104">
        <v>16.14</v>
      </c>
      <c r="C69" s="104">
        <v>0.9</v>
      </c>
    </row>
    <row r="70" spans="1:3" x14ac:dyDescent="0.25">
      <c r="A70" s="103">
        <v>59</v>
      </c>
      <c r="B70" s="104">
        <v>16.420000000000002</v>
      </c>
      <c r="C70" s="104">
        <v>0.91</v>
      </c>
    </row>
    <row r="71" spans="1:3" x14ac:dyDescent="0.25">
      <c r="A71" s="103">
        <v>60</v>
      </c>
      <c r="B71" s="104">
        <v>16.72</v>
      </c>
      <c r="C71" s="104">
        <v>0.93</v>
      </c>
    </row>
    <row r="72" spans="1:3" x14ac:dyDescent="0.25">
      <c r="A72" s="103">
        <v>61</v>
      </c>
      <c r="B72" s="104">
        <v>17.03</v>
      </c>
      <c r="C72" s="104">
        <v>0.94</v>
      </c>
    </row>
    <row r="73" spans="1:3" x14ac:dyDescent="0.25">
      <c r="A73" s="103">
        <v>62</v>
      </c>
      <c r="B73" s="104">
        <v>17.350000000000001</v>
      </c>
      <c r="C73" s="104">
        <v>0.96</v>
      </c>
    </row>
    <row r="74" spans="1:3" x14ac:dyDescent="0.25">
      <c r="A74" s="103">
        <v>63</v>
      </c>
      <c r="B74" s="104">
        <v>17.690000000000001</v>
      </c>
      <c r="C74" s="104">
        <v>0.98</v>
      </c>
    </row>
    <row r="75" spans="1:3" x14ac:dyDescent="0.25">
      <c r="A75" s="103">
        <v>64</v>
      </c>
      <c r="B75" s="104">
        <v>18.059999999999999</v>
      </c>
      <c r="C75" s="104">
        <v>0.99</v>
      </c>
    </row>
  </sheetData>
  <sheetProtection algorithmName="SHA-512" hashValue="J+G17r2Bu4FXZA2KrqGUoHKoCCrm8M8fu2TqWtPY0WliZCrl7iDqB1ocnhmEsYpqo0cZiXp1uS1yoFD2s2AFqg==" saltValue="TyYiuWLNgtBVELZvHLNJDg==" spinCount="100000" sheet="1" objects="1" scenarios="1"/>
  <conditionalFormatting sqref="A6:A21">
    <cfRule type="expression" dxfId="453" priority="1" stopIfTrue="1">
      <formula>MOD(ROW(),2)=0</formula>
    </cfRule>
    <cfRule type="expression" dxfId="452" priority="2" stopIfTrue="1">
      <formula>MOD(ROW(),2)&lt;&gt;0</formula>
    </cfRule>
  </conditionalFormatting>
  <conditionalFormatting sqref="A26:A75">
    <cfRule type="expression" dxfId="451" priority="5" stopIfTrue="1">
      <formula>MOD(ROW(),2)=0</formula>
    </cfRule>
    <cfRule type="expression" dxfId="450" priority="6" stopIfTrue="1">
      <formula>MOD(ROW(),2)&lt;&gt;0</formula>
    </cfRule>
  </conditionalFormatting>
  <conditionalFormatting sqref="B17:B21">
    <cfRule type="expression" dxfId="449" priority="3" stopIfTrue="1">
      <formula>MOD(ROW(),2)=0</formula>
    </cfRule>
    <cfRule type="expression" dxfId="448" priority="4" stopIfTrue="1">
      <formula>MOD(ROW(),2)&lt;&gt;0</formula>
    </cfRule>
  </conditionalFormatting>
  <conditionalFormatting sqref="B6:C21">
    <cfRule type="expression" dxfId="447" priority="19" stopIfTrue="1">
      <formula>MOD(ROW(),2)=0</formula>
    </cfRule>
    <cfRule type="expression" dxfId="446" priority="20" stopIfTrue="1">
      <formula>MOD(ROW(),2)&lt;&gt;0</formula>
    </cfRule>
  </conditionalFormatting>
  <conditionalFormatting sqref="B26:C75">
    <cfRule type="expression" dxfId="445" priority="7" stopIfTrue="1">
      <formula>MOD(ROW(),2)=0</formula>
    </cfRule>
    <cfRule type="expression" dxfId="444" priority="8" stopIfTrue="1">
      <formula>MOD(ROW(),2)&lt;&gt;0</formula>
    </cfRule>
  </conditionalFormatting>
  <hyperlinks>
    <hyperlink ref="B24" location="Assumptions!A1" display="Assumptions" xr:uid="{1CA7D1C1-34A4-4AEF-990E-838DA239C7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3"/>
  <dimension ref="A1:I57"/>
  <sheetViews>
    <sheetView showGridLines="0" zoomScale="85" zoomScaleNormal="85" workbookViewId="0">
      <selection activeCell="A4" sqref="A4"/>
    </sheetView>
  </sheetViews>
  <sheetFormatPr defaultColWidth="10" defaultRowHeight="13.2" x14ac:dyDescent="0.25"/>
  <cols>
    <col min="1" max="1" width="31.5546875" style="25" customWidth="1"/>
    <col min="2" max="2" width="22.5546875" style="25" customWidth="1"/>
    <col min="3" max="3" width="10.1093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Pension credit - x-308</v>
      </c>
      <c r="B3" s="53"/>
      <c r="C3" s="53"/>
      <c r="D3" s="53"/>
      <c r="E3" s="53"/>
      <c r="F3" s="53"/>
      <c r="G3" s="53"/>
      <c r="H3" s="53"/>
      <c r="I3" s="53"/>
    </row>
    <row r="4" spans="1:9" x14ac:dyDescent="0.25">
      <c r="A4" s="55"/>
    </row>
    <row r="6" spans="1:9" x14ac:dyDescent="0.25">
      <c r="A6" s="154" t="s">
        <v>22</v>
      </c>
      <c r="B6" s="153" t="s">
        <v>24</v>
      </c>
    </row>
    <row r="7" spans="1:9" x14ac:dyDescent="0.25">
      <c r="A7" s="155" t="s">
        <v>14</v>
      </c>
      <c r="B7" s="153" t="s">
        <v>43</v>
      </c>
    </row>
    <row r="8" spans="1:9" x14ac:dyDescent="0.25">
      <c r="A8" s="155" t="s">
        <v>44</v>
      </c>
      <c r="B8" s="153">
        <v>2015</v>
      </c>
    </row>
    <row r="9" spans="1:9" x14ac:dyDescent="0.25">
      <c r="A9" s="155" t="s">
        <v>15</v>
      </c>
      <c r="B9" s="153" t="s">
        <v>344</v>
      </c>
    </row>
    <row r="10" spans="1:9" x14ac:dyDescent="0.25">
      <c r="A10" s="155" t="s">
        <v>1</v>
      </c>
      <c r="B10" s="153" t="s">
        <v>350</v>
      </c>
    </row>
    <row r="11" spans="1:9" x14ac:dyDescent="0.25">
      <c r="A11" s="155" t="s">
        <v>21</v>
      </c>
      <c r="B11" s="153" t="s">
        <v>262</v>
      </c>
    </row>
    <row r="12" spans="1:9" x14ac:dyDescent="0.25">
      <c r="A12" s="155" t="s">
        <v>256</v>
      </c>
      <c r="B12" s="153" t="s">
        <v>263</v>
      </c>
    </row>
    <row r="13" spans="1:9" x14ac:dyDescent="0.25">
      <c r="A13" s="155" t="s">
        <v>46</v>
      </c>
      <c r="B13" s="153">
        <v>0</v>
      </c>
    </row>
    <row r="14" spans="1:9" x14ac:dyDescent="0.25">
      <c r="A14" s="155" t="s">
        <v>16</v>
      </c>
      <c r="B14" s="153">
        <v>308</v>
      </c>
    </row>
    <row r="15" spans="1:9" x14ac:dyDescent="0.25">
      <c r="A15" s="155" t="s">
        <v>47</v>
      </c>
      <c r="B15" s="153" t="s">
        <v>351</v>
      </c>
    </row>
    <row r="16" spans="1:9" x14ac:dyDescent="0.25">
      <c r="A16" s="155" t="s">
        <v>48</v>
      </c>
      <c r="B16" s="153" t="s">
        <v>352</v>
      </c>
    </row>
    <row r="17" spans="1:2" x14ac:dyDescent="0.25">
      <c r="A17" s="151" t="s">
        <v>694</v>
      </c>
      <c r="B17" s="153"/>
    </row>
    <row r="18" spans="1:2" x14ac:dyDescent="0.25">
      <c r="A18" s="155" t="s">
        <v>17</v>
      </c>
      <c r="B18" s="156">
        <v>45072</v>
      </c>
    </row>
    <row r="19" spans="1:2" x14ac:dyDescent="0.25">
      <c r="A19" s="155" t="s">
        <v>18</v>
      </c>
      <c r="B19" s="156">
        <v>45014</v>
      </c>
    </row>
    <row r="20" spans="1:2" x14ac:dyDescent="0.25">
      <c r="A20" s="155" t="s">
        <v>254</v>
      </c>
      <c r="B20" s="153" t="s">
        <v>578</v>
      </c>
    </row>
    <row r="21" spans="1:2" x14ac:dyDescent="0.25">
      <c r="A21" s="155" t="s">
        <v>762</v>
      </c>
      <c r="B21" s="153" t="s">
        <v>710</v>
      </c>
    </row>
    <row r="22" spans="1:2" x14ac:dyDescent="0.25">
      <c r="A22" s="94"/>
    </row>
    <row r="23" spans="1:2" x14ac:dyDescent="0.25">
      <c r="B23" s="94" t="str">
        <f>HYPERLINK("#'Factor List'!A1","Back to Factor List")</f>
        <v>Back to Factor List</v>
      </c>
    </row>
    <row r="24" spans="1:2" x14ac:dyDescent="0.25">
      <c r="B24" s="94" t="s">
        <v>705</v>
      </c>
    </row>
    <row r="26" spans="1:2" ht="26.4" x14ac:dyDescent="0.25">
      <c r="A26" s="102" t="s">
        <v>266</v>
      </c>
      <c r="B26" s="102" t="s">
        <v>289</v>
      </c>
    </row>
    <row r="27" spans="1:2" x14ac:dyDescent="0.25">
      <c r="A27" s="103">
        <v>65</v>
      </c>
      <c r="B27" s="104">
        <v>17.899999999999999</v>
      </c>
    </row>
    <row r="28" spans="1:2" x14ac:dyDescent="0.25">
      <c r="A28" s="103">
        <v>66</v>
      </c>
      <c r="B28" s="104">
        <v>17.22</v>
      </c>
    </row>
    <row r="29" spans="1:2" x14ac:dyDescent="0.25">
      <c r="A29" s="103">
        <v>67</v>
      </c>
      <c r="B29" s="104">
        <v>16.53</v>
      </c>
    </row>
    <row r="30" spans="1:2" x14ac:dyDescent="0.25">
      <c r="A30" s="103">
        <v>68</v>
      </c>
      <c r="B30" s="104">
        <v>15.85</v>
      </c>
    </row>
    <row r="31" spans="1:2" x14ac:dyDescent="0.25">
      <c r="A31" s="103">
        <v>69</v>
      </c>
      <c r="B31" s="104">
        <v>15.16</v>
      </c>
    </row>
    <row r="32" spans="1:2" x14ac:dyDescent="0.25">
      <c r="A32" s="103">
        <v>70</v>
      </c>
      <c r="B32" s="104">
        <v>14.48</v>
      </c>
    </row>
    <row r="33" spans="1:2" x14ac:dyDescent="0.25">
      <c r="A33" s="103">
        <v>71</v>
      </c>
      <c r="B33" s="104">
        <v>13.8</v>
      </c>
    </row>
    <row r="34" spans="1:2" x14ac:dyDescent="0.25">
      <c r="A34" s="103">
        <v>72</v>
      </c>
      <c r="B34" s="104">
        <v>13.13</v>
      </c>
    </row>
    <row r="35" spans="1:2" x14ac:dyDescent="0.25">
      <c r="A35" s="103">
        <v>73</v>
      </c>
      <c r="B35" s="104">
        <v>12.47</v>
      </c>
    </row>
    <row r="36" spans="1:2" x14ac:dyDescent="0.25">
      <c r="A36" s="103">
        <v>74</v>
      </c>
      <c r="B36" s="104">
        <v>11.84</v>
      </c>
    </row>
    <row r="37" spans="1:2" x14ac:dyDescent="0.25">
      <c r="A37" s="103">
        <v>75</v>
      </c>
      <c r="B37" s="104">
        <v>11.21</v>
      </c>
    </row>
    <row r="38" spans="1:2" x14ac:dyDescent="0.25">
      <c r="A38" s="103">
        <v>76</v>
      </c>
      <c r="B38" s="104">
        <v>10.61</v>
      </c>
    </row>
    <row r="39" spans="1:2" x14ac:dyDescent="0.25">
      <c r="A39" s="103">
        <v>77</v>
      </c>
      <c r="B39" s="104">
        <v>10</v>
      </c>
    </row>
    <row r="40" spans="1:2" x14ac:dyDescent="0.25">
      <c r="A40" s="103">
        <v>78</v>
      </c>
      <c r="B40" s="104">
        <v>9.41</v>
      </c>
    </row>
    <row r="41" spans="1:2" x14ac:dyDescent="0.25">
      <c r="A41" s="103">
        <v>79</v>
      </c>
      <c r="B41" s="104">
        <v>8.84</v>
      </c>
    </row>
    <row r="42" spans="1:2" x14ac:dyDescent="0.25">
      <c r="A42" s="103">
        <v>80</v>
      </c>
      <c r="B42" s="104">
        <v>8.2799999999999994</v>
      </c>
    </row>
    <row r="43" spans="1:2" x14ac:dyDescent="0.25">
      <c r="A43" s="103">
        <v>81</v>
      </c>
      <c r="B43" s="104">
        <v>7.73</v>
      </c>
    </row>
    <row r="44" spans="1:2" x14ac:dyDescent="0.25">
      <c r="A44" s="103">
        <v>82</v>
      </c>
      <c r="B44" s="104">
        <v>7.2</v>
      </c>
    </row>
    <row r="45" spans="1:2" x14ac:dyDescent="0.25">
      <c r="A45" s="103">
        <v>83</v>
      </c>
      <c r="B45" s="104">
        <v>6.7</v>
      </c>
    </row>
    <row r="46" spans="1:2" x14ac:dyDescent="0.25">
      <c r="A46" s="103">
        <v>84</v>
      </c>
      <c r="B46" s="104">
        <v>6.21</v>
      </c>
    </row>
    <row r="47" spans="1:2" x14ac:dyDescent="0.25">
      <c r="A47" s="103">
        <v>85</v>
      </c>
      <c r="B47" s="104">
        <v>5.75</v>
      </c>
    </row>
    <row r="48" spans="1:2" x14ac:dyDescent="0.25">
      <c r="A48" s="103">
        <v>86</v>
      </c>
      <c r="B48" s="104">
        <v>5.31</v>
      </c>
    </row>
    <row r="49" spans="1:2" x14ac:dyDescent="0.25">
      <c r="A49" s="103">
        <v>87</v>
      </c>
      <c r="B49" s="104">
        <v>4.8899999999999997</v>
      </c>
    </row>
    <row r="50" spans="1:2" x14ac:dyDescent="0.25">
      <c r="A50" s="103">
        <v>88</v>
      </c>
      <c r="B50" s="104">
        <v>4.5</v>
      </c>
    </row>
    <row r="51" spans="1:2" x14ac:dyDescent="0.25">
      <c r="A51" s="103">
        <v>89</v>
      </c>
      <c r="B51" s="104">
        <v>4.1399999999999997</v>
      </c>
    </row>
    <row r="52" spans="1:2" x14ac:dyDescent="0.25">
      <c r="A52" s="103">
        <v>90</v>
      </c>
      <c r="B52" s="104">
        <v>3.8</v>
      </c>
    </row>
    <row r="53" spans="1:2" x14ac:dyDescent="0.25">
      <c r="A53" s="103">
        <v>91</v>
      </c>
      <c r="B53" s="104">
        <v>3.49</v>
      </c>
    </row>
    <row r="54" spans="1:2" x14ac:dyDescent="0.25">
      <c r="A54" s="103">
        <v>92</v>
      </c>
      <c r="B54" s="104">
        <v>3.2</v>
      </c>
    </row>
    <row r="55" spans="1:2" x14ac:dyDescent="0.25">
      <c r="A55" s="103">
        <v>93</v>
      </c>
      <c r="B55" s="104">
        <v>2.95</v>
      </c>
    </row>
    <row r="56" spans="1:2" x14ac:dyDescent="0.25">
      <c r="A56" s="103">
        <v>94</v>
      </c>
      <c r="B56" s="104">
        <v>2.71</v>
      </c>
    </row>
    <row r="57" spans="1:2" x14ac:dyDescent="0.25">
      <c r="A57" s="103">
        <v>95</v>
      </c>
      <c r="B57" s="104">
        <v>2.5099999999999998</v>
      </c>
    </row>
  </sheetData>
  <sheetProtection algorithmName="SHA-512" hashValue="rDNhtXqH5yR5buU4vv4iEHaPKR/7UAe50lgmlrPSD6UgjHcJaQv1pR1xvkZYBek651cAhJRG+rG+IsZ2dl5LPA==" saltValue="8YzdDi2jK7DUyUazF5fF4Q==" spinCount="100000" sheet="1" objects="1" scenarios="1"/>
  <conditionalFormatting sqref="A6:A21">
    <cfRule type="expression" dxfId="443" priority="1" stopIfTrue="1">
      <formula>MOD(ROW(),2)=0</formula>
    </cfRule>
    <cfRule type="expression" dxfId="442" priority="2" stopIfTrue="1">
      <formula>MOD(ROW(),2)&lt;&gt;0</formula>
    </cfRule>
  </conditionalFormatting>
  <conditionalFormatting sqref="A26:A57">
    <cfRule type="expression" dxfId="441" priority="5" stopIfTrue="1">
      <formula>MOD(ROW(),2)=0</formula>
    </cfRule>
    <cfRule type="expression" dxfId="440" priority="6" stopIfTrue="1">
      <formula>MOD(ROW(),2)&lt;&gt;0</formula>
    </cfRule>
  </conditionalFormatting>
  <conditionalFormatting sqref="B6:B21">
    <cfRule type="expression" dxfId="439" priority="19" stopIfTrue="1">
      <formula>MOD(ROW(),2)=0</formula>
    </cfRule>
    <cfRule type="expression" dxfId="438" priority="20" stopIfTrue="1">
      <formula>MOD(ROW(),2)&lt;&gt;0</formula>
    </cfRule>
  </conditionalFormatting>
  <conditionalFormatting sqref="B17:B21">
    <cfRule type="expression" dxfId="437" priority="3" stopIfTrue="1">
      <formula>MOD(ROW(),2)=0</formula>
    </cfRule>
    <cfRule type="expression" dxfId="436" priority="4" stopIfTrue="1">
      <formula>MOD(ROW(),2)&lt;&gt;0</formula>
    </cfRule>
  </conditionalFormatting>
  <conditionalFormatting sqref="B26:B57">
    <cfRule type="expression" dxfId="435" priority="7" stopIfTrue="1">
      <formula>MOD(ROW(),2)=0</formula>
    </cfRule>
    <cfRule type="expression" dxfId="434" priority="8" stopIfTrue="1">
      <formula>MOD(ROW(),2)&lt;&gt;0</formula>
    </cfRule>
  </conditionalFormatting>
  <hyperlinks>
    <hyperlink ref="B24" location="Assumptions!A1" display="Assumptions" xr:uid="{304698F7-3BCA-4AAA-9AAE-3C540AB892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4"/>
  <dimension ref="A1:I57"/>
  <sheetViews>
    <sheetView showGridLines="0" zoomScale="85" zoomScaleNormal="85" workbookViewId="0">
      <selection activeCell="A4" sqref="A4"/>
    </sheetView>
  </sheetViews>
  <sheetFormatPr defaultColWidth="10" defaultRowHeight="13.2" x14ac:dyDescent="0.25"/>
  <cols>
    <col min="1" max="1" width="31.5546875" style="25" customWidth="1"/>
    <col min="2" max="2" width="22.5546875" style="25" customWidth="1"/>
    <col min="3" max="3" width="10.1093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Pension credit - x-309</v>
      </c>
      <c r="B3" s="53"/>
      <c r="C3" s="53"/>
      <c r="D3" s="53"/>
      <c r="E3" s="53"/>
      <c r="F3" s="53"/>
      <c r="G3" s="53"/>
      <c r="H3" s="53"/>
      <c r="I3" s="53"/>
    </row>
    <row r="4" spans="1:9" x14ac:dyDescent="0.25">
      <c r="A4" s="55"/>
    </row>
    <row r="6" spans="1:9" x14ac:dyDescent="0.25">
      <c r="A6" s="154" t="s">
        <v>22</v>
      </c>
      <c r="B6" s="153" t="s">
        <v>24</v>
      </c>
    </row>
    <row r="7" spans="1:9" x14ac:dyDescent="0.25">
      <c r="A7" s="155" t="s">
        <v>14</v>
      </c>
      <c r="B7" s="153" t="s">
        <v>43</v>
      </c>
    </row>
    <row r="8" spans="1:9" x14ac:dyDescent="0.25">
      <c r="A8" s="155" t="s">
        <v>44</v>
      </c>
      <c r="B8" s="153">
        <v>2015</v>
      </c>
    </row>
    <row r="9" spans="1:9" x14ac:dyDescent="0.25">
      <c r="A9" s="155" t="s">
        <v>15</v>
      </c>
      <c r="B9" s="153" t="s">
        <v>344</v>
      </c>
    </row>
    <row r="10" spans="1:9" x14ac:dyDescent="0.25">
      <c r="A10" s="155" t="s">
        <v>1</v>
      </c>
      <c r="B10" s="153" t="s">
        <v>350</v>
      </c>
    </row>
    <row r="11" spans="1:9" x14ac:dyDescent="0.25">
      <c r="A11" s="155" t="s">
        <v>21</v>
      </c>
      <c r="B11" s="153" t="s">
        <v>272</v>
      </c>
    </row>
    <row r="12" spans="1:9" x14ac:dyDescent="0.25">
      <c r="A12" s="155" t="s">
        <v>256</v>
      </c>
      <c r="B12" s="153" t="s">
        <v>263</v>
      </c>
    </row>
    <row r="13" spans="1:9" x14ac:dyDescent="0.25">
      <c r="A13" s="155" t="s">
        <v>46</v>
      </c>
      <c r="B13" s="153">
        <v>0</v>
      </c>
    </row>
    <row r="14" spans="1:9" x14ac:dyDescent="0.25">
      <c r="A14" s="155" t="s">
        <v>16</v>
      </c>
      <c r="B14" s="153">
        <v>309</v>
      </c>
    </row>
    <row r="15" spans="1:9" x14ac:dyDescent="0.25">
      <c r="A15" s="155" t="s">
        <v>47</v>
      </c>
      <c r="B15" s="153" t="s">
        <v>353</v>
      </c>
    </row>
    <row r="16" spans="1:9" x14ac:dyDescent="0.25">
      <c r="A16" s="155" t="s">
        <v>48</v>
      </c>
      <c r="B16" s="153" t="s">
        <v>354</v>
      </c>
    </row>
    <row r="17" spans="1:2" x14ac:dyDescent="0.25">
      <c r="A17" s="151" t="s">
        <v>694</v>
      </c>
      <c r="B17" s="153"/>
    </row>
    <row r="18" spans="1:2" x14ac:dyDescent="0.25">
      <c r="A18" s="155" t="s">
        <v>17</v>
      </c>
      <c r="B18" s="156">
        <v>45072</v>
      </c>
    </row>
    <row r="19" spans="1:2" x14ac:dyDescent="0.25">
      <c r="A19" s="155" t="s">
        <v>18</v>
      </c>
      <c r="B19" s="156">
        <v>45014</v>
      </c>
    </row>
    <row r="20" spans="1:2" x14ac:dyDescent="0.25">
      <c r="A20" s="155" t="s">
        <v>254</v>
      </c>
      <c r="B20" s="153" t="s">
        <v>578</v>
      </c>
    </row>
    <row r="21" spans="1:2" x14ac:dyDescent="0.25">
      <c r="A21" s="155" t="s">
        <v>762</v>
      </c>
      <c r="B21" s="153" t="s">
        <v>710</v>
      </c>
    </row>
    <row r="22" spans="1:2" x14ac:dyDescent="0.25">
      <c r="A22" s="94"/>
    </row>
    <row r="23" spans="1:2" x14ac:dyDescent="0.25">
      <c r="B23" s="94" t="str">
        <f>HYPERLINK("#'Factor List'!A1","Back to Factor List")</f>
        <v>Back to Factor List</v>
      </c>
    </row>
    <row r="24" spans="1:2" x14ac:dyDescent="0.25">
      <c r="B24" s="94" t="s">
        <v>705</v>
      </c>
    </row>
    <row r="26" spans="1:2" ht="26.4" x14ac:dyDescent="0.25">
      <c r="A26" s="102" t="s">
        <v>266</v>
      </c>
      <c r="B26" s="102" t="s">
        <v>289</v>
      </c>
    </row>
    <row r="27" spans="1:2" x14ac:dyDescent="0.25">
      <c r="A27" s="103">
        <v>65</v>
      </c>
      <c r="B27" s="104">
        <v>17.899999999999999</v>
      </c>
    </row>
    <row r="28" spans="1:2" x14ac:dyDescent="0.25">
      <c r="A28" s="103">
        <v>66</v>
      </c>
      <c r="B28" s="104">
        <v>17.22</v>
      </c>
    </row>
    <row r="29" spans="1:2" x14ac:dyDescent="0.25">
      <c r="A29" s="103">
        <v>67</v>
      </c>
      <c r="B29" s="104">
        <v>16.53</v>
      </c>
    </row>
    <row r="30" spans="1:2" x14ac:dyDescent="0.25">
      <c r="A30" s="103">
        <v>68</v>
      </c>
      <c r="B30" s="104">
        <v>15.85</v>
      </c>
    </row>
    <row r="31" spans="1:2" x14ac:dyDescent="0.25">
      <c r="A31" s="103">
        <v>69</v>
      </c>
      <c r="B31" s="104">
        <v>15.16</v>
      </c>
    </row>
    <row r="32" spans="1:2" x14ac:dyDescent="0.25">
      <c r="A32" s="103">
        <v>70</v>
      </c>
      <c r="B32" s="104">
        <v>14.48</v>
      </c>
    </row>
    <row r="33" spans="1:2" x14ac:dyDescent="0.25">
      <c r="A33" s="103">
        <v>71</v>
      </c>
      <c r="B33" s="104">
        <v>13.8</v>
      </c>
    </row>
    <row r="34" spans="1:2" x14ac:dyDescent="0.25">
      <c r="A34" s="103">
        <v>72</v>
      </c>
      <c r="B34" s="104">
        <v>13.13</v>
      </c>
    </row>
    <row r="35" spans="1:2" x14ac:dyDescent="0.25">
      <c r="A35" s="103">
        <v>73</v>
      </c>
      <c r="B35" s="104">
        <v>12.47</v>
      </c>
    </row>
    <row r="36" spans="1:2" x14ac:dyDescent="0.25">
      <c r="A36" s="103">
        <v>74</v>
      </c>
      <c r="B36" s="104">
        <v>11.84</v>
      </c>
    </row>
    <row r="37" spans="1:2" x14ac:dyDescent="0.25">
      <c r="A37" s="103">
        <v>75</v>
      </c>
      <c r="B37" s="104">
        <v>11.21</v>
      </c>
    </row>
    <row r="38" spans="1:2" x14ac:dyDescent="0.25">
      <c r="A38" s="103">
        <v>76</v>
      </c>
      <c r="B38" s="104">
        <v>10.61</v>
      </c>
    </row>
    <row r="39" spans="1:2" x14ac:dyDescent="0.25">
      <c r="A39" s="103">
        <v>77</v>
      </c>
      <c r="B39" s="104">
        <v>10</v>
      </c>
    </row>
    <row r="40" spans="1:2" x14ac:dyDescent="0.25">
      <c r="A40" s="103">
        <v>78</v>
      </c>
      <c r="B40" s="104">
        <v>9.41</v>
      </c>
    </row>
    <row r="41" spans="1:2" x14ac:dyDescent="0.25">
      <c r="A41" s="103">
        <v>79</v>
      </c>
      <c r="B41" s="104">
        <v>8.84</v>
      </c>
    </row>
    <row r="42" spans="1:2" x14ac:dyDescent="0.25">
      <c r="A42" s="103">
        <v>80</v>
      </c>
      <c r="B42" s="104">
        <v>8.2799999999999994</v>
      </c>
    </row>
    <row r="43" spans="1:2" x14ac:dyDescent="0.25">
      <c r="A43" s="103">
        <v>81</v>
      </c>
      <c r="B43" s="104">
        <v>7.73</v>
      </c>
    </row>
    <row r="44" spans="1:2" x14ac:dyDescent="0.25">
      <c r="A44" s="103">
        <v>82</v>
      </c>
      <c r="B44" s="104">
        <v>7.2</v>
      </c>
    </row>
    <row r="45" spans="1:2" x14ac:dyDescent="0.25">
      <c r="A45" s="103">
        <v>83</v>
      </c>
      <c r="B45" s="104">
        <v>6.7</v>
      </c>
    </row>
    <row r="46" spans="1:2" x14ac:dyDescent="0.25">
      <c r="A46" s="103">
        <v>84</v>
      </c>
      <c r="B46" s="104">
        <v>6.21</v>
      </c>
    </row>
    <row r="47" spans="1:2" x14ac:dyDescent="0.25">
      <c r="A47" s="103">
        <v>85</v>
      </c>
      <c r="B47" s="104">
        <v>5.75</v>
      </c>
    </row>
    <row r="48" spans="1:2" x14ac:dyDescent="0.25">
      <c r="A48" s="103">
        <v>86</v>
      </c>
      <c r="B48" s="104">
        <v>5.31</v>
      </c>
    </row>
    <row r="49" spans="1:2" x14ac:dyDescent="0.25">
      <c r="A49" s="103">
        <v>87</v>
      </c>
      <c r="B49" s="104">
        <v>4.8899999999999997</v>
      </c>
    </row>
    <row r="50" spans="1:2" x14ac:dyDescent="0.25">
      <c r="A50" s="103">
        <v>88</v>
      </c>
      <c r="B50" s="104">
        <v>4.5</v>
      </c>
    </row>
    <row r="51" spans="1:2" x14ac:dyDescent="0.25">
      <c r="A51" s="103">
        <v>89</v>
      </c>
      <c r="B51" s="104">
        <v>4.1399999999999997</v>
      </c>
    </row>
    <row r="52" spans="1:2" x14ac:dyDescent="0.25">
      <c r="A52" s="103">
        <v>90</v>
      </c>
      <c r="B52" s="104">
        <v>3.8</v>
      </c>
    </row>
    <row r="53" spans="1:2" x14ac:dyDescent="0.25">
      <c r="A53" s="103">
        <v>91</v>
      </c>
      <c r="B53" s="104">
        <v>3.49</v>
      </c>
    </row>
    <row r="54" spans="1:2" x14ac:dyDescent="0.25">
      <c r="A54" s="103">
        <v>92</v>
      </c>
      <c r="B54" s="104">
        <v>3.2</v>
      </c>
    </row>
    <row r="55" spans="1:2" x14ac:dyDescent="0.25">
      <c r="A55" s="103">
        <v>93</v>
      </c>
      <c r="B55" s="104">
        <v>2.95</v>
      </c>
    </row>
    <row r="56" spans="1:2" x14ac:dyDescent="0.25">
      <c r="A56" s="103">
        <v>94</v>
      </c>
      <c r="B56" s="104">
        <v>2.71</v>
      </c>
    </row>
    <row r="57" spans="1:2" x14ac:dyDescent="0.25">
      <c r="A57" s="103">
        <v>95</v>
      </c>
      <c r="B57" s="104">
        <v>2.5099999999999998</v>
      </c>
    </row>
  </sheetData>
  <sheetProtection algorithmName="SHA-512" hashValue="jiD4ERZ9sCexYIxRw4hp7mPvV3fV574InbISJhjp/awlFdA/O5lW6yRbpZk+JYBZG8BBiF+/vypTkVCSUi8EZg==" saltValue="Y06VB8PkfPYSNvaxliarRQ==" spinCount="100000" sheet="1" objects="1" scenarios="1"/>
  <conditionalFormatting sqref="A6:A21">
    <cfRule type="expression" dxfId="433" priority="1" stopIfTrue="1">
      <formula>MOD(ROW(),2)=0</formula>
    </cfRule>
    <cfRule type="expression" dxfId="432" priority="2" stopIfTrue="1">
      <formula>MOD(ROW(),2)&lt;&gt;0</formula>
    </cfRule>
  </conditionalFormatting>
  <conditionalFormatting sqref="A26:A57">
    <cfRule type="expression" dxfId="431" priority="5" stopIfTrue="1">
      <formula>MOD(ROW(),2)=0</formula>
    </cfRule>
    <cfRule type="expression" dxfId="430" priority="6" stopIfTrue="1">
      <formula>MOD(ROW(),2)&lt;&gt;0</formula>
    </cfRule>
  </conditionalFormatting>
  <conditionalFormatting sqref="B6:B21">
    <cfRule type="expression" dxfId="429" priority="19" stopIfTrue="1">
      <formula>MOD(ROW(),2)=0</formula>
    </cfRule>
    <cfRule type="expression" dxfId="428" priority="20" stopIfTrue="1">
      <formula>MOD(ROW(),2)&lt;&gt;0</formula>
    </cfRule>
  </conditionalFormatting>
  <conditionalFormatting sqref="B17:B21">
    <cfRule type="expression" dxfId="427" priority="3" stopIfTrue="1">
      <formula>MOD(ROW(),2)=0</formula>
    </cfRule>
    <cfRule type="expression" dxfId="426" priority="4" stopIfTrue="1">
      <formula>MOD(ROW(),2)&lt;&gt;0</formula>
    </cfRule>
  </conditionalFormatting>
  <conditionalFormatting sqref="B26:B57">
    <cfRule type="expression" dxfId="425" priority="7" stopIfTrue="1">
      <formula>MOD(ROW(),2)=0</formula>
    </cfRule>
    <cfRule type="expression" dxfId="424" priority="8" stopIfTrue="1">
      <formula>MOD(ROW(),2)&lt;&gt;0</formula>
    </cfRule>
  </conditionalFormatting>
  <hyperlinks>
    <hyperlink ref="B24" location="Assumptions!A1" display="Assumptions" xr:uid="{18AFF209-91F0-4283-BDFB-B283164062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5"/>
  <dimension ref="A1:I106"/>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Pension credit - x-310</v>
      </c>
      <c r="B3" s="53"/>
      <c r="C3" s="53"/>
      <c r="D3" s="53"/>
      <c r="E3" s="53"/>
      <c r="F3" s="53"/>
      <c r="G3" s="53"/>
      <c r="H3" s="53"/>
      <c r="I3" s="53"/>
    </row>
    <row r="4" spans="1:9" x14ac:dyDescent="0.25">
      <c r="A4" s="55"/>
    </row>
    <row r="6" spans="1:9" x14ac:dyDescent="0.25">
      <c r="A6" s="154" t="s">
        <v>22</v>
      </c>
      <c r="B6" s="153" t="s">
        <v>24</v>
      </c>
      <c r="C6" s="153"/>
      <c r="D6" s="153"/>
      <c r="E6" s="153"/>
    </row>
    <row r="7" spans="1:9" x14ac:dyDescent="0.25">
      <c r="A7" s="155" t="s">
        <v>14</v>
      </c>
      <c r="B7" s="153" t="s">
        <v>43</v>
      </c>
      <c r="C7" s="153"/>
      <c r="D7" s="153"/>
      <c r="E7" s="153"/>
    </row>
    <row r="8" spans="1:9" x14ac:dyDescent="0.25">
      <c r="A8" s="155" t="s">
        <v>44</v>
      </c>
      <c r="B8" s="153">
        <v>2015</v>
      </c>
      <c r="C8" s="153"/>
      <c r="D8" s="153"/>
      <c r="E8" s="153"/>
    </row>
    <row r="9" spans="1:9" x14ac:dyDescent="0.25">
      <c r="A9" s="155" t="s">
        <v>15</v>
      </c>
      <c r="B9" s="153" t="s">
        <v>344</v>
      </c>
      <c r="C9" s="153"/>
      <c r="D9" s="153"/>
      <c r="E9" s="153"/>
    </row>
    <row r="10" spans="1:9" x14ac:dyDescent="0.25">
      <c r="A10" s="155" t="s">
        <v>1</v>
      </c>
      <c r="B10" s="153" t="s">
        <v>355</v>
      </c>
      <c r="C10" s="153"/>
      <c r="D10" s="153"/>
      <c r="E10" s="153"/>
    </row>
    <row r="11" spans="1:9" x14ac:dyDescent="0.25">
      <c r="A11" s="155" t="s">
        <v>21</v>
      </c>
      <c r="B11" s="153" t="s">
        <v>305</v>
      </c>
      <c r="C11" s="153"/>
      <c r="D11" s="153"/>
      <c r="E11" s="153"/>
    </row>
    <row r="12" spans="1:9" x14ac:dyDescent="0.25">
      <c r="A12" s="155" t="s">
        <v>256</v>
      </c>
      <c r="B12" s="153" t="s">
        <v>263</v>
      </c>
      <c r="C12" s="153"/>
      <c r="D12" s="153"/>
      <c r="E12" s="153"/>
    </row>
    <row r="13" spans="1:9" x14ac:dyDescent="0.25">
      <c r="A13" s="155" t="s">
        <v>46</v>
      </c>
      <c r="B13" s="153">
        <v>0</v>
      </c>
      <c r="C13" s="153"/>
      <c r="D13" s="153"/>
      <c r="E13" s="153"/>
    </row>
    <row r="14" spans="1:9" x14ac:dyDescent="0.25">
      <c r="A14" s="155" t="s">
        <v>16</v>
      </c>
      <c r="B14" s="153">
        <v>310</v>
      </c>
      <c r="C14" s="153"/>
      <c r="D14" s="153"/>
      <c r="E14" s="153"/>
    </row>
    <row r="15" spans="1:9" x14ac:dyDescent="0.25">
      <c r="A15" s="155" t="s">
        <v>47</v>
      </c>
      <c r="B15" s="153" t="s">
        <v>356</v>
      </c>
      <c r="C15" s="153"/>
      <c r="D15" s="153"/>
      <c r="E15" s="153"/>
    </row>
    <row r="16" spans="1:9" x14ac:dyDescent="0.25">
      <c r="A16" s="155" t="s">
        <v>48</v>
      </c>
      <c r="B16" s="153" t="s">
        <v>306</v>
      </c>
      <c r="C16" s="153"/>
      <c r="D16" s="153"/>
      <c r="E16" s="153"/>
    </row>
    <row r="17" spans="1:5" x14ac:dyDescent="0.25">
      <c r="A17" s="151" t="s">
        <v>694</v>
      </c>
      <c r="B17" s="153"/>
      <c r="C17" s="153"/>
      <c r="D17" s="153"/>
      <c r="E17" s="153"/>
    </row>
    <row r="18" spans="1:5" x14ac:dyDescent="0.25">
      <c r="A18" s="155" t="s">
        <v>17</v>
      </c>
      <c r="B18" s="156">
        <v>45072</v>
      </c>
      <c r="C18" s="153"/>
      <c r="D18" s="153"/>
      <c r="E18" s="153"/>
    </row>
    <row r="19" spans="1:5" x14ac:dyDescent="0.25">
      <c r="A19" s="155" t="s">
        <v>18</v>
      </c>
      <c r="B19" s="156">
        <v>45014</v>
      </c>
      <c r="C19" s="153"/>
      <c r="D19" s="153"/>
      <c r="E19" s="153"/>
    </row>
    <row r="20" spans="1:5" x14ac:dyDescent="0.25">
      <c r="A20" s="155" t="s">
        <v>254</v>
      </c>
      <c r="B20" s="153" t="s">
        <v>578</v>
      </c>
      <c r="C20" s="153"/>
      <c r="D20" s="153"/>
      <c r="E20" s="153"/>
    </row>
    <row r="21" spans="1:5" x14ac:dyDescent="0.25">
      <c r="A21" s="155" t="s">
        <v>762</v>
      </c>
      <c r="B21" s="153" t="s">
        <v>710</v>
      </c>
      <c r="C21" s="153"/>
      <c r="D21" s="153"/>
      <c r="E21" s="153"/>
    </row>
    <row r="22" spans="1:5" x14ac:dyDescent="0.25">
      <c r="A22" s="94"/>
    </row>
    <row r="23" spans="1:5" x14ac:dyDescent="0.25">
      <c r="B23" s="94" t="str">
        <f>HYPERLINK("#'Factor List'!A1","Back to Factor List")</f>
        <v>Back to Factor List</v>
      </c>
    </row>
    <row r="24" spans="1:5" x14ac:dyDescent="0.25">
      <c r="B24" s="94" t="s">
        <v>705</v>
      </c>
    </row>
    <row r="26" spans="1:5" ht="26.4" x14ac:dyDescent="0.25">
      <c r="A26" s="102" t="s">
        <v>266</v>
      </c>
      <c r="B26" s="102" t="s">
        <v>370</v>
      </c>
      <c r="C26" s="102" t="s">
        <v>371</v>
      </c>
      <c r="D26" s="102" t="s">
        <v>372</v>
      </c>
      <c r="E26" s="102" t="s">
        <v>373</v>
      </c>
    </row>
    <row r="27" spans="1:5" x14ac:dyDescent="0.25">
      <c r="A27" s="103">
        <v>16</v>
      </c>
      <c r="B27" s="104">
        <v>8.66</v>
      </c>
      <c r="C27" s="104">
        <v>8.25</v>
      </c>
      <c r="D27" s="104">
        <v>7.86</v>
      </c>
      <c r="E27" s="104">
        <v>7.47</v>
      </c>
    </row>
    <row r="28" spans="1:5" x14ac:dyDescent="0.25">
      <c r="A28" s="103">
        <v>17</v>
      </c>
      <c r="B28" s="104">
        <v>8.7799999999999994</v>
      </c>
      <c r="C28" s="104">
        <v>8.3699999999999992</v>
      </c>
      <c r="D28" s="104">
        <v>7.97</v>
      </c>
      <c r="E28" s="104">
        <v>7.57</v>
      </c>
    </row>
    <row r="29" spans="1:5" x14ac:dyDescent="0.25">
      <c r="A29" s="103">
        <v>18</v>
      </c>
      <c r="B29" s="104">
        <v>8.91</v>
      </c>
      <c r="C29" s="104">
        <v>8.49</v>
      </c>
      <c r="D29" s="104">
        <v>8.08</v>
      </c>
      <c r="E29" s="104">
        <v>7.68</v>
      </c>
    </row>
    <row r="30" spans="1:5" x14ac:dyDescent="0.25">
      <c r="A30" s="103">
        <v>19</v>
      </c>
      <c r="B30" s="104">
        <v>9.0299999999999994</v>
      </c>
      <c r="C30" s="104">
        <v>8.61</v>
      </c>
      <c r="D30" s="104">
        <v>8.19</v>
      </c>
      <c r="E30" s="104">
        <v>7.78</v>
      </c>
    </row>
    <row r="31" spans="1:5" x14ac:dyDescent="0.25">
      <c r="A31" s="103">
        <v>20</v>
      </c>
      <c r="B31" s="104">
        <v>9.16</v>
      </c>
      <c r="C31" s="104">
        <v>8.73</v>
      </c>
      <c r="D31" s="104">
        <v>8.3000000000000007</v>
      </c>
      <c r="E31" s="104">
        <v>7.89</v>
      </c>
    </row>
    <row r="32" spans="1:5" x14ac:dyDescent="0.25">
      <c r="A32" s="103">
        <v>21</v>
      </c>
      <c r="B32" s="104">
        <v>9.2899999999999991</v>
      </c>
      <c r="C32" s="104">
        <v>8.85</v>
      </c>
      <c r="D32" s="104">
        <v>8.42</v>
      </c>
      <c r="E32" s="104">
        <v>8</v>
      </c>
    </row>
    <row r="33" spans="1:5" x14ac:dyDescent="0.25">
      <c r="A33" s="103">
        <v>22</v>
      </c>
      <c r="B33" s="104">
        <v>9.42</v>
      </c>
      <c r="C33" s="104">
        <v>8.98</v>
      </c>
      <c r="D33" s="104">
        <v>8.5399999999999991</v>
      </c>
      <c r="E33" s="104">
        <v>8.11</v>
      </c>
    </row>
    <row r="34" spans="1:5" x14ac:dyDescent="0.25">
      <c r="A34" s="103">
        <v>23</v>
      </c>
      <c r="B34" s="104">
        <v>9.56</v>
      </c>
      <c r="C34" s="104">
        <v>9.1</v>
      </c>
      <c r="D34" s="104">
        <v>8.66</v>
      </c>
      <c r="E34" s="104">
        <v>8.2200000000000006</v>
      </c>
    </row>
    <row r="35" spans="1:5" x14ac:dyDescent="0.25">
      <c r="A35" s="103">
        <v>24</v>
      </c>
      <c r="B35" s="104">
        <v>9.69</v>
      </c>
      <c r="C35" s="104">
        <v>9.23</v>
      </c>
      <c r="D35" s="104">
        <v>8.7799999999999994</v>
      </c>
      <c r="E35" s="104">
        <v>8.34</v>
      </c>
    </row>
    <row r="36" spans="1:5" x14ac:dyDescent="0.25">
      <c r="A36" s="103">
        <v>25</v>
      </c>
      <c r="B36" s="104">
        <v>9.83</v>
      </c>
      <c r="C36" s="104">
        <v>9.36</v>
      </c>
      <c r="D36" s="104">
        <v>8.9</v>
      </c>
      <c r="E36" s="104">
        <v>8.4499999999999993</v>
      </c>
    </row>
    <row r="37" spans="1:5" x14ac:dyDescent="0.25">
      <c r="A37" s="103">
        <v>26</v>
      </c>
      <c r="B37" s="104">
        <v>9.9700000000000006</v>
      </c>
      <c r="C37" s="104">
        <v>9.49</v>
      </c>
      <c r="D37" s="104">
        <v>9.0299999999999994</v>
      </c>
      <c r="E37" s="104">
        <v>8.57</v>
      </c>
    </row>
    <row r="38" spans="1:5" x14ac:dyDescent="0.25">
      <c r="A38" s="103">
        <v>27</v>
      </c>
      <c r="B38" s="104">
        <v>10.11</v>
      </c>
      <c r="C38" s="104">
        <v>9.6300000000000008</v>
      </c>
      <c r="D38" s="104">
        <v>9.15</v>
      </c>
      <c r="E38" s="104">
        <v>8.69</v>
      </c>
    </row>
    <row r="39" spans="1:5" x14ac:dyDescent="0.25">
      <c r="A39" s="103">
        <v>28</v>
      </c>
      <c r="B39" s="104">
        <v>10.26</v>
      </c>
      <c r="C39" s="104">
        <v>9.76</v>
      </c>
      <c r="D39" s="104">
        <v>9.2799999999999994</v>
      </c>
      <c r="E39" s="104">
        <v>8.81</v>
      </c>
    </row>
    <row r="40" spans="1:5" x14ac:dyDescent="0.25">
      <c r="A40" s="103">
        <v>29</v>
      </c>
      <c r="B40" s="104">
        <v>10.4</v>
      </c>
      <c r="C40" s="104">
        <v>9.9</v>
      </c>
      <c r="D40" s="104">
        <v>9.41</v>
      </c>
      <c r="E40" s="104">
        <v>8.93</v>
      </c>
    </row>
    <row r="41" spans="1:5" x14ac:dyDescent="0.25">
      <c r="A41" s="103">
        <v>30</v>
      </c>
      <c r="B41" s="104">
        <v>10.55</v>
      </c>
      <c r="C41" s="104">
        <v>10.039999999999999</v>
      </c>
      <c r="D41" s="104">
        <v>9.5399999999999991</v>
      </c>
      <c r="E41" s="104">
        <v>9.06</v>
      </c>
    </row>
    <row r="42" spans="1:5" x14ac:dyDescent="0.25">
      <c r="A42" s="103">
        <v>31</v>
      </c>
      <c r="B42" s="104">
        <v>10.7</v>
      </c>
      <c r="C42" s="104">
        <v>10.18</v>
      </c>
      <c r="D42" s="104">
        <v>9.68</v>
      </c>
      <c r="E42" s="104">
        <v>9.18</v>
      </c>
    </row>
    <row r="43" spans="1:5" x14ac:dyDescent="0.25">
      <c r="A43" s="103">
        <v>32</v>
      </c>
      <c r="B43" s="104">
        <v>10.86</v>
      </c>
      <c r="C43" s="104">
        <v>10.33</v>
      </c>
      <c r="D43" s="104">
        <v>9.81</v>
      </c>
      <c r="E43" s="104">
        <v>9.31</v>
      </c>
    </row>
    <row r="44" spans="1:5" x14ac:dyDescent="0.25">
      <c r="A44" s="103">
        <v>33</v>
      </c>
      <c r="B44" s="104">
        <v>11.01</v>
      </c>
      <c r="C44" s="104">
        <v>10.48</v>
      </c>
      <c r="D44" s="104">
        <v>9.9499999999999993</v>
      </c>
      <c r="E44" s="104">
        <v>9.44</v>
      </c>
    </row>
    <row r="45" spans="1:5" x14ac:dyDescent="0.25">
      <c r="A45" s="103">
        <v>34</v>
      </c>
      <c r="B45" s="104">
        <v>11.17</v>
      </c>
      <c r="C45" s="104">
        <v>10.63</v>
      </c>
      <c r="D45" s="104">
        <v>10.09</v>
      </c>
      <c r="E45" s="104">
        <v>9.58</v>
      </c>
    </row>
    <row r="46" spans="1:5" x14ac:dyDescent="0.25">
      <c r="A46" s="103">
        <v>35</v>
      </c>
      <c r="B46" s="104">
        <v>11.34</v>
      </c>
      <c r="C46" s="104">
        <v>10.78</v>
      </c>
      <c r="D46" s="104">
        <v>10.24</v>
      </c>
      <c r="E46" s="104">
        <v>9.7100000000000009</v>
      </c>
    </row>
    <row r="47" spans="1:5" x14ac:dyDescent="0.25">
      <c r="A47" s="103">
        <v>36</v>
      </c>
      <c r="B47" s="104">
        <v>11.5</v>
      </c>
      <c r="C47" s="104">
        <v>10.93</v>
      </c>
      <c r="D47" s="104">
        <v>10.38</v>
      </c>
      <c r="E47" s="104">
        <v>9.85</v>
      </c>
    </row>
    <row r="48" spans="1:5" x14ac:dyDescent="0.25">
      <c r="A48" s="103">
        <v>37</v>
      </c>
      <c r="B48" s="104">
        <v>11.67</v>
      </c>
      <c r="C48" s="104">
        <v>11.09</v>
      </c>
      <c r="D48" s="104">
        <v>10.53</v>
      </c>
      <c r="E48" s="104">
        <v>9.99</v>
      </c>
    </row>
    <row r="49" spans="1:5" x14ac:dyDescent="0.25">
      <c r="A49" s="103">
        <v>38</v>
      </c>
      <c r="B49" s="104">
        <v>11.84</v>
      </c>
      <c r="C49" s="104">
        <v>11.25</v>
      </c>
      <c r="D49" s="104">
        <v>10.68</v>
      </c>
      <c r="E49" s="104">
        <v>10.130000000000001</v>
      </c>
    </row>
    <row r="50" spans="1:5" x14ac:dyDescent="0.25">
      <c r="A50" s="103">
        <v>39</v>
      </c>
      <c r="B50" s="104">
        <v>12.01</v>
      </c>
      <c r="C50" s="104">
        <v>11.42</v>
      </c>
      <c r="D50" s="104">
        <v>10.84</v>
      </c>
      <c r="E50" s="104">
        <v>10.27</v>
      </c>
    </row>
    <row r="51" spans="1:5" x14ac:dyDescent="0.25">
      <c r="A51" s="103">
        <v>40</v>
      </c>
      <c r="B51" s="104">
        <v>12.19</v>
      </c>
      <c r="C51" s="104">
        <v>11.58</v>
      </c>
      <c r="D51" s="104">
        <v>10.99</v>
      </c>
      <c r="E51" s="104">
        <v>10.42</v>
      </c>
    </row>
    <row r="52" spans="1:5" x14ac:dyDescent="0.25">
      <c r="A52" s="103">
        <v>41</v>
      </c>
      <c r="B52" s="104">
        <v>12.37</v>
      </c>
      <c r="C52" s="104">
        <v>11.75</v>
      </c>
      <c r="D52" s="104">
        <v>11.15</v>
      </c>
      <c r="E52" s="104">
        <v>10.57</v>
      </c>
    </row>
    <row r="53" spans="1:5" x14ac:dyDescent="0.25">
      <c r="A53" s="103">
        <v>42</v>
      </c>
      <c r="B53" s="104">
        <v>12.55</v>
      </c>
      <c r="C53" s="104">
        <v>11.92</v>
      </c>
      <c r="D53" s="104">
        <v>11.31</v>
      </c>
      <c r="E53" s="104">
        <v>10.72</v>
      </c>
    </row>
    <row r="54" spans="1:5" x14ac:dyDescent="0.25">
      <c r="A54" s="103">
        <v>43</v>
      </c>
      <c r="B54" s="104">
        <v>12.74</v>
      </c>
      <c r="C54" s="104">
        <v>12.1</v>
      </c>
      <c r="D54" s="104">
        <v>11.48</v>
      </c>
      <c r="E54" s="104">
        <v>10.88</v>
      </c>
    </row>
    <row r="55" spans="1:5" x14ac:dyDescent="0.25">
      <c r="A55" s="103">
        <v>44</v>
      </c>
      <c r="B55" s="104">
        <v>12.93</v>
      </c>
      <c r="C55" s="104">
        <v>12.28</v>
      </c>
      <c r="D55" s="104">
        <v>11.65</v>
      </c>
      <c r="E55" s="104">
        <v>11.04</v>
      </c>
    </row>
    <row r="56" spans="1:5" x14ac:dyDescent="0.25">
      <c r="A56" s="103">
        <v>45</v>
      </c>
      <c r="B56" s="104">
        <v>13.12</v>
      </c>
      <c r="C56" s="104">
        <v>12.46</v>
      </c>
      <c r="D56" s="104">
        <v>11.82</v>
      </c>
      <c r="E56" s="104">
        <v>11.2</v>
      </c>
    </row>
    <row r="57" spans="1:5" x14ac:dyDescent="0.25">
      <c r="A57" s="103">
        <v>46</v>
      </c>
      <c r="B57" s="104">
        <v>13.32</v>
      </c>
      <c r="C57" s="104">
        <v>12.65</v>
      </c>
      <c r="D57" s="104">
        <v>12</v>
      </c>
      <c r="E57" s="104">
        <v>11.36</v>
      </c>
    </row>
    <row r="58" spans="1:5" x14ac:dyDescent="0.25">
      <c r="A58" s="103">
        <v>47</v>
      </c>
      <c r="B58" s="104">
        <v>13.52</v>
      </c>
      <c r="C58" s="104">
        <v>12.84</v>
      </c>
      <c r="D58" s="104">
        <v>12.18</v>
      </c>
      <c r="E58" s="104">
        <v>11.53</v>
      </c>
    </row>
    <row r="59" spans="1:5" x14ac:dyDescent="0.25">
      <c r="A59" s="103">
        <v>48</v>
      </c>
      <c r="B59" s="104">
        <v>13.73</v>
      </c>
      <c r="C59" s="104">
        <v>13.04</v>
      </c>
      <c r="D59" s="104">
        <v>12.36</v>
      </c>
      <c r="E59" s="104">
        <v>11.7</v>
      </c>
    </row>
    <row r="60" spans="1:5" x14ac:dyDescent="0.25">
      <c r="A60" s="103">
        <v>49</v>
      </c>
      <c r="B60" s="104">
        <v>13.94</v>
      </c>
      <c r="C60" s="104">
        <v>13.24</v>
      </c>
      <c r="D60" s="104">
        <v>12.55</v>
      </c>
      <c r="E60" s="104">
        <v>11.88</v>
      </c>
    </row>
    <row r="61" spans="1:5" x14ac:dyDescent="0.25">
      <c r="A61" s="103">
        <v>50</v>
      </c>
      <c r="B61" s="104">
        <v>14.16</v>
      </c>
      <c r="C61" s="104">
        <v>13.44</v>
      </c>
      <c r="D61" s="104">
        <v>12.74</v>
      </c>
      <c r="E61" s="104">
        <v>12.06</v>
      </c>
    </row>
    <row r="62" spans="1:5" x14ac:dyDescent="0.25">
      <c r="A62" s="103">
        <v>51</v>
      </c>
      <c r="B62" s="104">
        <v>14.39</v>
      </c>
      <c r="C62" s="104">
        <v>13.65</v>
      </c>
      <c r="D62" s="104">
        <v>12.94</v>
      </c>
      <c r="E62" s="104">
        <v>12.25</v>
      </c>
    </row>
    <row r="63" spans="1:5" x14ac:dyDescent="0.25">
      <c r="A63" s="103">
        <v>52</v>
      </c>
      <c r="B63" s="104">
        <v>14.61</v>
      </c>
      <c r="C63" s="104">
        <v>13.87</v>
      </c>
      <c r="D63" s="104">
        <v>13.14</v>
      </c>
      <c r="E63" s="104">
        <v>12.44</v>
      </c>
    </row>
    <row r="64" spans="1:5" x14ac:dyDescent="0.25">
      <c r="A64" s="103">
        <v>53</v>
      </c>
      <c r="B64" s="104">
        <v>14.85</v>
      </c>
      <c r="C64" s="104">
        <v>14.09</v>
      </c>
      <c r="D64" s="104">
        <v>13.35</v>
      </c>
      <c r="E64" s="104">
        <v>12.63</v>
      </c>
    </row>
    <row r="65" spans="1:5" x14ac:dyDescent="0.25">
      <c r="A65" s="103">
        <v>54</v>
      </c>
      <c r="B65" s="104">
        <v>15.09</v>
      </c>
      <c r="C65" s="104">
        <v>14.32</v>
      </c>
      <c r="D65" s="104">
        <v>13.56</v>
      </c>
      <c r="E65" s="104">
        <v>12.83</v>
      </c>
    </row>
    <row r="66" spans="1:5" x14ac:dyDescent="0.25">
      <c r="A66" s="103">
        <v>55</v>
      </c>
      <c r="B66" s="104">
        <v>15.34</v>
      </c>
      <c r="C66" s="104">
        <v>14.55</v>
      </c>
      <c r="D66" s="104">
        <v>13.78</v>
      </c>
      <c r="E66" s="104">
        <v>13.04</v>
      </c>
    </row>
    <row r="67" spans="1:5" x14ac:dyDescent="0.25">
      <c r="A67" s="103">
        <v>56</v>
      </c>
      <c r="B67" s="104">
        <v>15.6</v>
      </c>
      <c r="C67" s="104">
        <v>14.79</v>
      </c>
      <c r="D67" s="104">
        <v>14.01</v>
      </c>
      <c r="E67" s="104">
        <v>13.25</v>
      </c>
    </row>
    <row r="68" spans="1:5" x14ac:dyDescent="0.25">
      <c r="A68" s="103">
        <v>57</v>
      </c>
      <c r="B68" s="104">
        <v>15.86</v>
      </c>
      <c r="C68" s="104">
        <v>15.04</v>
      </c>
      <c r="D68" s="104">
        <v>14.24</v>
      </c>
      <c r="E68" s="104">
        <v>13.47</v>
      </c>
    </row>
    <row r="69" spans="1:5" x14ac:dyDescent="0.25">
      <c r="A69" s="103">
        <v>58</v>
      </c>
      <c r="B69" s="104">
        <v>16.14</v>
      </c>
      <c r="C69" s="104">
        <v>15.3</v>
      </c>
      <c r="D69" s="104">
        <v>14.49</v>
      </c>
      <c r="E69" s="104">
        <v>13.7</v>
      </c>
    </row>
    <row r="70" spans="1:5" x14ac:dyDescent="0.25">
      <c r="A70" s="103">
        <v>59</v>
      </c>
      <c r="B70" s="104">
        <v>16.420000000000002</v>
      </c>
      <c r="C70" s="104">
        <v>15.57</v>
      </c>
      <c r="D70" s="104">
        <v>14.74</v>
      </c>
      <c r="E70" s="104">
        <v>13.93</v>
      </c>
    </row>
    <row r="71" spans="1:5" x14ac:dyDescent="0.25">
      <c r="A71" s="103">
        <v>60</v>
      </c>
      <c r="B71" s="104">
        <v>16.72</v>
      </c>
      <c r="C71" s="104">
        <v>15.85</v>
      </c>
      <c r="D71" s="104">
        <v>15</v>
      </c>
      <c r="E71" s="104">
        <v>14.18</v>
      </c>
    </row>
    <row r="72" spans="1:5" x14ac:dyDescent="0.25">
      <c r="A72" s="103">
        <v>61</v>
      </c>
      <c r="B72" s="104">
        <v>17.03</v>
      </c>
      <c r="C72" s="104">
        <v>16.14</v>
      </c>
      <c r="D72" s="104">
        <v>15.27</v>
      </c>
      <c r="E72" s="104">
        <v>14.43</v>
      </c>
    </row>
    <row r="73" spans="1:5" x14ac:dyDescent="0.25">
      <c r="A73" s="103">
        <v>62</v>
      </c>
      <c r="B73" s="104">
        <v>17.350000000000001</v>
      </c>
      <c r="C73" s="104">
        <v>16.440000000000001</v>
      </c>
      <c r="D73" s="104">
        <v>15.56</v>
      </c>
      <c r="E73" s="104">
        <v>14.7</v>
      </c>
    </row>
    <row r="74" spans="1:5" x14ac:dyDescent="0.25">
      <c r="A74" s="103">
        <v>63</v>
      </c>
      <c r="B74" s="104">
        <v>17.690000000000001</v>
      </c>
      <c r="C74" s="104">
        <v>16.77</v>
      </c>
      <c r="D74" s="104">
        <v>15.86</v>
      </c>
      <c r="E74" s="104">
        <v>14.99</v>
      </c>
    </row>
    <row r="75" spans="1:5" x14ac:dyDescent="0.25">
      <c r="A75" s="103">
        <v>64</v>
      </c>
      <c r="B75" s="104">
        <v>18.059999999999999</v>
      </c>
      <c r="C75" s="104">
        <v>17.11</v>
      </c>
      <c r="D75" s="104">
        <v>16.18</v>
      </c>
      <c r="E75" s="104">
        <v>15.29</v>
      </c>
    </row>
    <row r="76" spans="1:5" x14ac:dyDescent="0.25">
      <c r="A76" s="103">
        <v>65</v>
      </c>
      <c r="B76" s="104">
        <v>17.899999999999999</v>
      </c>
      <c r="C76" s="104">
        <v>17.47</v>
      </c>
      <c r="D76" s="104">
        <v>16.52</v>
      </c>
      <c r="E76" s="104">
        <v>15.61</v>
      </c>
    </row>
    <row r="77" spans="1:5" x14ac:dyDescent="0.25">
      <c r="A77" s="103">
        <v>66</v>
      </c>
      <c r="B77" s="104">
        <v>17.22</v>
      </c>
      <c r="C77" s="104">
        <v>17.309999999999999</v>
      </c>
      <c r="D77" s="104">
        <v>16.89</v>
      </c>
      <c r="E77" s="104">
        <v>15.95</v>
      </c>
    </row>
    <row r="78" spans="1:5" x14ac:dyDescent="0.25">
      <c r="A78" s="103">
        <v>67</v>
      </c>
      <c r="B78" s="104">
        <v>16.53</v>
      </c>
      <c r="C78" s="104">
        <v>16.62</v>
      </c>
      <c r="D78" s="104">
        <v>16.72</v>
      </c>
      <c r="E78" s="104">
        <v>16.309999999999999</v>
      </c>
    </row>
    <row r="79" spans="1:5" x14ac:dyDescent="0.25">
      <c r="A79" s="103">
        <v>68</v>
      </c>
      <c r="B79" s="104">
        <v>15.85</v>
      </c>
      <c r="C79" s="104">
        <v>15.93</v>
      </c>
      <c r="D79" s="104">
        <v>16.03</v>
      </c>
      <c r="E79" s="104">
        <v>16.14</v>
      </c>
    </row>
    <row r="80" spans="1:5" x14ac:dyDescent="0.25">
      <c r="A80" s="103">
        <v>69</v>
      </c>
      <c r="B80" s="104">
        <v>15.16</v>
      </c>
      <c r="C80" s="104">
        <v>15.24</v>
      </c>
      <c r="D80" s="104">
        <v>15.33</v>
      </c>
      <c r="E80" s="104">
        <v>15.44</v>
      </c>
    </row>
    <row r="81" spans="1:5" x14ac:dyDescent="0.25">
      <c r="A81" s="103">
        <v>70</v>
      </c>
      <c r="B81" s="104">
        <v>14.48</v>
      </c>
      <c r="C81" s="104">
        <v>14.55</v>
      </c>
      <c r="D81" s="104">
        <v>14.63</v>
      </c>
      <c r="E81" s="104">
        <v>14.74</v>
      </c>
    </row>
    <row r="82" spans="1:5" x14ac:dyDescent="0.25">
      <c r="A82" s="103">
        <v>71</v>
      </c>
      <c r="B82" s="104">
        <v>13.8</v>
      </c>
      <c r="C82" s="104">
        <v>13.86</v>
      </c>
      <c r="D82" s="104">
        <v>13.94</v>
      </c>
      <c r="E82" s="104">
        <v>14.03</v>
      </c>
    </row>
    <row r="83" spans="1:5" x14ac:dyDescent="0.25">
      <c r="A83" s="103">
        <v>72</v>
      </c>
      <c r="B83" s="104">
        <v>13.13</v>
      </c>
      <c r="C83" s="104">
        <v>13.18</v>
      </c>
      <c r="D83" s="104">
        <v>13.25</v>
      </c>
      <c r="E83" s="104">
        <v>13.33</v>
      </c>
    </row>
    <row r="84" spans="1:5" x14ac:dyDescent="0.25">
      <c r="A84" s="103">
        <v>73</v>
      </c>
      <c r="B84" s="104">
        <v>12.47</v>
      </c>
      <c r="C84" s="104">
        <v>12.51</v>
      </c>
      <c r="D84" s="104">
        <v>12.57</v>
      </c>
      <c r="E84" s="104">
        <v>12.64</v>
      </c>
    </row>
    <row r="85" spans="1:5" x14ac:dyDescent="0.25">
      <c r="A85" s="103">
        <v>74</v>
      </c>
      <c r="B85" s="104">
        <v>11.84</v>
      </c>
      <c r="C85" s="104">
        <v>11.86</v>
      </c>
      <c r="D85" s="104">
        <v>11.9</v>
      </c>
      <c r="E85" s="104">
        <v>11.96</v>
      </c>
    </row>
    <row r="86" spans="1:5" x14ac:dyDescent="0.25">
      <c r="A86" s="103">
        <v>75</v>
      </c>
      <c r="B86" s="104">
        <v>11.21</v>
      </c>
      <c r="C86" s="104">
        <v>11.22</v>
      </c>
      <c r="D86" s="104">
        <v>11.24</v>
      </c>
      <c r="E86" s="104">
        <v>11.29</v>
      </c>
    </row>
    <row r="87" spans="1:5" x14ac:dyDescent="0.25">
      <c r="A87" s="103">
        <v>76</v>
      </c>
      <c r="B87" s="104">
        <v>10.61</v>
      </c>
      <c r="C87" s="104">
        <v>10.61</v>
      </c>
      <c r="D87" s="104">
        <v>10.61</v>
      </c>
      <c r="E87" s="104">
        <v>10.64</v>
      </c>
    </row>
    <row r="88" spans="1:5" x14ac:dyDescent="0.25">
      <c r="A88" s="103">
        <v>77</v>
      </c>
      <c r="B88" s="104">
        <v>10</v>
      </c>
      <c r="C88" s="104">
        <v>10</v>
      </c>
      <c r="D88" s="104">
        <v>10</v>
      </c>
      <c r="E88" s="104">
        <v>10.01</v>
      </c>
    </row>
    <row r="89" spans="1:5" x14ac:dyDescent="0.25">
      <c r="A89" s="103">
        <v>78</v>
      </c>
      <c r="B89" s="104">
        <v>9.41</v>
      </c>
      <c r="C89" s="104">
        <v>9.41</v>
      </c>
      <c r="D89" s="104">
        <v>9.41</v>
      </c>
      <c r="E89" s="104">
        <v>9.41</v>
      </c>
    </row>
    <row r="90" spans="1:5" x14ac:dyDescent="0.25">
      <c r="A90" s="103">
        <v>79</v>
      </c>
      <c r="B90" s="104">
        <v>8.84</v>
      </c>
      <c r="C90" s="104">
        <v>8.84</v>
      </c>
      <c r="D90" s="104">
        <v>8.84</v>
      </c>
      <c r="E90" s="104">
        <v>8.84</v>
      </c>
    </row>
    <row r="91" spans="1:5" x14ac:dyDescent="0.25">
      <c r="A91" s="103">
        <v>80</v>
      </c>
      <c r="B91" s="104">
        <v>8.2799999999999994</v>
      </c>
      <c r="C91" s="104">
        <v>8.2799999999999994</v>
      </c>
      <c r="D91" s="104">
        <v>8.2799999999999994</v>
      </c>
      <c r="E91" s="104">
        <v>8.2799999999999994</v>
      </c>
    </row>
    <row r="92" spans="1:5" x14ac:dyDescent="0.25">
      <c r="A92" s="103">
        <v>81</v>
      </c>
      <c r="B92" s="104">
        <v>7.73</v>
      </c>
      <c r="C92" s="104">
        <v>7.73</v>
      </c>
      <c r="D92" s="104">
        <v>7.73</v>
      </c>
      <c r="E92" s="104">
        <v>7.73</v>
      </c>
    </row>
    <row r="93" spans="1:5" x14ac:dyDescent="0.25">
      <c r="A93" s="103">
        <v>82</v>
      </c>
      <c r="B93" s="104">
        <v>7.2</v>
      </c>
      <c r="C93" s="104">
        <v>7.2</v>
      </c>
      <c r="D93" s="104">
        <v>7.2</v>
      </c>
      <c r="E93" s="104">
        <v>7.2</v>
      </c>
    </row>
    <row r="94" spans="1:5" x14ac:dyDescent="0.25">
      <c r="A94" s="103">
        <v>83</v>
      </c>
      <c r="B94" s="104">
        <v>6.7</v>
      </c>
      <c r="C94" s="104">
        <v>6.7</v>
      </c>
      <c r="D94" s="104">
        <v>6.7</v>
      </c>
      <c r="E94" s="104">
        <v>6.7</v>
      </c>
    </row>
    <row r="95" spans="1:5" x14ac:dyDescent="0.25">
      <c r="A95" s="103">
        <v>84</v>
      </c>
      <c r="B95" s="104">
        <v>6.21</v>
      </c>
      <c r="C95" s="104">
        <v>6.21</v>
      </c>
      <c r="D95" s="104">
        <v>6.21</v>
      </c>
      <c r="E95" s="104">
        <v>6.21</v>
      </c>
    </row>
    <row r="96" spans="1:5" x14ac:dyDescent="0.25">
      <c r="A96" s="103">
        <v>85</v>
      </c>
      <c r="B96" s="104">
        <v>5.75</v>
      </c>
      <c r="C96" s="104">
        <v>5.75</v>
      </c>
      <c r="D96" s="104">
        <v>5.75</v>
      </c>
      <c r="E96" s="104">
        <v>5.75</v>
      </c>
    </row>
    <row r="97" spans="1:5" x14ac:dyDescent="0.25">
      <c r="A97" s="103">
        <v>86</v>
      </c>
      <c r="B97" s="104">
        <v>5.31</v>
      </c>
      <c r="C97" s="104">
        <v>5.31</v>
      </c>
      <c r="D97" s="104">
        <v>5.31</v>
      </c>
      <c r="E97" s="104">
        <v>5.31</v>
      </c>
    </row>
    <row r="98" spans="1:5" x14ac:dyDescent="0.25">
      <c r="A98" s="103">
        <v>87</v>
      </c>
      <c r="B98" s="104">
        <v>4.8899999999999997</v>
      </c>
      <c r="C98" s="104">
        <v>4.8899999999999997</v>
      </c>
      <c r="D98" s="104">
        <v>4.8899999999999997</v>
      </c>
      <c r="E98" s="104">
        <v>4.8899999999999997</v>
      </c>
    </row>
    <row r="99" spans="1:5" x14ac:dyDescent="0.25">
      <c r="A99" s="103">
        <v>88</v>
      </c>
      <c r="B99" s="104">
        <v>4.5</v>
      </c>
      <c r="C99" s="104">
        <v>4.5</v>
      </c>
      <c r="D99" s="104">
        <v>4.5</v>
      </c>
      <c r="E99" s="104">
        <v>4.5</v>
      </c>
    </row>
    <row r="100" spans="1:5" x14ac:dyDescent="0.25">
      <c r="A100" s="103">
        <v>89</v>
      </c>
      <c r="B100" s="104">
        <v>4.1399999999999997</v>
      </c>
      <c r="C100" s="104">
        <v>4.1399999999999997</v>
      </c>
      <c r="D100" s="104">
        <v>4.1399999999999997</v>
      </c>
      <c r="E100" s="104">
        <v>4.1399999999999997</v>
      </c>
    </row>
    <row r="101" spans="1:5" x14ac:dyDescent="0.25">
      <c r="A101" s="103">
        <v>90</v>
      </c>
      <c r="B101" s="104">
        <v>3.8</v>
      </c>
      <c r="C101" s="104">
        <v>3.8</v>
      </c>
      <c r="D101" s="104">
        <v>3.8</v>
      </c>
      <c r="E101" s="104">
        <v>3.8</v>
      </c>
    </row>
    <row r="102" spans="1:5" x14ac:dyDescent="0.25">
      <c r="A102" s="103">
        <v>91</v>
      </c>
      <c r="B102" s="104">
        <v>3.49</v>
      </c>
      <c r="C102" s="104">
        <v>3.49</v>
      </c>
      <c r="D102" s="104">
        <v>3.49</v>
      </c>
      <c r="E102" s="104">
        <v>3.49</v>
      </c>
    </row>
    <row r="103" spans="1:5" x14ac:dyDescent="0.25">
      <c r="A103" s="103">
        <v>92</v>
      </c>
      <c r="B103" s="104">
        <v>3.2</v>
      </c>
      <c r="C103" s="104">
        <v>3.2</v>
      </c>
      <c r="D103" s="104">
        <v>3.2</v>
      </c>
      <c r="E103" s="104">
        <v>3.2</v>
      </c>
    </row>
    <row r="104" spans="1:5" x14ac:dyDescent="0.25">
      <c r="A104" s="103">
        <v>93</v>
      </c>
      <c r="B104" s="104">
        <v>2.95</v>
      </c>
      <c r="C104" s="104">
        <v>2.95</v>
      </c>
      <c r="D104" s="104">
        <v>2.95</v>
      </c>
      <c r="E104" s="104">
        <v>2.95</v>
      </c>
    </row>
    <row r="105" spans="1:5" x14ac:dyDescent="0.25">
      <c r="A105" s="103">
        <v>94</v>
      </c>
      <c r="B105" s="104">
        <v>2.71</v>
      </c>
      <c r="C105" s="104">
        <v>2.71</v>
      </c>
      <c r="D105" s="104">
        <v>2.71</v>
      </c>
      <c r="E105" s="104">
        <v>2.71</v>
      </c>
    </row>
    <row r="106" spans="1:5" x14ac:dyDescent="0.25">
      <c r="A106" s="103">
        <v>95</v>
      </c>
      <c r="B106" s="104">
        <v>2.5099999999999998</v>
      </c>
      <c r="C106" s="104">
        <v>2.5099999999999998</v>
      </c>
      <c r="D106" s="104">
        <v>2.5099999999999998</v>
      </c>
      <c r="E106" s="104">
        <v>2.5099999999999998</v>
      </c>
    </row>
  </sheetData>
  <sheetProtection algorithmName="SHA-512" hashValue="lI2Hfu/WwTBxMrr+S6VcreVa4GNPZh01lKEcT7Tz3sa8BT47Ibvrys1aK1WVEzJNuOZG2ocJ9FxNpofonAkaAw==" saltValue="U7HKs0ODmhGv2AcyLMoDfg==" spinCount="100000" sheet="1" objects="1" scenarios="1"/>
  <conditionalFormatting sqref="A6:A21">
    <cfRule type="expression" dxfId="423" priority="1" stopIfTrue="1">
      <formula>MOD(ROW(),2)=0</formula>
    </cfRule>
    <cfRule type="expression" dxfId="422" priority="2" stopIfTrue="1">
      <formula>MOD(ROW(),2)&lt;&gt;0</formula>
    </cfRule>
  </conditionalFormatting>
  <conditionalFormatting sqref="A26:A106">
    <cfRule type="expression" dxfId="421" priority="3" stopIfTrue="1">
      <formula>MOD(ROW(),2)=0</formula>
    </cfRule>
    <cfRule type="expression" dxfId="420" priority="4" stopIfTrue="1">
      <formula>MOD(ROW(),2)&lt;&gt;0</formula>
    </cfRule>
  </conditionalFormatting>
  <conditionalFormatting sqref="B6:E21">
    <cfRule type="expression" dxfId="419" priority="17" stopIfTrue="1">
      <formula>MOD(ROW(),2)=0</formula>
    </cfRule>
    <cfRule type="expression" dxfId="418" priority="18" stopIfTrue="1">
      <formula>MOD(ROW(),2)&lt;&gt;0</formula>
    </cfRule>
  </conditionalFormatting>
  <conditionalFormatting sqref="B26:E106">
    <cfRule type="expression" dxfId="417" priority="5" stopIfTrue="1">
      <formula>MOD(ROW(),2)=0</formula>
    </cfRule>
    <cfRule type="expression" dxfId="416" priority="6" stopIfTrue="1">
      <formula>MOD(ROW(),2)&lt;&gt;0</formula>
    </cfRule>
  </conditionalFormatting>
  <hyperlinks>
    <hyperlink ref="B24" location="Assumptions!A1" display="Assumptions" xr:uid="{F3FF4C81-E621-46CF-9396-459CAAA8CA8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I72"/>
  <sheetViews>
    <sheetView showGridLines="0" zoomScale="85" zoomScaleNormal="85" workbookViewId="0">
      <selection activeCell="A4" sqref="A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Pension Debit - x-316</v>
      </c>
      <c r="B3" s="53"/>
      <c r="C3" s="53"/>
      <c r="D3" s="53"/>
      <c r="E3" s="53"/>
      <c r="F3" s="53"/>
      <c r="G3" s="53"/>
      <c r="H3" s="53"/>
      <c r="I3" s="53"/>
    </row>
    <row r="4" spans="1:9" x14ac:dyDescent="0.25">
      <c r="A4" s="55"/>
    </row>
    <row r="6" spans="1:9" x14ac:dyDescent="0.25">
      <c r="A6" s="154" t="s">
        <v>22</v>
      </c>
      <c r="B6" s="153" t="s">
        <v>24</v>
      </c>
      <c r="C6" s="153"/>
      <c r="D6" s="153"/>
    </row>
    <row r="7" spans="1:9" x14ac:dyDescent="0.25">
      <c r="A7" s="155" t="s">
        <v>14</v>
      </c>
      <c r="B7" s="153" t="s">
        <v>43</v>
      </c>
      <c r="C7" s="153"/>
      <c r="D7" s="153"/>
    </row>
    <row r="8" spans="1:9" x14ac:dyDescent="0.25">
      <c r="A8" s="155" t="s">
        <v>44</v>
      </c>
      <c r="B8" s="153">
        <v>2015</v>
      </c>
      <c r="C8" s="153"/>
      <c r="D8" s="153"/>
    </row>
    <row r="9" spans="1:9" x14ac:dyDescent="0.25">
      <c r="A9" s="155" t="s">
        <v>15</v>
      </c>
      <c r="B9" s="153" t="s">
        <v>391</v>
      </c>
      <c r="C9" s="153"/>
      <c r="D9" s="153"/>
    </row>
    <row r="10" spans="1:9" x14ac:dyDescent="0.25">
      <c r="A10" s="155" t="s">
        <v>1</v>
      </c>
      <c r="B10" s="153" t="s">
        <v>392</v>
      </c>
      <c r="C10" s="153"/>
      <c r="D10" s="153"/>
    </row>
    <row r="11" spans="1:9" x14ac:dyDescent="0.25">
      <c r="A11" s="155" t="s">
        <v>21</v>
      </c>
      <c r="B11" s="153" t="s">
        <v>393</v>
      </c>
      <c r="C11" s="153"/>
      <c r="D11" s="153"/>
    </row>
    <row r="12" spans="1:9" x14ac:dyDescent="0.25">
      <c r="A12" s="155" t="s">
        <v>256</v>
      </c>
      <c r="B12" s="153" t="s">
        <v>307</v>
      </c>
      <c r="C12" s="153"/>
      <c r="D12" s="153"/>
    </row>
    <row r="13" spans="1:9" x14ac:dyDescent="0.25">
      <c r="A13" s="155" t="s">
        <v>46</v>
      </c>
      <c r="B13" s="153">
        <v>0</v>
      </c>
      <c r="C13" s="153"/>
      <c r="D13" s="153"/>
    </row>
    <row r="14" spans="1:9" x14ac:dyDescent="0.25">
      <c r="A14" s="155" t="s">
        <v>16</v>
      </c>
      <c r="B14" s="153">
        <v>316</v>
      </c>
      <c r="C14" s="153"/>
      <c r="D14" s="153"/>
    </row>
    <row r="15" spans="1:9" x14ac:dyDescent="0.25">
      <c r="A15" s="155" t="s">
        <v>47</v>
      </c>
      <c r="B15" s="153" t="s">
        <v>394</v>
      </c>
      <c r="C15" s="153"/>
      <c r="D15" s="153"/>
    </row>
    <row r="16" spans="1:9" x14ac:dyDescent="0.25">
      <c r="A16" s="155" t="s">
        <v>48</v>
      </c>
      <c r="B16" s="153" t="s">
        <v>361</v>
      </c>
      <c r="C16" s="153"/>
      <c r="D16" s="153"/>
    </row>
    <row r="17" spans="1:4" x14ac:dyDescent="0.25">
      <c r="A17" s="151" t="s">
        <v>694</v>
      </c>
      <c r="B17" s="153"/>
      <c r="C17" s="153"/>
      <c r="D17" s="153"/>
    </row>
    <row r="18" spans="1:4" x14ac:dyDescent="0.25">
      <c r="A18" s="155" t="s">
        <v>17</v>
      </c>
      <c r="B18" s="156">
        <v>45072</v>
      </c>
      <c r="C18" s="153"/>
      <c r="D18" s="153"/>
    </row>
    <row r="19" spans="1:4" x14ac:dyDescent="0.25">
      <c r="A19" s="155" t="s">
        <v>18</v>
      </c>
      <c r="B19" s="156">
        <v>45014</v>
      </c>
      <c r="C19" s="153"/>
      <c r="D19" s="153"/>
    </row>
    <row r="20" spans="1:4" x14ac:dyDescent="0.25">
      <c r="A20" s="155" t="s">
        <v>254</v>
      </c>
      <c r="B20" s="153" t="s">
        <v>578</v>
      </c>
      <c r="C20" s="153"/>
      <c r="D20" s="153"/>
    </row>
    <row r="21" spans="1:4" x14ac:dyDescent="0.25">
      <c r="A21" s="155" t="s">
        <v>762</v>
      </c>
      <c r="B21" s="153" t="s">
        <v>710</v>
      </c>
      <c r="C21" s="153"/>
      <c r="D21" s="153"/>
    </row>
    <row r="22" spans="1:4" x14ac:dyDescent="0.25">
      <c r="A22" s="94"/>
    </row>
    <row r="23" spans="1:4" x14ac:dyDescent="0.25">
      <c r="B23" s="94" t="str">
        <f>HYPERLINK("#'Factor List'!A1","Back to Factor List")</f>
        <v>Back to Factor List</v>
      </c>
    </row>
    <row r="24" spans="1:4" x14ac:dyDescent="0.25">
      <c r="B24" s="94" t="s">
        <v>705</v>
      </c>
    </row>
    <row r="26" spans="1:4" ht="39.6" x14ac:dyDescent="0.25">
      <c r="A26" s="102" t="s">
        <v>307</v>
      </c>
      <c r="B26" s="102" t="s">
        <v>395</v>
      </c>
      <c r="C26" s="102" t="s">
        <v>396</v>
      </c>
      <c r="D26" s="102" t="s">
        <v>397</v>
      </c>
    </row>
    <row r="27" spans="1:4" x14ac:dyDescent="0.25">
      <c r="A27" s="103">
        <v>0</v>
      </c>
      <c r="B27" s="105">
        <v>0</v>
      </c>
      <c r="C27" s="105">
        <v>0</v>
      </c>
      <c r="D27" s="105">
        <v>0</v>
      </c>
    </row>
    <row r="28" spans="1:4" x14ac:dyDescent="0.25">
      <c r="A28" s="103">
        <v>1</v>
      </c>
      <c r="B28" s="105">
        <v>6</v>
      </c>
      <c r="C28" s="105">
        <v>6</v>
      </c>
      <c r="D28" s="105">
        <v>1.7</v>
      </c>
    </row>
    <row r="29" spans="1:4" x14ac:dyDescent="0.25">
      <c r="A29" s="103">
        <v>2</v>
      </c>
      <c r="B29" s="105">
        <v>11.4</v>
      </c>
      <c r="C29" s="105">
        <v>11.4</v>
      </c>
      <c r="D29" s="105">
        <v>3.3</v>
      </c>
    </row>
    <row r="30" spans="1:4" x14ac:dyDescent="0.25">
      <c r="A30" s="103">
        <v>3</v>
      </c>
      <c r="B30" s="105">
        <v>16.399999999999999</v>
      </c>
      <c r="C30" s="105">
        <v>16.399999999999999</v>
      </c>
      <c r="D30" s="105">
        <v>4.9000000000000004</v>
      </c>
    </row>
    <row r="31" spans="1:4" x14ac:dyDescent="0.25">
      <c r="A31" s="103">
        <v>4</v>
      </c>
      <c r="B31" s="105">
        <v>21</v>
      </c>
      <c r="C31" s="105">
        <v>21</v>
      </c>
      <c r="D31" s="105">
        <v>6.5</v>
      </c>
    </row>
    <row r="32" spans="1:4" x14ac:dyDescent="0.25">
      <c r="A32" s="103">
        <v>5</v>
      </c>
      <c r="B32" s="105">
        <v>25.2</v>
      </c>
      <c r="C32" s="105">
        <v>25.2</v>
      </c>
      <c r="D32" s="105">
        <v>8.1</v>
      </c>
    </row>
    <row r="33" spans="1:4" x14ac:dyDescent="0.25">
      <c r="A33" s="103">
        <v>6</v>
      </c>
      <c r="B33" s="105">
        <v>29.2</v>
      </c>
      <c r="C33" s="105">
        <v>29.2</v>
      </c>
      <c r="D33" s="105">
        <v>9.6</v>
      </c>
    </row>
    <row r="34" spans="1:4" x14ac:dyDescent="0.25">
      <c r="A34" s="103">
        <v>7</v>
      </c>
      <c r="B34" s="105">
        <v>32.799999999999997</v>
      </c>
      <c r="C34" s="105">
        <v>32.799999999999997</v>
      </c>
      <c r="D34" s="105">
        <v>11.1</v>
      </c>
    </row>
    <row r="35" spans="1:4" x14ac:dyDescent="0.25">
      <c r="A35" s="103">
        <v>8</v>
      </c>
      <c r="B35" s="105">
        <v>36.1</v>
      </c>
      <c r="C35" s="105">
        <v>36.1</v>
      </c>
      <c r="D35" s="105">
        <v>12.6</v>
      </c>
    </row>
    <row r="36" spans="1:4" x14ac:dyDescent="0.25">
      <c r="A36" s="103">
        <v>9</v>
      </c>
      <c r="B36" s="105">
        <v>39.200000000000003</v>
      </c>
      <c r="C36" s="105">
        <v>39.200000000000003</v>
      </c>
      <c r="D36" s="105">
        <v>14.1</v>
      </c>
    </row>
    <row r="37" spans="1:4" x14ac:dyDescent="0.25">
      <c r="A37" s="103">
        <v>10</v>
      </c>
      <c r="B37" s="105">
        <v>42.1</v>
      </c>
      <c r="C37" s="105">
        <v>42.1</v>
      </c>
      <c r="D37" s="105">
        <v>15.5</v>
      </c>
    </row>
    <row r="38" spans="1:4" x14ac:dyDescent="0.25">
      <c r="A38" s="103">
        <v>11</v>
      </c>
      <c r="B38" s="105">
        <v>44.8</v>
      </c>
      <c r="C38" s="105">
        <v>44.8</v>
      </c>
      <c r="D38" s="105">
        <v>16.899999999999999</v>
      </c>
    </row>
    <row r="39" spans="1:4" x14ac:dyDescent="0.25">
      <c r="A39" s="103">
        <v>12</v>
      </c>
      <c r="B39" s="105">
        <v>47.3</v>
      </c>
      <c r="C39" s="105">
        <v>47.3</v>
      </c>
      <c r="D39" s="105">
        <v>18.3</v>
      </c>
    </row>
    <row r="40" spans="1:4" x14ac:dyDescent="0.25">
      <c r="A40" s="103">
        <v>13</v>
      </c>
      <c r="B40" s="105">
        <v>49.6</v>
      </c>
      <c r="C40" s="105">
        <v>49.6</v>
      </c>
      <c r="D40" s="105">
        <v>19.7</v>
      </c>
    </row>
    <row r="41" spans="1:4" x14ac:dyDescent="0.25">
      <c r="A41" s="103">
        <v>14</v>
      </c>
      <c r="B41" s="105">
        <v>51.8</v>
      </c>
      <c r="C41" s="105">
        <v>51.8</v>
      </c>
      <c r="D41" s="105">
        <v>21</v>
      </c>
    </row>
    <row r="42" spans="1:4" x14ac:dyDescent="0.25">
      <c r="A42" s="103">
        <v>15</v>
      </c>
      <c r="B42" s="105">
        <v>53.9</v>
      </c>
      <c r="C42" s="105">
        <v>53.9</v>
      </c>
      <c r="D42" s="105">
        <v>22.3</v>
      </c>
    </row>
    <row r="43" spans="1:4" x14ac:dyDescent="0.25">
      <c r="A43" s="103">
        <v>16</v>
      </c>
      <c r="B43" s="105">
        <v>55.9</v>
      </c>
      <c r="C43" s="105">
        <v>55.9</v>
      </c>
      <c r="D43" s="105">
        <v>23.6</v>
      </c>
    </row>
    <row r="44" spans="1:4" x14ac:dyDescent="0.25">
      <c r="A44" s="103">
        <v>17</v>
      </c>
      <c r="B44" s="105">
        <v>57.7</v>
      </c>
      <c r="C44" s="105">
        <v>57.7</v>
      </c>
      <c r="D44" s="105">
        <v>24.9</v>
      </c>
    </row>
    <row r="45" spans="1:4" x14ac:dyDescent="0.25">
      <c r="A45" s="103">
        <v>18</v>
      </c>
      <c r="B45" s="105">
        <v>59.4</v>
      </c>
      <c r="C45" s="105">
        <v>59.4</v>
      </c>
      <c r="D45" s="105">
        <v>26.2</v>
      </c>
    </row>
    <row r="46" spans="1:4" x14ac:dyDescent="0.25">
      <c r="A46" s="103">
        <v>19</v>
      </c>
      <c r="B46" s="105">
        <v>61</v>
      </c>
      <c r="C46" s="105">
        <v>61</v>
      </c>
      <c r="D46" s="105">
        <v>27.4</v>
      </c>
    </row>
    <row r="47" spans="1:4" x14ac:dyDescent="0.25">
      <c r="A47" s="103">
        <v>20</v>
      </c>
      <c r="B47" s="105">
        <v>62.6</v>
      </c>
      <c r="C47" s="105">
        <v>62.6</v>
      </c>
      <c r="D47" s="105">
        <v>28.6</v>
      </c>
    </row>
    <row r="48" spans="1:4" x14ac:dyDescent="0.25">
      <c r="A48" s="103">
        <v>21</v>
      </c>
      <c r="B48" s="105">
        <v>64</v>
      </c>
      <c r="C48" s="105">
        <v>64</v>
      </c>
      <c r="D48" s="105">
        <v>29.8</v>
      </c>
    </row>
    <row r="49" spans="1:4" x14ac:dyDescent="0.25">
      <c r="A49" s="103">
        <v>22</v>
      </c>
      <c r="B49" s="105">
        <v>65.400000000000006</v>
      </c>
      <c r="C49" s="105">
        <v>65.400000000000006</v>
      </c>
      <c r="D49" s="105">
        <v>31</v>
      </c>
    </row>
    <row r="50" spans="1:4" x14ac:dyDescent="0.25">
      <c r="A50" s="103">
        <v>23</v>
      </c>
      <c r="B50" s="105">
        <v>66.7</v>
      </c>
      <c r="C50" s="105">
        <v>66.7</v>
      </c>
      <c r="D50" s="105">
        <v>32.1</v>
      </c>
    </row>
    <row r="51" spans="1:4" x14ac:dyDescent="0.25">
      <c r="A51" s="103">
        <v>24</v>
      </c>
      <c r="B51" s="105">
        <v>67.900000000000006</v>
      </c>
      <c r="C51" s="105">
        <v>67.900000000000006</v>
      </c>
      <c r="D51" s="105">
        <v>33.299999999999997</v>
      </c>
    </row>
    <row r="52" spans="1:4" x14ac:dyDescent="0.25">
      <c r="A52" s="103">
        <v>25</v>
      </c>
      <c r="B52" s="105">
        <v>69.099999999999994</v>
      </c>
      <c r="C52" s="105">
        <v>69.099999999999994</v>
      </c>
      <c r="D52" s="105">
        <v>34.4</v>
      </c>
    </row>
    <row r="53" spans="1:4" x14ac:dyDescent="0.25">
      <c r="A53" s="103">
        <v>26</v>
      </c>
      <c r="B53" s="105">
        <v>70.2</v>
      </c>
      <c r="C53" s="105">
        <v>70.2</v>
      </c>
      <c r="D53" s="105">
        <v>35.5</v>
      </c>
    </row>
    <row r="54" spans="1:4" x14ac:dyDescent="0.25">
      <c r="A54" s="103">
        <v>27</v>
      </c>
      <c r="B54" s="105">
        <v>71.2</v>
      </c>
      <c r="C54" s="105">
        <v>71.2</v>
      </c>
      <c r="D54" s="105">
        <v>36.6</v>
      </c>
    </row>
    <row r="55" spans="1:4" x14ac:dyDescent="0.25">
      <c r="A55" s="103">
        <v>28</v>
      </c>
      <c r="B55" s="105">
        <v>72.2</v>
      </c>
      <c r="C55" s="105">
        <v>72.2</v>
      </c>
      <c r="D55" s="105">
        <v>37.6</v>
      </c>
    </row>
    <row r="56" spans="1:4" x14ac:dyDescent="0.25">
      <c r="A56" s="103">
        <v>29</v>
      </c>
      <c r="B56" s="105">
        <v>73.2</v>
      </c>
      <c r="C56" s="105">
        <v>73.2</v>
      </c>
      <c r="D56" s="105">
        <v>38.700000000000003</v>
      </c>
    </row>
    <row r="57" spans="1:4" x14ac:dyDescent="0.25">
      <c r="A57" s="103">
        <v>30</v>
      </c>
      <c r="B57" s="105">
        <v>74.099999999999994</v>
      </c>
      <c r="C57" s="105">
        <v>74.099999999999994</v>
      </c>
      <c r="D57" s="105">
        <v>39.700000000000003</v>
      </c>
    </row>
    <row r="58" spans="1:4" x14ac:dyDescent="0.25">
      <c r="A58" s="103">
        <v>31</v>
      </c>
      <c r="B58" s="105">
        <v>75</v>
      </c>
      <c r="C58" s="105">
        <v>75</v>
      </c>
      <c r="D58" s="105">
        <v>40.700000000000003</v>
      </c>
    </row>
    <row r="59" spans="1:4" x14ac:dyDescent="0.25">
      <c r="A59" s="103">
        <v>32</v>
      </c>
      <c r="B59" s="105">
        <v>75.8</v>
      </c>
      <c r="C59" s="105">
        <v>75.8</v>
      </c>
      <c r="D59" s="105">
        <v>41.7</v>
      </c>
    </row>
    <row r="60" spans="1:4" x14ac:dyDescent="0.25">
      <c r="A60" s="103">
        <v>33</v>
      </c>
      <c r="B60" s="105">
        <v>76.599999999999994</v>
      </c>
      <c r="C60" s="105">
        <v>76.599999999999994</v>
      </c>
      <c r="D60" s="105">
        <v>42.7</v>
      </c>
    </row>
    <row r="61" spans="1:4" x14ac:dyDescent="0.25">
      <c r="A61" s="103">
        <v>34</v>
      </c>
      <c r="B61" s="105">
        <v>77.400000000000006</v>
      </c>
      <c r="C61" s="105">
        <v>77.400000000000006</v>
      </c>
      <c r="D61" s="105">
        <v>43.6</v>
      </c>
    </row>
    <row r="62" spans="1:4" x14ac:dyDescent="0.25">
      <c r="A62" s="103">
        <v>35</v>
      </c>
      <c r="B62" s="105">
        <v>78.099999999999994</v>
      </c>
      <c r="C62" s="105">
        <v>78.099999999999994</v>
      </c>
      <c r="D62" s="105">
        <v>44.6</v>
      </c>
    </row>
    <row r="63" spans="1:4" x14ac:dyDescent="0.25">
      <c r="A63" s="103">
        <v>36</v>
      </c>
      <c r="B63" s="105">
        <v>78.8</v>
      </c>
      <c r="C63" s="105">
        <v>78.8</v>
      </c>
      <c r="D63" s="105">
        <v>45.5</v>
      </c>
    </row>
    <row r="64" spans="1:4" x14ac:dyDescent="0.25">
      <c r="A64" s="103">
        <v>37</v>
      </c>
      <c r="B64" s="105">
        <v>79.400000000000006</v>
      </c>
      <c r="C64" s="105">
        <v>79.400000000000006</v>
      </c>
      <c r="D64" s="105">
        <v>46.4</v>
      </c>
    </row>
    <row r="65" spans="1:4" x14ac:dyDescent="0.25">
      <c r="A65" s="103">
        <v>38</v>
      </c>
      <c r="B65" s="105">
        <v>80.099999999999994</v>
      </c>
      <c r="C65" s="105">
        <v>80.099999999999994</v>
      </c>
      <c r="D65" s="105">
        <v>47.3</v>
      </c>
    </row>
    <row r="66" spans="1:4" x14ac:dyDescent="0.25">
      <c r="A66" s="103">
        <v>39</v>
      </c>
      <c r="B66" s="105">
        <v>80.7</v>
      </c>
      <c r="C66" s="105">
        <v>80.7</v>
      </c>
      <c r="D66" s="105">
        <v>48.2</v>
      </c>
    </row>
    <row r="67" spans="1:4" x14ac:dyDescent="0.25">
      <c r="A67" s="103">
        <v>40</v>
      </c>
      <c r="B67" s="105">
        <v>81.2</v>
      </c>
      <c r="C67" s="105">
        <v>81.2</v>
      </c>
      <c r="D67" s="105">
        <v>49</v>
      </c>
    </row>
    <row r="68" spans="1:4" x14ac:dyDescent="0.25">
      <c r="A68" s="103">
        <v>41</v>
      </c>
      <c r="B68" s="105">
        <v>81.8</v>
      </c>
      <c r="C68" s="105">
        <v>81.8</v>
      </c>
      <c r="D68" s="105">
        <v>49.9</v>
      </c>
    </row>
    <row r="69" spans="1:4" x14ac:dyDescent="0.25">
      <c r="A69" s="103">
        <v>42</v>
      </c>
      <c r="B69" s="105">
        <v>82.3</v>
      </c>
      <c r="C69" s="105">
        <v>82.3</v>
      </c>
      <c r="D69" s="105">
        <v>50.7</v>
      </c>
    </row>
    <row r="70" spans="1:4" x14ac:dyDescent="0.25">
      <c r="A70" s="103">
        <v>43</v>
      </c>
      <c r="B70" s="105">
        <v>82.8</v>
      </c>
      <c r="C70" s="105">
        <v>82.8</v>
      </c>
      <c r="D70" s="105">
        <v>51.6</v>
      </c>
    </row>
    <row r="71" spans="1:4" x14ac:dyDescent="0.25">
      <c r="A71" s="103">
        <v>44</v>
      </c>
      <c r="B71" s="105">
        <v>83.3</v>
      </c>
      <c r="C71" s="105">
        <v>83.3</v>
      </c>
      <c r="D71" s="105">
        <v>52.4</v>
      </c>
    </row>
    <row r="72" spans="1:4" x14ac:dyDescent="0.25">
      <c r="A72" s="103">
        <v>45</v>
      </c>
      <c r="B72" s="105">
        <v>83.8</v>
      </c>
      <c r="C72" s="105">
        <v>83.8</v>
      </c>
      <c r="D72" s="105">
        <v>53.2</v>
      </c>
    </row>
  </sheetData>
  <sheetProtection algorithmName="SHA-512" hashValue="Mup3SSLEivpfTpE2R7/l6NoXoffZuKovF2CoylpnufPfylMm9XqGNR2lTFMUT40eEy2QHMbUIBaT1UVOAWHYIQ==" saltValue="vwe4L9oUZaVa+9LXeTyEgA==" spinCount="100000" sheet="1" objects="1" scenarios="1"/>
  <conditionalFormatting sqref="A6:A21">
    <cfRule type="expression" dxfId="415" priority="1" stopIfTrue="1">
      <formula>MOD(ROW(),2)=0</formula>
    </cfRule>
    <cfRule type="expression" dxfId="414" priority="2" stopIfTrue="1">
      <formula>MOD(ROW(),2)&lt;&gt;0</formula>
    </cfRule>
  </conditionalFormatting>
  <conditionalFormatting sqref="A26:A72">
    <cfRule type="expression" dxfId="413" priority="3" stopIfTrue="1">
      <formula>MOD(ROW(),2)=0</formula>
    </cfRule>
    <cfRule type="expression" dxfId="412" priority="4" stopIfTrue="1">
      <formula>MOD(ROW(),2)&lt;&gt;0</formula>
    </cfRule>
  </conditionalFormatting>
  <conditionalFormatting sqref="B6:D21">
    <cfRule type="expression" dxfId="411" priority="21" stopIfTrue="1">
      <formula>MOD(ROW(),2)=0</formula>
    </cfRule>
    <cfRule type="expression" dxfId="410" priority="22" stopIfTrue="1">
      <formula>MOD(ROW(),2)&lt;&gt;0</formula>
    </cfRule>
  </conditionalFormatting>
  <conditionalFormatting sqref="B26:D72">
    <cfRule type="expression" dxfId="409" priority="5" stopIfTrue="1">
      <formula>MOD(ROW(),2)=0</formula>
    </cfRule>
    <cfRule type="expression" dxfId="408" priority="6" stopIfTrue="1">
      <formula>MOD(ROW(),2)&lt;&gt;0</formula>
    </cfRule>
  </conditionalFormatting>
  <hyperlinks>
    <hyperlink ref="B24" location="Assumptions!A1" display="Assumptions" xr:uid="{B8170DC4-0BC2-44DF-B583-437D49EE54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2"/>
  <dimension ref="A1:I46"/>
  <sheetViews>
    <sheetView showGridLines="0" zoomScale="85" zoomScaleNormal="85" workbookViewId="0">
      <selection activeCell="A4" sqref="A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Pension Debit - x-317</v>
      </c>
      <c r="B3" s="53"/>
      <c r="C3" s="53"/>
      <c r="D3" s="53"/>
      <c r="E3" s="53"/>
      <c r="F3" s="53"/>
      <c r="G3" s="53"/>
      <c r="H3" s="53"/>
      <c r="I3" s="53"/>
    </row>
    <row r="4" spans="1:9" x14ac:dyDescent="0.25">
      <c r="A4" s="55"/>
    </row>
    <row r="6" spans="1:9" x14ac:dyDescent="0.25">
      <c r="A6" s="154" t="s">
        <v>22</v>
      </c>
      <c r="B6" s="153" t="s">
        <v>24</v>
      </c>
      <c r="C6" s="153"/>
      <c r="D6" s="153"/>
    </row>
    <row r="7" spans="1:9" x14ac:dyDescent="0.25">
      <c r="A7" s="155" t="s">
        <v>14</v>
      </c>
      <c r="B7" s="153" t="s">
        <v>43</v>
      </c>
      <c r="C7" s="153"/>
      <c r="D7" s="153"/>
    </row>
    <row r="8" spans="1:9" x14ac:dyDescent="0.25">
      <c r="A8" s="155" t="s">
        <v>44</v>
      </c>
      <c r="B8" s="153">
        <v>2015</v>
      </c>
      <c r="C8" s="153"/>
      <c r="D8" s="153"/>
    </row>
    <row r="9" spans="1:9" x14ac:dyDescent="0.25">
      <c r="A9" s="155" t="s">
        <v>15</v>
      </c>
      <c r="B9" s="153" t="s">
        <v>391</v>
      </c>
      <c r="C9" s="153"/>
      <c r="D9" s="153"/>
    </row>
    <row r="10" spans="1:9" x14ac:dyDescent="0.25">
      <c r="A10" s="155" t="s">
        <v>1</v>
      </c>
      <c r="B10" s="153" t="s">
        <v>398</v>
      </c>
      <c r="C10" s="153"/>
      <c r="D10" s="153"/>
    </row>
    <row r="11" spans="1:9" x14ac:dyDescent="0.25">
      <c r="A11" s="155" t="s">
        <v>21</v>
      </c>
      <c r="B11" s="153" t="s">
        <v>393</v>
      </c>
      <c r="C11" s="153"/>
      <c r="D11" s="153"/>
    </row>
    <row r="12" spans="1:9" x14ac:dyDescent="0.25">
      <c r="A12" s="155" t="s">
        <v>256</v>
      </c>
      <c r="B12" s="153" t="s">
        <v>307</v>
      </c>
      <c r="C12" s="153"/>
      <c r="D12" s="153"/>
    </row>
    <row r="13" spans="1:9" x14ac:dyDescent="0.25">
      <c r="A13" s="155" t="s">
        <v>46</v>
      </c>
      <c r="B13" s="153">
        <v>0</v>
      </c>
      <c r="C13" s="153"/>
      <c r="D13" s="153"/>
    </row>
    <row r="14" spans="1:9" x14ac:dyDescent="0.25">
      <c r="A14" s="155" t="s">
        <v>16</v>
      </c>
      <c r="B14" s="153">
        <v>317</v>
      </c>
      <c r="C14" s="153"/>
      <c r="D14" s="153"/>
    </row>
    <row r="15" spans="1:9" x14ac:dyDescent="0.25">
      <c r="A15" s="155" t="s">
        <v>47</v>
      </c>
      <c r="B15" s="153" t="s">
        <v>399</v>
      </c>
      <c r="C15" s="153"/>
      <c r="D15" s="153"/>
    </row>
    <row r="16" spans="1:9" x14ac:dyDescent="0.25">
      <c r="A16" s="155" t="s">
        <v>48</v>
      </c>
      <c r="B16" s="153" t="s">
        <v>365</v>
      </c>
      <c r="C16" s="153"/>
      <c r="D16" s="153"/>
    </row>
    <row r="17" spans="1:4" x14ac:dyDescent="0.25">
      <c r="A17" s="151" t="s">
        <v>694</v>
      </c>
      <c r="B17" s="153"/>
      <c r="C17" s="153"/>
      <c r="D17" s="153"/>
    </row>
    <row r="18" spans="1:4" x14ac:dyDescent="0.25">
      <c r="A18" s="155" t="s">
        <v>17</v>
      </c>
      <c r="B18" s="156">
        <v>45072</v>
      </c>
      <c r="C18" s="153"/>
      <c r="D18" s="153"/>
    </row>
    <row r="19" spans="1:4" x14ac:dyDescent="0.25">
      <c r="A19" s="155" t="s">
        <v>18</v>
      </c>
      <c r="B19" s="156">
        <v>45014</v>
      </c>
      <c r="C19" s="153"/>
      <c r="D19" s="153"/>
    </row>
    <row r="20" spans="1:4" x14ac:dyDescent="0.25">
      <c r="A20" s="155" t="s">
        <v>254</v>
      </c>
      <c r="B20" s="153" t="s">
        <v>578</v>
      </c>
      <c r="C20" s="153"/>
      <c r="D20" s="153"/>
    </row>
    <row r="21" spans="1:4" x14ac:dyDescent="0.25">
      <c r="A21" s="155" t="s">
        <v>762</v>
      </c>
      <c r="B21" s="153" t="s">
        <v>710</v>
      </c>
      <c r="C21" s="153"/>
      <c r="D21" s="153"/>
    </row>
    <row r="22" spans="1:4" x14ac:dyDescent="0.25">
      <c r="A22" s="94"/>
    </row>
    <row r="23" spans="1:4" x14ac:dyDescent="0.25">
      <c r="B23" s="94" t="str">
        <f>HYPERLINK("#'Factor List'!A1","Back to Factor List")</f>
        <v>Back to Factor List</v>
      </c>
    </row>
    <row r="24" spans="1:4" x14ac:dyDescent="0.25">
      <c r="B24" s="94" t="s">
        <v>705</v>
      </c>
    </row>
    <row r="26" spans="1:4" ht="39.6" x14ac:dyDescent="0.25">
      <c r="A26" s="102" t="s">
        <v>307</v>
      </c>
      <c r="B26" s="102" t="s">
        <v>395</v>
      </c>
      <c r="C26" s="102" t="s">
        <v>396</v>
      </c>
      <c r="D26" s="102" t="s">
        <v>397</v>
      </c>
    </row>
    <row r="27" spans="1:4" x14ac:dyDescent="0.25">
      <c r="A27" s="103">
        <v>0</v>
      </c>
      <c r="B27" s="105">
        <v>0</v>
      </c>
      <c r="C27" s="105">
        <v>0</v>
      </c>
      <c r="D27" s="105">
        <v>0</v>
      </c>
    </row>
    <row r="28" spans="1:4" x14ac:dyDescent="0.25">
      <c r="A28" s="103">
        <v>1</v>
      </c>
      <c r="B28" s="105">
        <v>5</v>
      </c>
      <c r="C28" s="105">
        <v>5</v>
      </c>
      <c r="D28" s="105">
        <v>1.7</v>
      </c>
    </row>
    <row r="29" spans="1:4" x14ac:dyDescent="0.25">
      <c r="A29" s="103">
        <v>2</v>
      </c>
      <c r="B29" s="105">
        <v>9.6999999999999993</v>
      </c>
      <c r="C29" s="105">
        <v>9.6999999999999993</v>
      </c>
      <c r="D29" s="105">
        <v>3.3</v>
      </c>
    </row>
    <row r="30" spans="1:4" x14ac:dyDescent="0.25">
      <c r="A30" s="103">
        <v>3</v>
      </c>
      <c r="B30" s="105">
        <v>14</v>
      </c>
      <c r="C30" s="105">
        <v>14</v>
      </c>
      <c r="D30" s="105">
        <v>4.9000000000000004</v>
      </c>
    </row>
    <row r="31" spans="1:4" x14ac:dyDescent="0.25">
      <c r="A31" s="103">
        <v>4</v>
      </c>
      <c r="B31" s="105">
        <v>18</v>
      </c>
      <c r="C31" s="105">
        <v>18</v>
      </c>
      <c r="D31" s="105">
        <v>6.5</v>
      </c>
    </row>
    <row r="32" spans="1:4" x14ac:dyDescent="0.25">
      <c r="A32" s="103">
        <v>5</v>
      </c>
      <c r="B32" s="105">
        <v>21.6</v>
      </c>
      <c r="C32" s="105">
        <v>21.6</v>
      </c>
      <c r="D32" s="105">
        <v>8.1</v>
      </c>
    </row>
    <row r="33" spans="1:4" x14ac:dyDescent="0.25">
      <c r="A33" s="103">
        <v>6</v>
      </c>
      <c r="B33" s="105">
        <v>25</v>
      </c>
      <c r="C33" s="105">
        <v>25</v>
      </c>
      <c r="D33" s="105">
        <v>9.6</v>
      </c>
    </row>
    <row r="34" spans="1:4" x14ac:dyDescent="0.25">
      <c r="A34" s="103">
        <v>7</v>
      </c>
      <c r="B34" s="105">
        <v>28.2</v>
      </c>
      <c r="C34" s="105">
        <v>28.2</v>
      </c>
      <c r="D34" s="105">
        <v>11.1</v>
      </c>
    </row>
    <row r="35" spans="1:4" x14ac:dyDescent="0.25">
      <c r="A35" s="103">
        <v>8</v>
      </c>
      <c r="B35" s="105">
        <v>31.2</v>
      </c>
      <c r="C35" s="105">
        <v>31.2</v>
      </c>
      <c r="D35" s="105">
        <v>12.6</v>
      </c>
    </row>
    <row r="36" spans="1:4" x14ac:dyDescent="0.25">
      <c r="A36" s="103">
        <v>9</v>
      </c>
      <c r="B36" s="105">
        <v>34</v>
      </c>
      <c r="C36" s="105">
        <v>34</v>
      </c>
      <c r="D36" s="105">
        <v>14.1</v>
      </c>
    </row>
    <row r="37" spans="1:4" x14ac:dyDescent="0.25">
      <c r="A37" s="103">
        <v>10</v>
      </c>
      <c r="B37" s="105">
        <v>36.6</v>
      </c>
      <c r="C37" s="105">
        <v>36.6</v>
      </c>
      <c r="D37" s="105">
        <v>15.5</v>
      </c>
    </row>
    <row r="44" spans="1:4" ht="39.6" customHeight="1" x14ac:dyDescent="0.25"/>
    <row r="46" spans="1:4" ht="27.6" customHeight="1" x14ac:dyDescent="0.25"/>
  </sheetData>
  <sheetProtection algorithmName="SHA-512" hashValue="2rDKOgYpi/mI/sVsobN7I78sU0csXtH7jLMA7r8sRBkvZNgZuo1qUR3vgbxOaMtf86kl4hLUinIRrlidpfXvwg==" saltValue="HXGDpS8/ycE9NAN/eExDsg==" spinCount="100000" sheet="1" objects="1" scenarios="1"/>
  <conditionalFormatting sqref="A6:A21">
    <cfRule type="expression" dxfId="407" priority="1" stopIfTrue="1">
      <formula>MOD(ROW(),2)=0</formula>
    </cfRule>
    <cfRule type="expression" dxfId="406" priority="2" stopIfTrue="1">
      <formula>MOD(ROW(),2)&lt;&gt;0</formula>
    </cfRule>
  </conditionalFormatting>
  <conditionalFormatting sqref="A26:A37">
    <cfRule type="expression" dxfId="405" priority="5" stopIfTrue="1">
      <formula>MOD(ROW(),2)=0</formula>
    </cfRule>
    <cfRule type="expression" dxfId="404" priority="6" stopIfTrue="1">
      <formula>MOD(ROW(),2)&lt;&gt;0</formula>
    </cfRule>
  </conditionalFormatting>
  <conditionalFormatting sqref="B17:B21">
    <cfRule type="expression" dxfId="403" priority="3" stopIfTrue="1">
      <formula>MOD(ROW(),2)=0</formula>
    </cfRule>
    <cfRule type="expression" dxfId="402" priority="4" stopIfTrue="1">
      <formula>MOD(ROW(),2)&lt;&gt;0</formula>
    </cfRule>
  </conditionalFormatting>
  <conditionalFormatting sqref="B6:D21">
    <cfRule type="expression" dxfId="401" priority="23" stopIfTrue="1">
      <formula>MOD(ROW(),2)=0</formula>
    </cfRule>
    <cfRule type="expression" dxfId="400" priority="24" stopIfTrue="1">
      <formula>MOD(ROW(),2)&lt;&gt;0</formula>
    </cfRule>
  </conditionalFormatting>
  <conditionalFormatting sqref="B26:D37">
    <cfRule type="expression" dxfId="399" priority="7" stopIfTrue="1">
      <formula>MOD(ROW(),2)=0</formula>
    </cfRule>
    <cfRule type="expression" dxfId="398" priority="8" stopIfTrue="1">
      <formula>MOD(ROW(),2)&lt;&gt;0</formula>
    </cfRule>
  </conditionalFormatting>
  <hyperlinks>
    <hyperlink ref="B24" location="Assumptions!A1" display="Assumptions" xr:uid="{E9EC0FAB-2068-4D5C-8825-16B5571014C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3"/>
  <dimension ref="A1:I76"/>
  <sheetViews>
    <sheetView showGridLines="0" zoomScale="85" zoomScaleNormal="85" workbookViewId="0">
      <selection activeCell="A4" sqref="A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Pension Debit - x-318</v>
      </c>
      <c r="B3" s="53"/>
      <c r="C3" s="53"/>
      <c r="D3" s="53"/>
      <c r="E3" s="53"/>
      <c r="F3" s="53"/>
      <c r="G3" s="53"/>
      <c r="H3" s="53"/>
      <c r="I3" s="53"/>
    </row>
    <row r="4" spans="1:9" x14ac:dyDescent="0.25">
      <c r="A4" s="55"/>
    </row>
    <row r="6" spans="1:9" x14ac:dyDescent="0.25">
      <c r="A6" s="154" t="s">
        <v>22</v>
      </c>
      <c r="B6" s="153" t="s">
        <v>24</v>
      </c>
      <c r="C6" s="153"/>
      <c r="D6" s="153"/>
    </row>
    <row r="7" spans="1:9" x14ac:dyDescent="0.25">
      <c r="A7" s="155" t="s">
        <v>14</v>
      </c>
      <c r="B7" s="153" t="s">
        <v>43</v>
      </c>
      <c r="C7" s="153"/>
      <c r="D7" s="153"/>
    </row>
    <row r="8" spans="1:9" x14ac:dyDescent="0.25">
      <c r="A8" s="155" t="s">
        <v>44</v>
      </c>
      <c r="B8" s="153">
        <v>2015</v>
      </c>
      <c r="C8" s="153"/>
      <c r="D8" s="153"/>
    </row>
    <row r="9" spans="1:9" x14ac:dyDescent="0.25">
      <c r="A9" s="155" t="s">
        <v>15</v>
      </c>
      <c r="B9" s="153" t="s">
        <v>391</v>
      </c>
      <c r="C9" s="153"/>
      <c r="D9" s="153"/>
    </row>
    <row r="10" spans="1:9" x14ac:dyDescent="0.25">
      <c r="A10" s="155" t="s">
        <v>1</v>
      </c>
      <c r="B10" s="153" t="s">
        <v>400</v>
      </c>
      <c r="C10" s="153"/>
      <c r="D10" s="153"/>
    </row>
    <row r="11" spans="1:9" x14ac:dyDescent="0.25">
      <c r="A11" s="155" t="s">
        <v>21</v>
      </c>
      <c r="B11" s="153" t="s">
        <v>393</v>
      </c>
      <c r="C11" s="153"/>
      <c r="D11" s="153"/>
    </row>
    <row r="12" spans="1:9" x14ac:dyDescent="0.25">
      <c r="A12" s="155" t="s">
        <v>256</v>
      </c>
      <c r="B12" s="153" t="s">
        <v>307</v>
      </c>
      <c r="C12" s="153"/>
      <c r="D12" s="153"/>
    </row>
    <row r="13" spans="1:9" x14ac:dyDescent="0.25">
      <c r="A13" s="155" t="s">
        <v>46</v>
      </c>
      <c r="B13" s="153">
        <v>0</v>
      </c>
      <c r="C13" s="153"/>
      <c r="D13" s="153"/>
    </row>
    <row r="14" spans="1:9" x14ac:dyDescent="0.25">
      <c r="A14" s="155" t="s">
        <v>16</v>
      </c>
      <c r="B14" s="153">
        <v>318</v>
      </c>
      <c r="C14" s="153"/>
      <c r="D14" s="153"/>
    </row>
    <row r="15" spans="1:9" x14ac:dyDescent="0.25">
      <c r="A15" s="155" t="s">
        <v>47</v>
      </c>
      <c r="B15" s="153" t="s">
        <v>401</v>
      </c>
      <c r="C15" s="153"/>
      <c r="D15" s="153"/>
    </row>
    <row r="16" spans="1:9" x14ac:dyDescent="0.25">
      <c r="A16" s="155" t="s">
        <v>48</v>
      </c>
      <c r="B16" s="153" t="s">
        <v>361</v>
      </c>
      <c r="C16" s="153"/>
      <c r="D16" s="153"/>
    </row>
    <row r="17" spans="1:4" x14ac:dyDescent="0.25">
      <c r="A17" s="151" t="s">
        <v>694</v>
      </c>
      <c r="B17" s="153"/>
      <c r="C17" s="153"/>
      <c r="D17" s="153"/>
    </row>
    <row r="18" spans="1:4" x14ac:dyDescent="0.25">
      <c r="A18" s="155" t="s">
        <v>17</v>
      </c>
      <c r="B18" s="156">
        <v>45072</v>
      </c>
      <c r="C18" s="153"/>
      <c r="D18" s="153"/>
    </row>
    <row r="19" spans="1:4" x14ac:dyDescent="0.25">
      <c r="A19" s="155" t="s">
        <v>18</v>
      </c>
      <c r="B19" s="156">
        <v>45014</v>
      </c>
      <c r="C19" s="153"/>
      <c r="D19" s="153"/>
    </row>
    <row r="20" spans="1:4" x14ac:dyDescent="0.25">
      <c r="A20" s="155" t="s">
        <v>254</v>
      </c>
      <c r="B20" s="153" t="s">
        <v>578</v>
      </c>
      <c r="C20" s="153"/>
      <c r="D20" s="153"/>
    </row>
    <row r="21" spans="1:4" x14ac:dyDescent="0.25">
      <c r="A21" s="155" t="s">
        <v>762</v>
      </c>
      <c r="B21" s="153" t="s">
        <v>710</v>
      </c>
      <c r="C21" s="153"/>
      <c r="D21" s="153"/>
    </row>
    <row r="22" spans="1:4" x14ac:dyDescent="0.25">
      <c r="A22" s="94"/>
    </row>
    <row r="23" spans="1:4" x14ac:dyDescent="0.25">
      <c r="B23" s="94" t="str">
        <f>HYPERLINK("#'Factor List'!A1","Back to Factor List")</f>
        <v>Back to Factor List</v>
      </c>
    </row>
    <row r="24" spans="1:4" x14ac:dyDescent="0.25">
      <c r="B24" s="94" t="s">
        <v>705</v>
      </c>
    </row>
    <row r="26" spans="1:4" ht="39.6" x14ac:dyDescent="0.25">
      <c r="A26" s="102" t="s">
        <v>307</v>
      </c>
      <c r="B26" s="102" t="s">
        <v>395</v>
      </c>
      <c r="C26" s="102" t="s">
        <v>396</v>
      </c>
      <c r="D26" s="102" t="s">
        <v>397</v>
      </c>
    </row>
    <row r="27" spans="1:4" x14ac:dyDescent="0.25">
      <c r="A27" s="103">
        <v>0</v>
      </c>
      <c r="B27" s="105">
        <v>0</v>
      </c>
      <c r="C27" s="105">
        <v>0</v>
      </c>
      <c r="D27" s="105">
        <v>0</v>
      </c>
    </row>
    <row r="28" spans="1:4" x14ac:dyDescent="0.25">
      <c r="A28" s="103">
        <v>1</v>
      </c>
      <c r="B28" s="105">
        <v>6</v>
      </c>
      <c r="C28" s="105">
        <v>6</v>
      </c>
      <c r="D28" s="105">
        <v>1.7</v>
      </c>
    </row>
    <row r="29" spans="1:4" x14ac:dyDescent="0.25">
      <c r="A29" s="103">
        <v>2</v>
      </c>
      <c r="B29" s="105">
        <v>11.4</v>
      </c>
      <c r="C29" s="105">
        <v>11.4</v>
      </c>
      <c r="D29" s="105">
        <v>3.3</v>
      </c>
    </row>
    <row r="30" spans="1:4" x14ac:dyDescent="0.25">
      <c r="A30" s="103">
        <v>3</v>
      </c>
      <c r="B30" s="105">
        <v>16.399999999999999</v>
      </c>
      <c r="C30" s="105">
        <v>16.399999999999999</v>
      </c>
      <c r="D30" s="105">
        <v>4.9000000000000004</v>
      </c>
    </row>
    <row r="31" spans="1:4" x14ac:dyDescent="0.25">
      <c r="A31" s="103">
        <v>4</v>
      </c>
      <c r="B31" s="105">
        <v>21</v>
      </c>
      <c r="C31" s="105">
        <v>21</v>
      </c>
      <c r="D31" s="105">
        <v>6.5</v>
      </c>
    </row>
    <row r="32" spans="1:4" x14ac:dyDescent="0.25">
      <c r="A32" s="103">
        <v>5</v>
      </c>
      <c r="B32" s="105">
        <v>25.2</v>
      </c>
      <c r="C32" s="105">
        <v>25.2</v>
      </c>
      <c r="D32" s="105">
        <v>8.1</v>
      </c>
    </row>
    <row r="33" spans="1:4" x14ac:dyDescent="0.25">
      <c r="A33" s="103">
        <v>6</v>
      </c>
      <c r="B33" s="105">
        <v>29.2</v>
      </c>
      <c r="C33" s="105">
        <v>29.2</v>
      </c>
      <c r="D33" s="105">
        <v>9.6</v>
      </c>
    </row>
    <row r="34" spans="1:4" x14ac:dyDescent="0.25">
      <c r="A34" s="103">
        <v>7</v>
      </c>
      <c r="B34" s="105">
        <v>32.799999999999997</v>
      </c>
      <c r="C34" s="105">
        <v>32.799999999999997</v>
      </c>
      <c r="D34" s="105">
        <v>11.1</v>
      </c>
    </row>
    <row r="35" spans="1:4" x14ac:dyDescent="0.25">
      <c r="A35" s="103">
        <v>8</v>
      </c>
      <c r="B35" s="105">
        <v>36.1</v>
      </c>
      <c r="C35" s="105">
        <v>36.1</v>
      </c>
      <c r="D35" s="105">
        <v>12.6</v>
      </c>
    </row>
    <row r="36" spans="1:4" x14ac:dyDescent="0.25">
      <c r="A36" s="103">
        <v>9</v>
      </c>
      <c r="B36" s="105">
        <v>39.200000000000003</v>
      </c>
      <c r="C36" s="105">
        <v>39.200000000000003</v>
      </c>
      <c r="D36" s="105">
        <v>14.1</v>
      </c>
    </row>
    <row r="37" spans="1:4" x14ac:dyDescent="0.25">
      <c r="A37" s="103">
        <v>10</v>
      </c>
      <c r="B37" s="105">
        <v>42.1</v>
      </c>
      <c r="C37" s="105">
        <v>42.1</v>
      </c>
      <c r="D37" s="105">
        <v>15.5</v>
      </c>
    </row>
    <row r="38" spans="1:4" x14ac:dyDescent="0.25">
      <c r="A38" s="103">
        <v>11</v>
      </c>
      <c r="B38" s="105">
        <v>44.8</v>
      </c>
      <c r="C38" s="105">
        <v>44.8</v>
      </c>
      <c r="D38" s="105">
        <v>16.899999999999999</v>
      </c>
    </row>
    <row r="39" spans="1:4" x14ac:dyDescent="0.25">
      <c r="A39" s="103">
        <v>12</v>
      </c>
      <c r="B39" s="105">
        <v>47.3</v>
      </c>
      <c r="C39" s="105">
        <v>47.3</v>
      </c>
      <c r="D39" s="105">
        <v>18.3</v>
      </c>
    </row>
    <row r="40" spans="1:4" x14ac:dyDescent="0.25">
      <c r="A40" s="103">
        <v>13</v>
      </c>
      <c r="B40" s="105">
        <v>49.6</v>
      </c>
      <c r="C40" s="105">
        <v>49.6</v>
      </c>
      <c r="D40" s="105">
        <v>19.7</v>
      </c>
    </row>
    <row r="41" spans="1:4" x14ac:dyDescent="0.25">
      <c r="A41" s="103">
        <v>14</v>
      </c>
      <c r="B41" s="105">
        <v>51.8</v>
      </c>
      <c r="C41" s="105">
        <v>51.8</v>
      </c>
      <c r="D41" s="105">
        <v>21</v>
      </c>
    </row>
    <row r="42" spans="1:4" x14ac:dyDescent="0.25">
      <c r="A42" s="103">
        <v>15</v>
      </c>
      <c r="B42" s="105">
        <v>53.9</v>
      </c>
      <c r="C42" s="105">
        <v>53.9</v>
      </c>
      <c r="D42" s="105">
        <v>22.3</v>
      </c>
    </row>
    <row r="43" spans="1:4" x14ac:dyDescent="0.25">
      <c r="A43" s="103">
        <v>16</v>
      </c>
      <c r="B43" s="105">
        <v>55.9</v>
      </c>
      <c r="C43" s="105">
        <v>55.9</v>
      </c>
      <c r="D43" s="105">
        <v>23.6</v>
      </c>
    </row>
    <row r="44" spans="1:4" x14ac:dyDescent="0.25">
      <c r="A44" s="103">
        <v>17</v>
      </c>
      <c r="B44" s="105">
        <v>57.7</v>
      </c>
      <c r="C44" s="105">
        <v>57.7</v>
      </c>
      <c r="D44" s="105">
        <v>24.9</v>
      </c>
    </row>
    <row r="45" spans="1:4" x14ac:dyDescent="0.25">
      <c r="A45" s="103">
        <v>18</v>
      </c>
      <c r="B45" s="105">
        <v>59.4</v>
      </c>
      <c r="C45" s="105">
        <v>59.4</v>
      </c>
      <c r="D45" s="105">
        <v>26.2</v>
      </c>
    </row>
    <row r="46" spans="1:4" x14ac:dyDescent="0.25">
      <c r="A46" s="103">
        <v>19</v>
      </c>
      <c r="B46" s="105">
        <v>61</v>
      </c>
      <c r="C46" s="105">
        <v>61</v>
      </c>
      <c r="D46" s="105">
        <v>27.4</v>
      </c>
    </row>
    <row r="47" spans="1:4" x14ac:dyDescent="0.25">
      <c r="A47" s="103">
        <v>20</v>
      </c>
      <c r="B47" s="105">
        <v>62.6</v>
      </c>
      <c r="C47" s="105">
        <v>62.6</v>
      </c>
      <c r="D47" s="105">
        <v>28.6</v>
      </c>
    </row>
    <row r="48" spans="1:4" x14ac:dyDescent="0.25">
      <c r="A48" s="103">
        <v>21</v>
      </c>
      <c r="B48" s="105">
        <v>64</v>
      </c>
      <c r="C48" s="105">
        <v>64</v>
      </c>
      <c r="D48" s="105">
        <v>29.8</v>
      </c>
    </row>
    <row r="49" spans="1:4" x14ac:dyDescent="0.25">
      <c r="A49" s="103">
        <v>22</v>
      </c>
      <c r="B49" s="105">
        <v>65.400000000000006</v>
      </c>
      <c r="C49" s="105">
        <v>65.400000000000006</v>
      </c>
      <c r="D49" s="105">
        <v>31</v>
      </c>
    </row>
    <row r="50" spans="1:4" x14ac:dyDescent="0.25">
      <c r="A50" s="103">
        <v>23</v>
      </c>
      <c r="B50" s="105">
        <v>66.7</v>
      </c>
      <c r="C50" s="105">
        <v>66.7</v>
      </c>
      <c r="D50" s="105">
        <v>32.1</v>
      </c>
    </row>
    <row r="51" spans="1:4" x14ac:dyDescent="0.25">
      <c r="A51" s="103">
        <v>24</v>
      </c>
      <c r="B51" s="105">
        <v>67.900000000000006</v>
      </c>
      <c r="C51" s="105">
        <v>67.900000000000006</v>
      </c>
      <c r="D51" s="105">
        <v>33.299999999999997</v>
      </c>
    </row>
    <row r="52" spans="1:4" x14ac:dyDescent="0.25">
      <c r="A52" s="103">
        <v>25</v>
      </c>
      <c r="B52" s="105">
        <v>69.099999999999994</v>
      </c>
      <c r="C52" s="105">
        <v>69.099999999999994</v>
      </c>
      <c r="D52" s="105">
        <v>34.4</v>
      </c>
    </row>
    <row r="53" spans="1:4" x14ac:dyDescent="0.25">
      <c r="A53" s="103">
        <v>26</v>
      </c>
      <c r="B53" s="105">
        <v>70.2</v>
      </c>
      <c r="C53" s="105">
        <v>70.2</v>
      </c>
      <c r="D53" s="105">
        <v>35.5</v>
      </c>
    </row>
    <row r="54" spans="1:4" x14ac:dyDescent="0.25">
      <c r="A54" s="103">
        <v>27</v>
      </c>
      <c r="B54" s="105">
        <v>71.2</v>
      </c>
      <c r="C54" s="105">
        <v>71.2</v>
      </c>
      <c r="D54" s="105">
        <v>36.6</v>
      </c>
    </row>
    <row r="55" spans="1:4" x14ac:dyDescent="0.25">
      <c r="A55" s="103">
        <v>28</v>
      </c>
      <c r="B55" s="105">
        <v>72.2</v>
      </c>
      <c r="C55" s="105">
        <v>72.2</v>
      </c>
      <c r="D55" s="105">
        <v>37.6</v>
      </c>
    </row>
    <row r="56" spans="1:4" x14ac:dyDescent="0.25">
      <c r="A56" s="103">
        <v>29</v>
      </c>
      <c r="B56" s="105">
        <v>73.2</v>
      </c>
      <c r="C56" s="105">
        <v>73.2</v>
      </c>
      <c r="D56" s="105">
        <v>38.700000000000003</v>
      </c>
    </row>
    <row r="57" spans="1:4" x14ac:dyDescent="0.25">
      <c r="A57" s="103">
        <v>30</v>
      </c>
      <c r="B57" s="105">
        <v>74.099999999999994</v>
      </c>
      <c r="C57" s="105">
        <v>74.099999999999994</v>
      </c>
      <c r="D57" s="105">
        <v>39.700000000000003</v>
      </c>
    </row>
    <row r="58" spans="1:4" x14ac:dyDescent="0.25">
      <c r="A58" s="103">
        <v>31</v>
      </c>
      <c r="B58" s="105">
        <v>75</v>
      </c>
      <c r="C58" s="105">
        <v>75</v>
      </c>
      <c r="D58" s="105">
        <v>40.700000000000003</v>
      </c>
    </row>
    <row r="59" spans="1:4" x14ac:dyDescent="0.25">
      <c r="A59" s="103">
        <v>32</v>
      </c>
      <c r="B59" s="105">
        <v>75.8</v>
      </c>
      <c r="C59" s="105">
        <v>75.8</v>
      </c>
      <c r="D59" s="105">
        <v>41.7</v>
      </c>
    </row>
    <row r="60" spans="1:4" x14ac:dyDescent="0.25">
      <c r="A60" s="103">
        <v>33</v>
      </c>
      <c r="B60" s="105">
        <v>76.599999999999994</v>
      </c>
      <c r="C60" s="105">
        <v>76.599999999999994</v>
      </c>
      <c r="D60" s="105">
        <v>42.7</v>
      </c>
    </row>
    <row r="61" spans="1:4" x14ac:dyDescent="0.25">
      <c r="A61" s="103">
        <v>34</v>
      </c>
      <c r="B61" s="105">
        <v>77.400000000000006</v>
      </c>
      <c r="C61" s="105">
        <v>77.400000000000006</v>
      </c>
      <c r="D61" s="105">
        <v>43.6</v>
      </c>
    </row>
    <row r="62" spans="1:4" x14ac:dyDescent="0.25">
      <c r="A62" s="103">
        <v>35</v>
      </c>
      <c r="B62" s="105">
        <v>78.099999999999994</v>
      </c>
      <c r="C62" s="105">
        <v>78.099999999999994</v>
      </c>
      <c r="D62" s="105">
        <v>44.6</v>
      </c>
    </row>
    <row r="63" spans="1:4" x14ac:dyDescent="0.25">
      <c r="A63" s="103">
        <v>36</v>
      </c>
      <c r="B63" s="105">
        <v>78.8</v>
      </c>
      <c r="C63" s="105">
        <v>78.8</v>
      </c>
      <c r="D63" s="105">
        <v>45.5</v>
      </c>
    </row>
    <row r="64" spans="1:4" x14ac:dyDescent="0.25">
      <c r="A64" s="103">
        <v>37</v>
      </c>
      <c r="B64" s="105">
        <v>79.400000000000006</v>
      </c>
      <c r="C64" s="105">
        <v>79.400000000000006</v>
      </c>
      <c r="D64" s="105">
        <v>46.4</v>
      </c>
    </row>
    <row r="65" spans="1:4" x14ac:dyDescent="0.25">
      <c r="A65" s="103">
        <v>38</v>
      </c>
      <c r="B65" s="105">
        <v>80.099999999999994</v>
      </c>
      <c r="C65" s="105">
        <v>80.099999999999994</v>
      </c>
      <c r="D65" s="105">
        <v>47.3</v>
      </c>
    </row>
    <row r="66" spans="1:4" x14ac:dyDescent="0.25">
      <c r="A66" s="103">
        <v>39</v>
      </c>
      <c r="B66" s="105">
        <v>80.7</v>
      </c>
      <c r="C66" s="105">
        <v>80.7</v>
      </c>
      <c r="D66" s="105">
        <v>48.2</v>
      </c>
    </row>
    <row r="67" spans="1:4" x14ac:dyDescent="0.25">
      <c r="A67" s="103">
        <v>40</v>
      </c>
      <c r="B67" s="105">
        <v>81.2</v>
      </c>
      <c r="C67" s="105">
        <v>81.2</v>
      </c>
      <c r="D67" s="105">
        <v>49</v>
      </c>
    </row>
    <row r="68" spans="1:4" x14ac:dyDescent="0.25">
      <c r="A68" s="103">
        <v>41</v>
      </c>
      <c r="B68" s="105">
        <v>81.8</v>
      </c>
      <c r="C68" s="105">
        <v>81.8</v>
      </c>
      <c r="D68" s="105">
        <v>49.9</v>
      </c>
    </row>
    <row r="69" spans="1:4" x14ac:dyDescent="0.25">
      <c r="A69" s="103">
        <v>42</v>
      </c>
      <c r="B69" s="105">
        <v>82.3</v>
      </c>
      <c r="C69" s="105">
        <v>82.3</v>
      </c>
      <c r="D69" s="105">
        <v>50.7</v>
      </c>
    </row>
    <row r="70" spans="1:4" x14ac:dyDescent="0.25">
      <c r="A70" s="103">
        <v>43</v>
      </c>
      <c r="B70" s="105">
        <v>82.8</v>
      </c>
      <c r="C70" s="105">
        <v>82.8</v>
      </c>
      <c r="D70" s="105">
        <v>51.6</v>
      </c>
    </row>
    <row r="71" spans="1:4" x14ac:dyDescent="0.25">
      <c r="A71" s="103">
        <v>44</v>
      </c>
      <c r="B71" s="105">
        <v>83.3</v>
      </c>
      <c r="C71" s="105">
        <v>83.3</v>
      </c>
      <c r="D71" s="105">
        <v>52.4</v>
      </c>
    </row>
    <row r="72" spans="1:4" x14ac:dyDescent="0.25">
      <c r="A72" s="103">
        <v>45</v>
      </c>
      <c r="B72" s="105">
        <v>83.8</v>
      </c>
      <c r="C72" s="105">
        <v>83.8</v>
      </c>
      <c r="D72" s="105">
        <v>53.2</v>
      </c>
    </row>
    <row r="73" spans="1:4" x14ac:dyDescent="0.25">
      <c r="A73" s="103">
        <v>46</v>
      </c>
      <c r="B73" s="105">
        <v>84.2</v>
      </c>
      <c r="C73" s="105">
        <v>84.2</v>
      </c>
      <c r="D73" s="105">
        <v>53.9</v>
      </c>
    </row>
    <row r="74" spans="1:4" x14ac:dyDescent="0.25">
      <c r="A74" s="103">
        <v>47</v>
      </c>
      <c r="B74" s="105">
        <v>84.7</v>
      </c>
      <c r="C74" s="105">
        <v>84.7</v>
      </c>
      <c r="D74" s="105">
        <v>54.7</v>
      </c>
    </row>
    <row r="75" spans="1:4" x14ac:dyDescent="0.25">
      <c r="A75" s="103">
        <v>48</v>
      </c>
      <c r="B75" s="105">
        <v>85.1</v>
      </c>
      <c r="C75" s="105">
        <v>85.1</v>
      </c>
      <c r="D75" s="105">
        <v>55.5</v>
      </c>
    </row>
    <row r="76" spans="1:4" x14ac:dyDescent="0.25">
      <c r="A76" s="103">
        <v>49</v>
      </c>
      <c r="B76" s="105">
        <v>85.5</v>
      </c>
      <c r="C76" s="105">
        <v>85.5</v>
      </c>
      <c r="D76" s="105">
        <v>56.2</v>
      </c>
    </row>
  </sheetData>
  <sheetProtection algorithmName="SHA-512" hashValue="6BC4ciZdXevVCRvk/0ELA3HUEWA6fLuqvHFZcA8y4mhHbhecS1hxy9XW1Jthcy5qdXhI9Znhmdwjc6kAPyMipg==" saltValue="EPO6/D6P8v6KmLL/CgxLiw==" spinCount="100000" sheet="1" objects="1" scenarios="1"/>
  <conditionalFormatting sqref="A6:A21">
    <cfRule type="expression" dxfId="397" priority="1" stopIfTrue="1">
      <formula>MOD(ROW(),2)=0</formula>
    </cfRule>
    <cfRule type="expression" dxfId="396" priority="2" stopIfTrue="1">
      <formula>MOD(ROW(),2)&lt;&gt;0</formula>
    </cfRule>
  </conditionalFormatting>
  <conditionalFormatting sqref="A26:A76">
    <cfRule type="expression" dxfId="395" priority="19" stopIfTrue="1">
      <formula>MOD(ROW(),2)=0</formula>
    </cfRule>
    <cfRule type="expression" dxfId="394" priority="20" stopIfTrue="1">
      <formula>MOD(ROW(),2)&lt;&gt;0</formula>
    </cfRule>
  </conditionalFormatting>
  <conditionalFormatting sqref="B6:D21 B26:D76">
    <cfRule type="expression" dxfId="393" priority="21" stopIfTrue="1">
      <formula>MOD(ROW(),2)=0</formula>
    </cfRule>
    <cfRule type="expression" dxfId="392" priority="22" stopIfTrue="1">
      <formula>MOD(ROW(),2)&lt;&gt;0</formula>
    </cfRule>
  </conditionalFormatting>
  <hyperlinks>
    <hyperlink ref="B24" location="Assumptions!A1" display="Assumptions" xr:uid="{C6D5B815-4AF2-491E-B2A1-39F6098915A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sheetPr>
  <dimension ref="A1:G224"/>
  <sheetViews>
    <sheetView view="pageBreakPreview" zoomScale="60" zoomScaleNormal="100" workbookViewId="0">
      <selection activeCell="E10" sqref="E10:E224"/>
    </sheetView>
  </sheetViews>
  <sheetFormatPr defaultRowHeight="13.2" x14ac:dyDescent="0.25"/>
  <cols>
    <col min="2" max="2" width="3.44140625" style="11" customWidth="1"/>
    <col min="3" max="3" width="7" style="11" customWidth="1"/>
    <col min="4" max="4" width="62" customWidth="1"/>
    <col min="5" max="5" width="16.5546875" style="11" customWidth="1"/>
  </cols>
  <sheetData>
    <row r="1" spans="1:7" ht="21" x14ac:dyDescent="0.4">
      <c r="A1" s="3" t="s">
        <v>3</v>
      </c>
      <c r="B1" s="12"/>
      <c r="C1" s="12"/>
      <c r="D1" s="9"/>
      <c r="E1" s="12"/>
      <c r="F1" s="9"/>
      <c r="G1" s="9"/>
    </row>
    <row r="2" spans="1:7" ht="15.6" x14ac:dyDescent="0.3">
      <c r="A2" s="10" t="str">
        <f>IF(title="&gt; Enter workbook title here","Enter workbook title in Cover sheet",title)</f>
        <v>LGPS_S - Consolidated Factor Spreadsheet</v>
      </c>
      <c r="B2" s="13"/>
      <c r="C2" s="13"/>
      <c r="D2" s="8"/>
      <c r="E2" s="13"/>
      <c r="F2" s="8"/>
      <c r="G2" s="8"/>
    </row>
    <row r="3" spans="1:7" ht="15.6" x14ac:dyDescent="0.3">
      <c r="A3" s="5" t="s">
        <v>10</v>
      </c>
      <c r="B3" s="13"/>
      <c r="C3" s="13"/>
      <c r="D3" s="8"/>
      <c r="E3" s="13"/>
      <c r="F3" s="8"/>
      <c r="G3" s="8"/>
    </row>
    <row r="4" spans="1:7" x14ac:dyDescent="0.25">
      <c r="A4" s="6" t="str">
        <f ca="1">CELL("filename",A1)</f>
        <v>https://tris42.sharepoint.com/sites/gad_wrkgrp_actuarial/pspsactuarialwork/Central/Factors &amp; Guidance/2024 Guidance Review/4. Online portal/3. Import data/3. Factor tables/0_client_friendly/Ready to be uploaded/2025-03/[LGPS Scot Consolidated Factors 2025-02.xlsx]Summary - LGPS_S</v>
      </c>
    </row>
    <row r="7" spans="1:7" x14ac:dyDescent="0.25">
      <c r="E7" s="42" t="s">
        <v>12</v>
      </c>
    </row>
    <row r="8" spans="1:7" x14ac:dyDescent="0.25">
      <c r="B8" s="44" t="s">
        <v>43</v>
      </c>
      <c r="C8" s="19"/>
      <c r="D8" s="14"/>
      <c r="E8" s="43">
        <v>2015</v>
      </c>
    </row>
    <row r="9" spans="1:7" x14ac:dyDescent="0.25">
      <c r="B9" s="21"/>
      <c r="C9" s="20"/>
      <c r="D9" s="16"/>
      <c r="E9" s="15"/>
    </row>
    <row r="10" spans="1:7" x14ac:dyDescent="0.25">
      <c r="B10" s="45" t="s">
        <v>5</v>
      </c>
      <c r="D10" s="17"/>
      <c r="E10" s="46"/>
    </row>
    <row r="11" spans="1:7" x14ac:dyDescent="0.25">
      <c r="B11" s="22" t="s">
        <v>11</v>
      </c>
      <c r="C11" s="11">
        <v>101</v>
      </c>
      <c r="D11" s="17"/>
      <c r="E11" s="46"/>
    </row>
    <row r="12" spans="1:7" x14ac:dyDescent="0.25">
      <c r="B12" s="22" t="s">
        <v>11</v>
      </c>
      <c r="C12" s="11">
        <v>102</v>
      </c>
      <c r="D12" s="17"/>
      <c r="E12" s="46"/>
    </row>
    <row r="13" spans="1:7" x14ac:dyDescent="0.25">
      <c r="B13" s="22" t="s">
        <v>11</v>
      </c>
      <c r="C13" s="11">
        <v>103</v>
      </c>
      <c r="D13" s="17"/>
      <c r="E13" s="46"/>
    </row>
    <row r="14" spans="1:7" x14ac:dyDescent="0.25">
      <c r="B14" s="22" t="s">
        <v>11</v>
      </c>
      <c r="C14" s="11">
        <v>104</v>
      </c>
      <c r="D14" s="17"/>
      <c r="E14" s="46"/>
    </row>
    <row r="15" spans="1:7" x14ac:dyDescent="0.25">
      <c r="B15" s="22" t="s">
        <v>11</v>
      </c>
      <c r="C15" s="11">
        <v>105</v>
      </c>
      <c r="D15" s="17"/>
      <c r="E15" s="46"/>
    </row>
    <row r="16" spans="1:7" x14ac:dyDescent="0.25">
      <c r="B16" s="22" t="s">
        <v>11</v>
      </c>
      <c r="C16" s="11">
        <v>106</v>
      </c>
      <c r="D16" s="17"/>
      <c r="E16" s="46"/>
    </row>
    <row r="17" spans="2:6" x14ac:dyDescent="0.25">
      <c r="B17" s="22" t="s">
        <v>11</v>
      </c>
      <c r="C17" s="11">
        <v>107</v>
      </c>
      <c r="D17" s="17"/>
      <c r="E17" s="46"/>
    </row>
    <row r="18" spans="2:6" x14ac:dyDescent="0.25">
      <c r="B18" s="22" t="s">
        <v>11</v>
      </c>
      <c r="C18" s="11">
        <v>108</v>
      </c>
      <c r="D18" s="17"/>
      <c r="E18" s="46"/>
    </row>
    <row r="19" spans="2:6" x14ac:dyDescent="0.25">
      <c r="B19" s="22" t="s">
        <v>11</v>
      </c>
      <c r="C19" s="11">
        <v>109</v>
      </c>
      <c r="D19" s="17"/>
      <c r="E19" s="46"/>
    </row>
    <row r="20" spans="2:6" x14ac:dyDescent="0.25">
      <c r="B20" s="22" t="s">
        <v>11</v>
      </c>
      <c r="C20" s="11">
        <v>110</v>
      </c>
      <c r="D20" s="17"/>
      <c r="E20" s="46"/>
    </row>
    <row r="21" spans="2:6" x14ac:dyDescent="0.25">
      <c r="B21" s="22" t="s">
        <v>11</v>
      </c>
      <c r="C21" s="11">
        <v>111</v>
      </c>
      <c r="D21" s="17"/>
      <c r="E21" s="46"/>
    </row>
    <row r="22" spans="2:6" x14ac:dyDescent="0.25">
      <c r="B22" s="22" t="s">
        <v>11</v>
      </c>
      <c r="C22" s="11">
        <v>112</v>
      </c>
      <c r="D22" s="17"/>
      <c r="E22" s="46"/>
    </row>
    <row r="23" spans="2:6" x14ac:dyDescent="0.25">
      <c r="B23" s="22" t="s">
        <v>11</v>
      </c>
      <c r="C23" s="11">
        <v>113</v>
      </c>
      <c r="D23" s="17"/>
      <c r="E23" s="46"/>
    </row>
    <row r="24" spans="2:6" x14ac:dyDescent="0.25">
      <c r="B24" s="22" t="s">
        <v>11</v>
      </c>
      <c r="C24" s="11">
        <v>114</v>
      </c>
      <c r="D24" s="17"/>
      <c r="E24" s="46"/>
    </row>
    <row r="25" spans="2:6" x14ac:dyDescent="0.25">
      <c r="B25" s="22" t="s">
        <v>11</v>
      </c>
      <c r="C25" s="11">
        <v>115</v>
      </c>
      <c r="D25" s="17"/>
      <c r="E25" s="46"/>
    </row>
    <row r="26" spans="2:6" x14ac:dyDescent="0.25">
      <c r="B26" s="22" t="s">
        <v>11</v>
      </c>
      <c r="C26" s="11">
        <v>116</v>
      </c>
      <c r="D26" s="17"/>
      <c r="E26" s="46"/>
    </row>
    <row r="27" spans="2:6" x14ac:dyDescent="0.25">
      <c r="B27" s="22" t="s">
        <v>11</v>
      </c>
      <c r="C27" s="11">
        <v>117</v>
      </c>
      <c r="D27" s="17"/>
      <c r="E27" s="46"/>
    </row>
    <row r="28" spans="2:6" x14ac:dyDescent="0.25">
      <c r="B28" s="22" t="s">
        <v>11</v>
      </c>
      <c r="C28" s="11">
        <v>118</v>
      </c>
      <c r="D28" s="17"/>
      <c r="E28" s="46"/>
    </row>
    <row r="29" spans="2:6" x14ac:dyDescent="0.25">
      <c r="B29" s="22" t="s">
        <v>11</v>
      </c>
      <c r="C29" s="11">
        <v>119</v>
      </c>
      <c r="D29" s="17"/>
      <c r="E29" s="46"/>
    </row>
    <row r="30" spans="2:6" x14ac:dyDescent="0.25">
      <c r="B30" s="22" t="s">
        <v>11</v>
      </c>
      <c r="C30" s="11">
        <v>120</v>
      </c>
      <c r="D30" s="17"/>
      <c r="E30" s="46"/>
    </row>
    <row r="31" spans="2:6" x14ac:dyDescent="0.25">
      <c r="B31" s="22" t="s">
        <v>11</v>
      </c>
      <c r="C31" s="11">
        <v>121</v>
      </c>
      <c r="E31" s="47"/>
      <c r="F31" s="28"/>
    </row>
    <row r="32" spans="2:6" x14ac:dyDescent="0.25">
      <c r="B32" s="22" t="s">
        <v>11</v>
      </c>
      <c r="C32" s="11">
        <v>122</v>
      </c>
      <c r="D32" s="17"/>
      <c r="E32" s="46"/>
    </row>
    <row r="33" spans="2:6" x14ac:dyDescent="0.25">
      <c r="B33" s="22" t="s">
        <v>11</v>
      </c>
      <c r="C33" s="11">
        <v>123</v>
      </c>
      <c r="D33" s="17"/>
      <c r="E33" s="46"/>
    </row>
    <row r="34" spans="2:6" x14ac:dyDescent="0.25">
      <c r="B34" s="22" t="s">
        <v>11</v>
      </c>
      <c r="C34" s="11">
        <v>124</v>
      </c>
      <c r="D34" s="17"/>
      <c r="E34" s="46"/>
    </row>
    <row r="35" spans="2:6" x14ac:dyDescent="0.25">
      <c r="B35" s="22" t="s">
        <v>11</v>
      </c>
      <c r="C35" s="11">
        <v>125</v>
      </c>
      <c r="D35" s="17"/>
      <c r="E35" s="46"/>
      <c r="F35" s="27"/>
    </row>
    <row r="36" spans="2:6" x14ac:dyDescent="0.25">
      <c r="B36" s="23"/>
      <c r="C36" s="20"/>
      <c r="D36" s="16"/>
      <c r="E36" s="48"/>
    </row>
    <row r="37" spans="2:6" x14ac:dyDescent="0.25">
      <c r="B37" s="45" t="s">
        <v>6</v>
      </c>
      <c r="D37" s="17"/>
      <c r="E37" s="46"/>
    </row>
    <row r="38" spans="2:6" x14ac:dyDescent="0.25">
      <c r="B38" s="22" t="s">
        <v>11</v>
      </c>
      <c r="C38" s="11">
        <v>201</v>
      </c>
      <c r="D38" s="17"/>
      <c r="E38" s="46"/>
    </row>
    <row r="39" spans="2:6" x14ac:dyDescent="0.25">
      <c r="B39" s="22" t="s">
        <v>11</v>
      </c>
      <c r="C39" s="11">
        <v>202</v>
      </c>
      <c r="D39" s="17"/>
      <c r="E39" s="46"/>
    </row>
    <row r="40" spans="2:6" x14ac:dyDescent="0.25">
      <c r="B40" s="22" t="s">
        <v>11</v>
      </c>
      <c r="C40" s="11">
        <v>203</v>
      </c>
      <c r="D40" s="17"/>
      <c r="E40" s="46"/>
    </row>
    <row r="41" spans="2:6" x14ac:dyDescent="0.25">
      <c r="B41" s="22" t="s">
        <v>11</v>
      </c>
      <c r="C41" s="11">
        <v>204</v>
      </c>
      <c r="D41" s="17"/>
      <c r="E41" s="46"/>
    </row>
    <row r="42" spans="2:6" x14ac:dyDescent="0.25">
      <c r="B42" s="22" t="s">
        <v>11</v>
      </c>
      <c r="C42" s="11">
        <v>205</v>
      </c>
      <c r="D42" s="17"/>
      <c r="E42" s="46"/>
    </row>
    <row r="43" spans="2:6" x14ac:dyDescent="0.25">
      <c r="B43" s="22" t="s">
        <v>11</v>
      </c>
      <c r="C43" s="11">
        <v>206</v>
      </c>
      <c r="D43" s="17"/>
      <c r="E43" s="46"/>
    </row>
    <row r="44" spans="2:6" x14ac:dyDescent="0.25">
      <c r="B44" s="22" t="s">
        <v>11</v>
      </c>
      <c r="C44" s="11">
        <v>207</v>
      </c>
      <c r="D44" s="17"/>
      <c r="E44" s="46"/>
    </row>
    <row r="45" spans="2:6" x14ac:dyDescent="0.25">
      <c r="B45" s="22" t="s">
        <v>11</v>
      </c>
      <c r="C45" s="11">
        <v>208</v>
      </c>
      <c r="D45" s="17"/>
      <c r="E45" s="46"/>
    </row>
    <row r="46" spans="2:6" x14ac:dyDescent="0.25">
      <c r="B46" s="22" t="s">
        <v>11</v>
      </c>
      <c r="C46" s="11">
        <v>209</v>
      </c>
      <c r="D46" s="17"/>
      <c r="E46" s="46"/>
    </row>
    <row r="47" spans="2:6" x14ac:dyDescent="0.25">
      <c r="B47" s="22" t="s">
        <v>11</v>
      </c>
      <c r="C47" s="11">
        <v>210</v>
      </c>
      <c r="D47" s="17"/>
      <c r="E47" s="46"/>
    </row>
    <row r="48" spans="2:6" x14ac:dyDescent="0.25">
      <c r="B48" s="22" t="s">
        <v>11</v>
      </c>
      <c r="C48" s="11">
        <v>211</v>
      </c>
      <c r="D48" s="17"/>
      <c r="E48" s="46"/>
    </row>
    <row r="49" spans="2:5" x14ac:dyDescent="0.25">
      <c r="B49" s="22" t="s">
        <v>11</v>
      </c>
      <c r="C49" s="11">
        <v>212</v>
      </c>
      <c r="D49" s="17"/>
      <c r="E49" s="46"/>
    </row>
    <row r="50" spans="2:5" x14ac:dyDescent="0.25">
      <c r="B50" s="22" t="s">
        <v>11</v>
      </c>
      <c r="C50" s="11">
        <v>213</v>
      </c>
      <c r="D50" s="17"/>
      <c r="E50" s="46"/>
    </row>
    <row r="51" spans="2:5" x14ac:dyDescent="0.25">
      <c r="B51" s="22" t="s">
        <v>11</v>
      </c>
      <c r="C51" s="11">
        <v>214</v>
      </c>
      <c r="D51" s="17"/>
      <c r="E51" s="46"/>
    </row>
    <row r="52" spans="2:5" x14ac:dyDescent="0.25">
      <c r="B52" s="22" t="s">
        <v>11</v>
      </c>
      <c r="C52" s="11">
        <v>215</v>
      </c>
      <c r="D52" s="17"/>
      <c r="E52" s="46"/>
    </row>
    <row r="53" spans="2:5" x14ac:dyDescent="0.25">
      <c r="B53" s="22" t="s">
        <v>11</v>
      </c>
      <c r="C53" s="11">
        <v>216</v>
      </c>
      <c r="D53" s="17"/>
      <c r="E53" s="46"/>
    </row>
    <row r="54" spans="2:5" x14ac:dyDescent="0.25">
      <c r="B54" s="22" t="s">
        <v>11</v>
      </c>
      <c r="C54" s="11">
        <v>217</v>
      </c>
      <c r="D54" s="17"/>
      <c r="E54" s="46"/>
    </row>
    <row r="55" spans="2:5" x14ac:dyDescent="0.25">
      <c r="B55" s="22" t="s">
        <v>11</v>
      </c>
      <c r="C55" s="11">
        <v>218</v>
      </c>
      <c r="D55" s="17"/>
      <c r="E55" s="46"/>
    </row>
    <row r="56" spans="2:5" x14ac:dyDescent="0.25">
      <c r="B56" s="22" t="s">
        <v>11</v>
      </c>
      <c r="C56" s="11">
        <v>219</v>
      </c>
      <c r="D56" s="17"/>
      <c r="E56" s="46"/>
    </row>
    <row r="57" spans="2:5" x14ac:dyDescent="0.25">
      <c r="B57" s="22" t="s">
        <v>11</v>
      </c>
      <c r="C57" s="11">
        <v>220</v>
      </c>
      <c r="D57" s="17"/>
      <c r="E57" s="46"/>
    </row>
    <row r="58" spans="2:5" x14ac:dyDescent="0.25">
      <c r="B58" s="22" t="s">
        <v>11</v>
      </c>
      <c r="C58" s="11">
        <v>221</v>
      </c>
      <c r="D58" s="17"/>
      <c r="E58" s="46"/>
    </row>
    <row r="59" spans="2:5" x14ac:dyDescent="0.25">
      <c r="B59" s="22" t="s">
        <v>11</v>
      </c>
      <c r="C59" s="11">
        <v>222</v>
      </c>
      <c r="D59" s="17"/>
      <c r="E59" s="46"/>
    </row>
    <row r="60" spans="2:5" x14ac:dyDescent="0.25">
      <c r="B60" s="22" t="s">
        <v>11</v>
      </c>
      <c r="C60" s="11">
        <v>223</v>
      </c>
      <c r="D60" s="17"/>
      <c r="E60" s="46"/>
    </row>
    <row r="61" spans="2:5" x14ac:dyDescent="0.25">
      <c r="B61" s="22" t="s">
        <v>11</v>
      </c>
      <c r="C61" s="11">
        <v>224</v>
      </c>
      <c r="D61" s="17"/>
      <c r="E61" s="46"/>
    </row>
    <row r="62" spans="2:5" x14ac:dyDescent="0.25">
      <c r="B62" s="22" t="s">
        <v>11</v>
      </c>
      <c r="C62" s="11">
        <v>225</v>
      </c>
      <c r="D62" s="18"/>
      <c r="E62" s="49"/>
    </row>
    <row r="63" spans="2:5" x14ac:dyDescent="0.25">
      <c r="B63" s="23"/>
      <c r="C63" s="20"/>
      <c r="D63" s="16"/>
      <c r="E63" s="48"/>
    </row>
    <row r="64" spans="2:5" x14ac:dyDescent="0.25">
      <c r="B64" s="45" t="s">
        <v>7</v>
      </c>
      <c r="D64" s="17"/>
      <c r="E64" s="46"/>
    </row>
    <row r="65" spans="2:5" x14ac:dyDescent="0.25">
      <c r="B65" s="22" t="s">
        <v>11</v>
      </c>
      <c r="C65" s="11">
        <v>301</v>
      </c>
      <c r="D65" s="17"/>
      <c r="E65" s="46"/>
    </row>
    <row r="66" spans="2:5" x14ac:dyDescent="0.25">
      <c r="B66" s="22" t="s">
        <v>11</v>
      </c>
      <c r="C66" s="11">
        <v>302</v>
      </c>
      <c r="D66" s="17"/>
      <c r="E66" s="46"/>
    </row>
    <row r="67" spans="2:5" x14ac:dyDescent="0.25">
      <c r="B67" s="22" t="s">
        <v>11</v>
      </c>
      <c r="C67" s="11">
        <v>303</v>
      </c>
      <c r="D67" s="17"/>
      <c r="E67" s="46"/>
    </row>
    <row r="68" spans="2:5" x14ac:dyDescent="0.25">
      <c r="B68" s="22" t="s">
        <v>11</v>
      </c>
      <c r="C68" s="11">
        <v>304</v>
      </c>
      <c r="D68" s="17"/>
      <c r="E68" s="46"/>
    </row>
    <row r="69" spans="2:5" x14ac:dyDescent="0.25">
      <c r="B69" s="22" t="s">
        <v>11</v>
      </c>
      <c r="C69" s="11">
        <v>305</v>
      </c>
      <c r="D69" s="17"/>
      <c r="E69" s="46"/>
    </row>
    <row r="70" spans="2:5" x14ac:dyDescent="0.25">
      <c r="B70" s="22" t="s">
        <v>11</v>
      </c>
      <c r="C70" s="11">
        <v>306</v>
      </c>
      <c r="D70" s="17"/>
      <c r="E70" s="46"/>
    </row>
    <row r="71" spans="2:5" x14ac:dyDescent="0.25">
      <c r="B71" s="22" t="s">
        <v>11</v>
      </c>
      <c r="C71" s="11">
        <v>307</v>
      </c>
      <c r="D71" s="17"/>
      <c r="E71" s="46"/>
    </row>
    <row r="72" spans="2:5" x14ac:dyDescent="0.25">
      <c r="B72" s="22" t="s">
        <v>11</v>
      </c>
      <c r="C72" s="11">
        <v>308</v>
      </c>
      <c r="D72" s="17"/>
      <c r="E72" s="46"/>
    </row>
    <row r="73" spans="2:5" x14ac:dyDescent="0.25">
      <c r="B73" s="22" t="s">
        <v>11</v>
      </c>
      <c r="C73" s="11">
        <v>309</v>
      </c>
      <c r="D73" s="17"/>
      <c r="E73" s="46"/>
    </row>
    <row r="74" spans="2:5" x14ac:dyDescent="0.25">
      <c r="B74" s="22" t="s">
        <v>11</v>
      </c>
      <c r="C74" s="11">
        <v>310</v>
      </c>
      <c r="D74" s="17"/>
      <c r="E74" s="46"/>
    </row>
    <row r="75" spans="2:5" x14ac:dyDescent="0.25">
      <c r="B75" s="22" t="s">
        <v>11</v>
      </c>
      <c r="C75" s="11">
        <v>311</v>
      </c>
      <c r="D75" s="17"/>
      <c r="E75" s="46"/>
    </row>
    <row r="76" spans="2:5" x14ac:dyDescent="0.25">
      <c r="B76" s="22" t="s">
        <v>11</v>
      </c>
      <c r="C76" s="11">
        <v>312</v>
      </c>
      <c r="D76" s="17"/>
      <c r="E76" s="46"/>
    </row>
    <row r="77" spans="2:5" x14ac:dyDescent="0.25">
      <c r="B77" s="22" t="s">
        <v>11</v>
      </c>
      <c r="C77" s="11">
        <v>313</v>
      </c>
      <c r="D77" s="17"/>
      <c r="E77" s="46"/>
    </row>
    <row r="78" spans="2:5" x14ac:dyDescent="0.25">
      <c r="B78" s="22" t="s">
        <v>11</v>
      </c>
      <c r="C78" s="11">
        <v>314</v>
      </c>
      <c r="D78" s="17"/>
      <c r="E78" s="46"/>
    </row>
    <row r="79" spans="2:5" x14ac:dyDescent="0.25">
      <c r="B79" s="22" t="s">
        <v>11</v>
      </c>
      <c r="C79" s="11">
        <v>315</v>
      </c>
      <c r="D79" s="17"/>
      <c r="E79" s="46"/>
    </row>
    <row r="80" spans="2:5" x14ac:dyDescent="0.25">
      <c r="B80" s="22" t="s">
        <v>11</v>
      </c>
      <c r="C80" s="11">
        <v>316</v>
      </c>
      <c r="D80" s="17"/>
      <c r="E80" s="46"/>
    </row>
    <row r="81" spans="2:5" x14ac:dyDescent="0.25">
      <c r="B81" s="22" t="s">
        <v>11</v>
      </c>
      <c r="C81" s="11">
        <v>317</v>
      </c>
      <c r="D81" s="17"/>
      <c r="E81" s="46"/>
    </row>
    <row r="82" spans="2:5" x14ac:dyDescent="0.25">
      <c r="B82" s="22" t="s">
        <v>11</v>
      </c>
      <c r="C82" s="11">
        <v>318</v>
      </c>
      <c r="D82" s="17"/>
      <c r="E82" s="46"/>
    </row>
    <row r="83" spans="2:5" x14ac:dyDescent="0.25">
      <c r="B83" s="22" t="s">
        <v>11</v>
      </c>
      <c r="C83" s="11">
        <v>319</v>
      </c>
      <c r="D83" s="17"/>
      <c r="E83" s="46"/>
    </row>
    <row r="84" spans="2:5" x14ac:dyDescent="0.25">
      <c r="B84" s="22" t="s">
        <v>11</v>
      </c>
      <c r="C84" s="11">
        <v>320</v>
      </c>
      <c r="D84" s="17"/>
      <c r="E84" s="46"/>
    </row>
    <row r="85" spans="2:5" x14ac:dyDescent="0.25">
      <c r="B85" s="22" t="s">
        <v>11</v>
      </c>
      <c r="C85" s="11">
        <v>321</v>
      </c>
      <c r="D85" s="17"/>
      <c r="E85" s="46"/>
    </row>
    <row r="86" spans="2:5" x14ac:dyDescent="0.25">
      <c r="B86" s="22" t="s">
        <v>11</v>
      </c>
      <c r="C86" s="11">
        <v>322</v>
      </c>
      <c r="D86" s="17"/>
      <c r="E86" s="46"/>
    </row>
    <row r="87" spans="2:5" x14ac:dyDescent="0.25">
      <c r="B87" s="22" t="s">
        <v>11</v>
      </c>
      <c r="C87" s="11">
        <v>323</v>
      </c>
      <c r="D87" s="17"/>
      <c r="E87" s="46"/>
    </row>
    <row r="88" spans="2:5" x14ac:dyDescent="0.25">
      <c r="B88" s="22" t="s">
        <v>11</v>
      </c>
      <c r="C88" s="11">
        <v>324</v>
      </c>
      <c r="D88" s="17"/>
      <c r="E88" s="46"/>
    </row>
    <row r="89" spans="2:5" x14ac:dyDescent="0.25">
      <c r="B89" s="22" t="s">
        <v>11</v>
      </c>
      <c r="C89" s="11">
        <v>325</v>
      </c>
      <c r="D89" s="18"/>
      <c r="E89" s="49"/>
    </row>
    <row r="90" spans="2:5" x14ac:dyDescent="0.25">
      <c r="B90" s="23"/>
      <c r="C90" s="20"/>
      <c r="D90" s="16"/>
      <c r="E90" s="48"/>
    </row>
    <row r="91" spans="2:5" x14ac:dyDescent="0.25">
      <c r="B91" s="45" t="s">
        <v>19</v>
      </c>
      <c r="D91" s="17"/>
      <c r="E91" s="46"/>
    </row>
    <row r="92" spans="2:5" x14ac:dyDescent="0.25">
      <c r="B92" s="22" t="s">
        <v>11</v>
      </c>
      <c r="C92" s="11">
        <v>401</v>
      </c>
      <c r="D92" s="17"/>
      <c r="E92" s="46"/>
    </row>
    <row r="93" spans="2:5" x14ac:dyDescent="0.25">
      <c r="B93" s="22" t="s">
        <v>11</v>
      </c>
      <c r="C93" s="11">
        <v>402</v>
      </c>
      <c r="D93" s="17"/>
      <c r="E93" s="46"/>
    </row>
    <row r="94" spans="2:5" x14ac:dyDescent="0.25">
      <c r="B94" s="22" t="s">
        <v>11</v>
      </c>
      <c r="C94" s="11">
        <v>403</v>
      </c>
      <c r="D94" s="17"/>
      <c r="E94" s="46"/>
    </row>
    <row r="95" spans="2:5" x14ac:dyDescent="0.25">
      <c r="B95" s="22" t="s">
        <v>11</v>
      </c>
      <c r="C95" s="11">
        <v>404</v>
      </c>
      <c r="D95" s="17"/>
      <c r="E95" s="46"/>
    </row>
    <row r="96" spans="2:5" x14ac:dyDescent="0.25">
      <c r="B96" s="22" t="s">
        <v>11</v>
      </c>
      <c r="C96" s="11">
        <v>405</v>
      </c>
      <c r="D96" s="17"/>
      <c r="E96" s="46"/>
    </row>
    <row r="97" spans="2:5" x14ac:dyDescent="0.25">
      <c r="B97" s="22" t="s">
        <v>11</v>
      </c>
      <c r="C97" s="11">
        <v>406</v>
      </c>
      <c r="D97" s="17"/>
      <c r="E97" s="46"/>
    </row>
    <row r="98" spans="2:5" x14ac:dyDescent="0.25">
      <c r="B98" s="22" t="s">
        <v>11</v>
      </c>
      <c r="C98" s="11">
        <v>407</v>
      </c>
      <c r="D98" s="17"/>
      <c r="E98" s="46"/>
    </row>
    <row r="99" spans="2:5" x14ac:dyDescent="0.25">
      <c r="B99" s="22" t="s">
        <v>11</v>
      </c>
      <c r="C99" s="11">
        <v>408</v>
      </c>
      <c r="D99" s="17"/>
      <c r="E99" s="46"/>
    </row>
    <row r="100" spans="2:5" x14ac:dyDescent="0.25">
      <c r="B100" s="22" t="s">
        <v>11</v>
      </c>
      <c r="C100" s="11">
        <v>409</v>
      </c>
      <c r="D100" s="17"/>
      <c r="E100" s="46"/>
    </row>
    <row r="101" spans="2:5" x14ac:dyDescent="0.25">
      <c r="B101" s="22" t="s">
        <v>11</v>
      </c>
      <c r="C101" s="11">
        <v>410</v>
      </c>
      <c r="D101" s="17"/>
      <c r="E101" s="46"/>
    </row>
    <row r="102" spans="2:5" x14ac:dyDescent="0.25">
      <c r="B102" s="22" t="s">
        <v>11</v>
      </c>
      <c r="C102" s="11">
        <v>411</v>
      </c>
      <c r="D102" s="17"/>
      <c r="E102" s="46"/>
    </row>
    <row r="103" spans="2:5" x14ac:dyDescent="0.25">
      <c r="B103" s="22" t="s">
        <v>11</v>
      </c>
      <c r="C103" s="11">
        <v>412</v>
      </c>
      <c r="D103" s="17"/>
      <c r="E103" s="46"/>
    </row>
    <row r="104" spans="2:5" x14ac:dyDescent="0.25">
      <c r="B104" s="22" t="s">
        <v>11</v>
      </c>
      <c r="C104" s="11">
        <v>413</v>
      </c>
      <c r="D104" s="17"/>
      <c r="E104" s="46"/>
    </row>
    <row r="105" spans="2:5" x14ac:dyDescent="0.25">
      <c r="B105" s="22" t="s">
        <v>11</v>
      </c>
      <c r="C105" s="11">
        <v>414</v>
      </c>
      <c r="D105" s="17"/>
      <c r="E105" s="46"/>
    </row>
    <row r="106" spans="2:5" x14ac:dyDescent="0.25">
      <c r="B106" s="22" t="s">
        <v>11</v>
      </c>
      <c r="C106" s="11">
        <v>415</v>
      </c>
      <c r="D106" s="17"/>
      <c r="E106" s="46"/>
    </row>
    <row r="107" spans="2:5" x14ac:dyDescent="0.25">
      <c r="B107" s="22" t="s">
        <v>11</v>
      </c>
      <c r="C107" s="11">
        <v>416</v>
      </c>
      <c r="D107" s="17"/>
      <c r="E107" s="46"/>
    </row>
    <row r="108" spans="2:5" x14ac:dyDescent="0.25">
      <c r="B108" s="22" t="s">
        <v>11</v>
      </c>
      <c r="C108" s="11">
        <v>417</v>
      </c>
      <c r="D108" s="17"/>
      <c r="E108" s="46"/>
    </row>
    <row r="109" spans="2:5" x14ac:dyDescent="0.25">
      <c r="B109" s="22" t="s">
        <v>11</v>
      </c>
      <c r="C109" s="11">
        <v>418</v>
      </c>
      <c r="D109" s="17"/>
      <c r="E109" s="46"/>
    </row>
    <row r="110" spans="2:5" x14ac:dyDescent="0.25">
      <c r="B110" s="22" t="s">
        <v>11</v>
      </c>
      <c r="C110" s="11">
        <v>419</v>
      </c>
      <c r="D110" s="17"/>
      <c r="E110" s="46"/>
    </row>
    <row r="111" spans="2:5" x14ac:dyDescent="0.25">
      <c r="B111" s="22" t="s">
        <v>11</v>
      </c>
      <c r="C111" s="11">
        <v>420</v>
      </c>
      <c r="D111" s="17"/>
      <c r="E111" s="46"/>
    </row>
    <row r="112" spans="2:5" x14ac:dyDescent="0.25">
      <c r="B112" s="22" t="s">
        <v>11</v>
      </c>
      <c r="C112" s="11">
        <v>421</v>
      </c>
      <c r="D112" s="17"/>
      <c r="E112" s="46"/>
    </row>
    <row r="113" spans="2:5" x14ac:dyDescent="0.25">
      <c r="B113" s="22" t="s">
        <v>11</v>
      </c>
      <c r="C113" s="11">
        <v>422</v>
      </c>
      <c r="D113" s="17"/>
      <c r="E113" s="46"/>
    </row>
    <row r="114" spans="2:5" x14ac:dyDescent="0.25">
      <c r="B114" s="22" t="s">
        <v>11</v>
      </c>
      <c r="C114" s="11">
        <v>423</v>
      </c>
      <c r="D114" s="17"/>
      <c r="E114" s="46"/>
    </row>
    <row r="115" spans="2:5" x14ac:dyDescent="0.25">
      <c r="B115" s="22" t="s">
        <v>11</v>
      </c>
      <c r="C115" s="11">
        <v>424</v>
      </c>
      <c r="D115" s="17"/>
      <c r="E115" s="46"/>
    </row>
    <row r="116" spans="2:5" x14ac:dyDescent="0.25">
      <c r="B116" s="22" t="s">
        <v>11</v>
      </c>
      <c r="C116" s="11">
        <v>425</v>
      </c>
      <c r="D116" s="18"/>
      <c r="E116" s="49"/>
    </row>
    <row r="117" spans="2:5" x14ac:dyDescent="0.25">
      <c r="B117" s="23"/>
      <c r="C117" s="20"/>
      <c r="D117" s="16"/>
      <c r="E117" s="48"/>
    </row>
    <row r="118" spans="2:5" x14ac:dyDescent="0.25">
      <c r="B118" s="45" t="s">
        <v>8</v>
      </c>
      <c r="D118" s="17"/>
      <c r="E118" s="46"/>
    </row>
    <row r="119" spans="2:5" x14ac:dyDescent="0.25">
      <c r="B119" s="22" t="s">
        <v>11</v>
      </c>
      <c r="C119" s="11">
        <v>501</v>
      </c>
      <c r="D119" s="17"/>
      <c r="E119" s="46"/>
    </row>
    <row r="120" spans="2:5" x14ac:dyDescent="0.25">
      <c r="B120" s="22" t="s">
        <v>11</v>
      </c>
      <c r="C120" s="11">
        <v>502</v>
      </c>
      <c r="D120" s="17"/>
      <c r="E120" s="46"/>
    </row>
    <row r="121" spans="2:5" x14ac:dyDescent="0.25">
      <c r="B121" s="22" t="s">
        <v>11</v>
      </c>
      <c r="C121" s="11">
        <v>503</v>
      </c>
      <c r="D121" s="17"/>
      <c r="E121" s="46"/>
    </row>
    <row r="122" spans="2:5" x14ac:dyDescent="0.25">
      <c r="B122" s="22" t="s">
        <v>11</v>
      </c>
      <c r="C122" s="11">
        <v>504</v>
      </c>
      <c r="D122" s="17"/>
      <c r="E122" s="46"/>
    </row>
    <row r="123" spans="2:5" x14ac:dyDescent="0.25">
      <c r="B123" s="22" t="s">
        <v>11</v>
      </c>
      <c r="C123" s="11">
        <v>505</v>
      </c>
      <c r="D123" s="17"/>
      <c r="E123" s="46"/>
    </row>
    <row r="124" spans="2:5" x14ac:dyDescent="0.25">
      <c r="B124" s="22" t="s">
        <v>11</v>
      </c>
      <c r="C124" s="11">
        <v>506</v>
      </c>
      <c r="D124" s="17"/>
      <c r="E124" s="46"/>
    </row>
    <row r="125" spans="2:5" x14ac:dyDescent="0.25">
      <c r="B125" s="22" t="s">
        <v>11</v>
      </c>
      <c r="C125" s="11">
        <v>507</v>
      </c>
      <c r="D125" s="17"/>
      <c r="E125" s="46"/>
    </row>
    <row r="126" spans="2:5" x14ac:dyDescent="0.25">
      <c r="B126" s="22" t="s">
        <v>11</v>
      </c>
      <c r="C126" s="11">
        <v>508</v>
      </c>
      <c r="D126" s="17"/>
      <c r="E126" s="46"/>
    </row>
    <row r="127" spans="2:5" x14ac:dyDescent="0.25">
      <c r="B127" s="22" t="s">
        <v>11</v>
      </c>
      <c r="C127" s="11">
        <v>509</v>
      </c>
      <c r="D127" s="17"/>
      <c r="E127" s="46"/>
    </row>
    <row r="128" spans="2:5" x14ac:dyDescent="0.25">
      <c r="B128" s="22" t="s">
        <v>11</v>
      </c>
      <c r="C128" s="11">
        <v>510</v>
      </c>
      <c r="D128" s="17"/>
      <c r="E128" s="46"/>
    </row>
    <row r="129" spans="2:5" x14ac:dyDescent="0.25">
      <c r="B129" s="22" t="s">
        <v>11</v>
      </c>
      <c r="C129" s="11">
        <v>511</v>
      </c>
      <c r="D129" s="17"/>
      <c r="E129" s="46"/>
    </row>
    <row r="130" spans="2:5" x14ac:dyDescent="0.25">
      <c r="B130" s="22" t="s">
        <v>11</v>
      </c>
      <c r="C130" s="11">
        <v>512</v>
      </c>
      <c r="D130" s="17"/>
      <c r="E130" s="46"/>
    </row>
    <row r="131" spans="2:5" x14ac:dyDescent="0.25">
      <c r="B131" s="22" t="s">
        <v>11</v>
      </c>
      <c r="C131" s="11">
        <v>513</v>
      </c>
      <c r="D131" s="17"/>
      <c r="E131" s="46"/>
    </row>
    <row r="132" spans="2:5" x14ac:dyDescent="0.25">
      <c r="B132" s="22" t="s">
        <v>11</v>
      </c>
      <c r="C132" s="11">
        <v>514</v>
      </c>
      <c r="D132" s="17"/>
      <c r="E132" s="46"/>
    </row>
    <row r="133" spans="2:5" x14ac:dyDescent="0.25">
      <c r="B133" s="22" t="s">
        <v>11</v>
      </c>
      <c r="C133" s="11">
        <v>515</v>
      </c>
      <c r="D133" s="17"/>
      <c r="E133" s="46"/>
    </row>
    <row r="134" spans="2:5" x14ac:dyDescent="0.25">
      <c r="B134" s="22" t="s">
        <v>11</v>
      </c>
      <c r="C134" s="11">
        <v>516</v>
      </c>
      <c r="D134" s="17"/>
      <c r="E134" s="46"/>
    </row>
    <row r="135" spans="2:5" x14ac:dyDescent="0.25">
      <c r="B135" s="22" t="s">
        <v>11</v>
      </c>
      <c r="C135" s="11">
        <v>517</v>
      </c>
      <c r="D135" s="17"/>
      <c r="E135" s="46"/>
    </row>
    <row r="136" spans="2:5" x14ac:dyDescent="0.25">
      <c r="B136" s="22" t="s">
        <v>11</v>
      </c>
      <c r="C136" s="11">
        <v>518</v>
      </c>
      <c r="D136" s="17"/>
      <c r="E136" s="46"/>
    </row>
    <row r="137" spans="2:5" x14ac:dyDescent="0.25">
      <c r="B137" s="22" t="s">
        <v>11</v>
      </c>
      <c r="C137" s="11">
        <v>519</v>
      </c>
      <c r="D137" s="17"/>
      <c r="E137" s="46"/>
    </row>
    <row r="138" spans="2:5" x14ac:dyDescent="0.25">
      <c r="B138" s="22" t="s">
        <v>11</v>
      </c>
      <c r="C138" s="11">
        <v>520</v>
      </c>
      <c r="D138" s="17"/>
      <c r="E138" s="46"/>
    </row>
    <row r="139" spans="2:5" x14ac:dyDescent="0.25">
      <c r="B139" s="22" t="s">
        <v>11</v>
      </c>
      <c r="C139" s="11">
        <v>521</v>
      </c>
      <c r="D139" s="17"/>
      <c r="E139" s="46"/>
    </row>
    <row r="140" spans="2:5" x14ac:dyDescent="0.25">
      <c r="B140" s="22" t="s">
        <v>11</v>
      </c>
      <c r="C140" s="11">
        <v>522</v>
      </c>
      <c r="D140" s="17"/>
      <c r="E140" s="46"/>
    </row>
    <row r="141" spans="2:5" x14ac:dyDescent="0.25">
      <c r="B141" s="22" t="s">
        <v>11</v>
      </c>
      <c r="C141" s="11">
        <v>523</v>
      </c>
      <c r="D141" s="17"/>
      <c r="E141" s="46"/>
    </row>
    <row r="142" spans="2:5" x14ac:dyDescent="0.25">
      <c r="B142" s="22" t="s">
        <v>11</v>
      </c>
      <c r="C142" s="11">
        <v>524</v>
      </c>
      <c r="D142" s="17"/>
      <c r="E142" s="46"/>
    </row>
    <row r="143" spans="2:5" x14ac:dyDescent="0.25">
      <c r="B143" s="22" t="s">
        <v>11</v>
      </c>
      <c r="C143" s="11">
        <v>525</v>
      </c>
      <c r="D143" s="18"/>
      <c r="E143" s="49"/>
    </row>
    <row r="144" spans="2:5" x14ac:dyDescent="0.25">
      <c r="B144" s="23"/>
      <c r="C144" s="20"/>
      <c r="D144" s="16"/>
      <c r="E144" s="48"/>
    </row>
    <row r="145" spans="2:5" x14ac:dyDescent="0.25">
      <c r="B145" s="45" t="s">
        <v>9</v>
      </c>
      <c r="D145" s="17"/>
      <c r="E145" s="46"/>
    </row>
    <row r="146" spans="2:5" x14ac:dyDescent="0.25">
      <c r="B146" s="22" t="s">
        <v>11</v>
      </c>
      <c r="C146" s="11">
        <v>601</v>
      </c>
      <c r="D146" s="17"/>
      <c r="E146" s="46"/>
    </row>
    <row r="147" spans="2:5" x14ac:dyDescent="0.25">
      <c r="B147" s="22" t="s">
        <v>11</v>
      </c>
      <c r="C147" s="11">
        <v>602</v>
      </c>
      <c r="D147" s="17"/>
      <c r="E147" s="46"/>
    </row>
    <row r="148" spans="2:5" x14ac:dyDescent="0.25">
      <c r="B148" s="22" t="s">
        <v>11</v>
      </c>
      <c r="C148" s="11">
        <v>603</v>
      </c>
      <c r="D148" s="17"/>
      <c r="E148" s="46"/>
    </row>
    <row r="149" spans="2:5" x14ac:dyDescent="0.25">
      <c r="B149" s="22" t="s">
        <v>11</v>
      </c>
      <c r="C149" s="11">
        <v>604</v>
      </c>
      <c r="D149" s="17"/>
      <c r="E149" s="46"/>
    </row>
    <row r="150" spans="2:5" x14ac:dyDescent="0.25">
      <c r="B150" s="22" t="s">
        <v>11</v>
      </c>
      <c r="C150" s="11">
        <v>605</v>
      </c>
      <c r="D150" s="17"/>
      <c r="E150" s="46"/>
    </row>
    <row r="151" spans="2:5" x14ac:dyDescent="0.25">
      <c r="B151" s="22" t="s">
        <v>11</v>
      </c>
      <c r="C151" s="11">
        <v>606</v>
      </c>
      <c r="D151" s="17"/>
      <c r="E151" s="46"/>
    </row>
    <row r="152" spans="2:5" x14ac:dyDescent="0.25">
      <c r="B152" s="22" t="s">
        <v>11</v>
      </c>
      <c r="C152" s="11">
        <v>607</v>
      </c>
      <c r="D152" s="17"/>
      <c r="E152" s="46"/>
    </row>
    <row r="153" spans="2:5" x14ac:dyDescent="0.25">
      <c r="B153" s="22" t="s">
        <v>11</v>
      </c>
      <c r="C153" s="11">
        <v>608</v>
      </c>
      <c r="D153" s="17"/>
      <c r="E153" s="46"/>
    </row>
    <row r="154" spans="2:5" x14ac:dyDescent="0.25">
      <c r="B154" s="22" t="s">
        <v>11</v>
      </c>
      <c r="C154" s="11">
        <v>609</v>
      </c>
      <c r="D154" s="17"/>
      <c r="E154" s="46"/>
    </row>
    <row r="155" spans="2:5" x14ac:dyDescent="0.25">
      <c r="B155" s="22" t="s">
        <v>11</v>
      </c>
      <c r="C155" s="11">
        <v>610</v>
      </c>
      <c r="D155" s="17"/>
      <c r="E155" s="46"/>
    </row>
    <row r="156" spans="2:5" x14ac:dyDescent="0.25">
      <c r="B156" s="22" t="s">
        <v>11</v>
      </c>
      <c r="C156" s="11">
        <v>611</v>
      </c>
      <c r="D156" s="17"/>
      <c r="E156" s="46"/>
    </row>
    <row r="157" spans="2:5" x14ac:dyDescent="0.25">
      <c r="B157" s="22" t="s">
        <v>11</v>
      </c>
      <c r="C157" s="11">
        <v>612</v>
      </c>
      <c r="D157" s="17"/>
      <c r="E157" s="46"/>
    </row>
    <row r="158" spans="2:5" x14ac:dyDescent="0.25">
      <c r="B158" s="22" t="s">
        <v>11</v>
      </c>
      <c r="C158" s="11">
        <v>613</v>
      </c>
      <c r="D158" s="17"/>
      <c r="E158" s="46"/>
    </row>
    <row r="159" spans="2:5" x14ac:dyDescent="0.25">
      <c r="B159" s="22" t="s">
        <v>11</v>
      </c>
      <c r="C159" s="11">
        <v>614</v>
      </c>
      <c r="D159" s="17"/>
      <c r="E159" s="46"/>
    </row>
    <row r="160" spans="2:5" x14ac:dyDescent="0.25">
      <c r="B160" s="22" t="s">
        <v>11</v>
      </c>
      <c r="C160" s="11">
        <v>615</v>
      </c>
      <c r="D160" s="17"/>
      <c r="E160" s="46"/>
    </row>
    <row r="161" spans="2:5" x14ac:dyDescent="0.25">
      <c r="B161" s="22" t="s">
        <v>11</v>
      </c>
      <c r="C161" s="11">
        <v>616</v>
      </c>
      <c r="D161" s="17"/>
      <c r="E161" s="46"/>
    </row>
    <row r="162" spans="2:5" x14ac:dyDescent="0.25">
      <c r="B162" s="22" t="s">
        <v>11</v>
      </c>
      <c r="C162" s="11">
        <v>617</v>
      </c>
      <c r="D162" s="17"/>
      <c r="E162" s="46"/>
    </row>
    <row r="163" spans="2:5" x14ac:dyDescent="0.25">
      <c r="B163" s="22" t="s">
        <v>11</v>
      </c>
      <c r="C163" s="11">
        <v>618</v>
      </c>
      <c r="D163" s="17"/>
      <c r="E163" s="46"/>
    </row>
    <row r="164" spans="2:5" x14ac:dyDescent="0.25">
      <c r="B164" s="22" t="s">
        <v>11</v>
      </c>
      <c r="C164" s="11">
        <v>619</v>
      </c>
      <c r="D164" s="17"/>
      <c r="E164" s="46"/>
    </row>
    <row r="165" spans="2:5" x14ac:dyDescent="0.25">
      <c r="B165" s="22" t="s">
        <v>11</v>
      </c>
      <c r="C165" s="11">
        <v>620</v>
      </c>
      <c r="D165" s="17"/>
      <c r="E165" s="46"/>
    </row>
    <row r="166" spans="2:5" x14ac:dyDescent="0.25">
      <c r="B166" s="22" t="s">
        <v>11</v>
      </c>
      <c r="C166" s="11">
        <v>621</v>
      </c>
      <c r="D166" s="17"/>
      <c r="E166" s="46"/>
    </row>
    <row r="167" spans="2:5" x14ac:dyDescent="0.25">
      <c r="B167" s="22" t="s">
        <v>11</v>
      </c>
      <c r="C167" s="11">
        <v>622</v>
      </c>
      <c r="D167" s="17"/>
      <c r="E167" s="46"/>
    </row>
    <row r="168" spans="2:5" x14ac:dyDescent="0.25">
      <c r="B168" s="22" t="s">
        <v>11</v>
      </c>
      <c r="C168" s="11">
        <v>623</v>
      </c>
      <c r="D168" s="17"/>
      <c r="E168" s="46"/>
    </row>
    <row r="169" spans="2:5" x14ac:dyDescent="0.25">
      <c r="B169" s="22" t="s">
        <v>11</v>
      </c>
      <c r="C169" s="11">
        <v>624</v>
      </c>
      <c r="D169" s="17"/>
      <c r="E169" s="46"/>
    </row>
    <row r="170" spans="2:5" x14ac:dyDescent="0.25">
      <c r="B170" s="22" t="s">
        <v>11</v>
      </c>
      <c r="C170" s="11">
        <v>625</v>
      </c>
      <c r="D170" s="18"/>
      <c r="E170" s="49"/>
    </row>
    <row r="171" spans="2:5" x14ac:dyDescent="0.25">
      <c r="B171" s="23"/>
      <c r="C171" s="20"/>
      <c r="D171" s="16"/>
      <c r="E171" s="48"/>
    </row>
    <row r="172" spans="2:5" x14ac:dyDescent="0.25">
      <c r="B172" s="45" t="s">
        <v>20</v>
      </c>
      <c r="D172" s="17"/>
      <c r="E172" s="46"/>
    </row>
    <row r="173" spans="2:5" x14ac:dyDescent="0.25">
      <c r="B173" s="22" t="s">
        <v>11</v>
      </c>
      <c r="C173" s="11">
        <v>701</v>
      </c>
      <c r="D173" s="17"/>
      <c r="E173" s="46"/>
    </row>
    <row r="174" spans="2:5" x14ac:dyDescent="0.25">
      <c r="B174" s="22" t="s">
        <v>11</v>
      </c>
      <c r="C174" s="11">
        <v>702</v>
      </c>
      <c r="D174" s="17"/>
      <c r="E174" s="46"/>
    </row>
    <row r="175" spans="2:5" x14ac:dyDescent="0.25">
      <c r="B175" s="22" t="s">
        <v>11</v>
      </c>
      <c r="C175" s="11">
        <v>703</v>
      </c>
      <c r="D175" s="17"/>
      <c r="E175" s="46"/>
    </row>
    <row r="176" spans="2:5" x14ac:dyDescent="0.25">
      <c r="B176" s="22" t="s">
        <v>11</v>
      </c>
      <c r="C176" s="11">
        <v>704</v>
      </c>
      <c r="D176" s="17"/>
      <c r="E176" s="46"/>
    </row>
    <row r="177" spans="2:5" x14ac:dyDescent="0.25">
      <c r="B177" s="22" t="s">
        <v>11</v>
      </c>
      <c r="C177" s="11">
        <v>705</v>
      </c>
      <c r="D177" s="17"/>
      <c r="E177" s="46"/>
    </row>
    <row r="178" spans="2:5" x14ac:dyDescent="0.25">
      <c r="B178" s="22" t="s">
        <v>11</v>
      </c>
      <c r="C178" s="11">
        <v>706</v>
      </c>
      <c r="D178" s="17"/>
      <c r="E178" s="46"/>
    </row>
    <row r="179" spans="2:5" x14ac:dyDescent="0.25">
      <c r="B179" s="22" t="s">
        <v>11</v>
      </c>
      <c r="C179" s="11">
        <v>707</v>
      </c>
      <c r="D179" s="17"/>
      <c r="E179" s="46"/>
    </row>
    <row r="180" spans="2:5" x14ac:dyDescent="0.25">
      <c r="B180" s="22" t="s">
        <v>11</v>
      </c>
      <c r="C180" s="11">
        <v>708</v>
      </c>
      <c r="D180" s="17"/>
      <c r="E180" s="46"/>
    </row>
    <row r="181" spans="2:5" x14ac:dyDescent="0.25">
      <c r="B181" s="22" t="s">
        <v>11</v>
      </c>
      <c r="C181" s="11">
        <v>709</v>
      </c>
      <c r="D181" s="17"/>
      <c r="E181" s="46"/>
    </row>
    <row r="182" spans="2:5" x14ac:dyDescent="0.25">
      <c r="B182" s="22" t="s">
        <v>11</v>
      </c>
      <c r="C182" s="11">
        <v>710</v>
      </c>
      <c r="D182" s="17"/>
      <c r="E182" s="46"/>
    </row>
    <row r="183" spans="2:5" x14ac:dyDescent="0.25">
      <c r="B183" s="22" t="s">
        <v>11</v>
      </c>
      <c r="C183" s="11">
        <v>711</v>
      </c>
      <c r="D183" s="17"/>
      <c r="E183" s="46"/>
    </row>
    <row r="184" spans="2:5" x14ac:dyDescent="0.25">
      <c r="B184" s="22" t="s">
        <v>11</v>
      </c>
      <c r="C184" s="11">
        <v>712</v>
      </c>
      <c r="D184" s="17"/>
      <c r="E184" s="46"/>
    </row>
    <row r="185" spans="2:5" x14ac:dyDescent="0.25">
      <c r="B185" s="22" t="s">
        <v>11</v>
      </c>
      <c r="C185" s="11">
        <v>713</v>
      </c>
      <c r="D185" s="17"/>
      <c r="E185" s="46"/>
    </row>
    <row r="186" spans="2:5" x14ac:dyDescent="0.25">
      <c r="B186" s="22" t="s">
        <v>11</v>
      </c>
      <c r="C186" s="11">
        <v>714</v>
      </c>
      <c r="D186" s="17"/>
      <c r="E186" s="46"/>
    </row>
    <row r="187" spans="2:5" x14ac:dyDescent="0.25">
      <c r="B187" s="22" t="s">
        <v>11</v>
      </c>
      <c r="C187" s="11">
        <v>715</v>
      </c>
      <c r="D187" s="17"/>
      <c r="E187" s="46"/>
    </row>
    <row r="188" spans="2:5" x14ac:dyDescent="0.25">
      <c r="B188" s="22" t="s">
        <v>11</v>
      </c>
      <c r="C188" s="11">
        <v>716</v>
      </c>
      <c r="D188" s="17"/>
      <c r="E188" s="46"/>
    </row>
    <row r="189" spans="2:5" x14ac:dyDescent="0.25">
      <c r="B189" s="22" t="s">
        <v>11</v>
      </c>
      <c r="C189" s="11">
        <v>717</v>
      </c>
      <c r="D189" s="17"/>
      <c r="E189" s="46"/>
    </row>
    <row r="190" spans="2:5" x14ac:dyDescent="0.25">
      <c r="B190" s="22" t="s">
        <v>11</v>
      </c>
      <c r="C190" s="11">
        <v>718</v>
      </c>
      <c r="D190" s="17"/>
      <c r="E190" s="46"/>
    </row>
    <row r="191" spans="2:5" x14ac:dyDescent="0.25">
      <c r="B191" s="22" t="s">
        <v>11</v>
      </c>
      <c r="C191" s="11">
        <v>719</v>
      </c>
      <c r="D191" s="17"/>
      <c r="E191" s="46"/>
    </row>
    <row r="192" spans="2:5" x14ac:dyDescent="0.25">
      <c r="B192" s="22" t="s">
        <v>11</v>
      </c>
      <c r="C192" s="11">
        <v>720</v>
      </c>
      <c r="D192" s="17"/>
      <c r="E192" s="46"/>
    </row>
    <row r="193" spans="2:5" x14ac:dyDescent="0.25">
      <c r="B193" s="22" t="s">
        <v>11</v>
      </c>
      <c r="C193" s="11">
        <v>721</v>
      </c>
      <c r="D193" s="17"/>
      <c r="E193" s="46"/>
    </row>
    <row r="194" spans="2:5" x14ac:dyDescent="0.25">
      <c r="B194" s="22" t="s">
        <v>11</v>
      </c>
      <c r="C194" s="11">
        <v>722</v>
      </c>
      <c r="D194" s="17"/>
      <c r="E194" s="46"/>
    </row>
    <row r="195" spans="2:5" x14ac:dyDescent="0.25">
      <c r="B195" s="22" t="s">
        <v>11</v>
      </c>
      <c r="C195" s="11">
        <v>723</v>
      </c>
      <c r="D195" s="17"/>
      <c r="E195" s="46"/>
    </row>
    <row r="196" spans="2:5" x14ac:dyDescent="0.25">
      <c r="B196" s="22" t="s">
        <v>11</v>
      </c>
      <c r="C196" s="11">
        <v>724</v>
      </c>
      <c r="D196" s="17"/>
      <c r="E196" s="46"/>
    </row>
    <row r="197" spans="2:5" x14ac:dyDescent="0.25">
      <c r="B197" s="22" t="s">
        <v>11</v>
      </c>
      <c r="C197" s="11">
        <v>725</v>
      </c>
      <c r="D197" s="17"/>
      <c r="E197" s="46"/>
    </row>
    <row r="198" spans="2:5" x14ac:dyDescent="0.25">
      <c r="B198" s="23"/>
      <c r="C198" s="20"/>
      <c r="D198" s="16"/>
      <c r="E198" s="48"/>
    </row>
    <row r="199" spans="2:5" x14ac:dyDescent="0.25">
      <c r="B199" s="45" t="s">
        <v>13</v>
      </c>
      <c r="D199" s="17"/>
      <c r="E199" s="46"/>
    </row>
    <row r="200" spans="2:5" x14ac:dyDescent="0.25">
      <c r="B200" s="22" t="s">
        <v>11</v>
      </c>
      <c r="C200" s="11">
        <v>801</v>
      </c>
      <c r="D200" s="17"/>
      <c r="E200" s="46"/>
    </row>
    <row r="201" spans="2:5" x14ac:dyDescent="0.25">
      <c r="B201" s="22" t="s">
        <v>11</v>
      </c>
      <c r="C201" s="11">
        <v>802</v>
      </c>
      <c r="D201" s="17"/>
      <c r="E201" s="46"/>
    </row>
    <row r="202" spans="2:5" x14ac:dyDescent="0.25">
      <c r="B202" s="22" t="s">
        <v>11</v>
      </c>
      <c r="C202" s="11">
        <v>803</v>
      </c>
      <c r="D202" s="17"/>
      <c r="E202" s="46"/>
    </row>
    <row r="203" spans="2:5" x14ac:dyDescent="0.25">
      <c r="B203" s="22" t="s">
        <v>11</v>
      </c>
      <c r="C203" s="11">
        <v>804</v>
      </c>
      <c r="D203" s="17"/>
      <c r="E203" s="46"/>
    </row>
    <row r="204" spans="2:5" x14ac:dyDescent="0.25">
      <c r="B204" s="22" t="s">
        <v>11</v>
      </c>
      <c r="C204" s="11">
        <v>805</v>
      </c>
      <c r="D204" s="17"/>
      <c r="E204" s="46"/>
    </row>
    <row r="205" spans="2:5" x14ac:dyDescent="0.25">
      <c r="B205" s="22" t="s">
        <v>11</v>
      </c>
      <c r="C205" s="11">
        <v>806</v>
      </c>
      <c r="D205" s="17"/>
      <c r="E205" s="46"/>
    </row>
    <row r="206" spans="2:5" x14ac:dyDescent="0.25">
      <c r="B206" s="22" t="s">
        <v>11</v>
      </c>
      <c r="C206" s="11">
        <v>807</v>
      </c>
      <c r="D206" s="17"/>
      <c r="E206" s="46"/>
    </row>
    <row r="207" spans="2:5" x14ac:dyDescent="0.25">
      <c r="B207" s="22" t="s">
        <v>11</v>
      </c>
      <c r="C207" s="11">
        <v>808</v>
      </c>
      <c r="D207" s="17"/>
      <c r="E207" s="46"/>
    </row>
    <row r="208" spans="2:5" x14ac:dyDescent="0.25">
      <c r="B208" s="22" t="s">
        <v>11</v>
      </c>
      <c r="C208" s="11">
        <v>809</v>
      </c>
      <c r="D208" s="17"/>
      <c r="E208" s="46"/>
    </row>
    <row r="209" spans="2:5" x14ac:dyDescent="0.25">
      <c r="B209" s="22" t="s">
        <v>11</v>
      </c>
      <c r="C209" s="11">
        <v>810</v>
      </c>
      <c r="D209" s="17"/>
      <c r="E209" s="46"/>
    </row>
    <row r="210" spans="2:5" x14ac:dyDescent="0.25">
      <c r="B210" s="22" t="s">
        <v>11</v>
      </c>
      <c r="C210" s="11">
        <v>811</v>
      </c>
      <c r="D210" s="17"/>
      <c r="E210" s="46"/>
    </row>
    <row r="211" spans="2:5" x14ac:dyDescent="0.25">
      <c r="B211" s="22" t="s">
        <v>11</v>
      </c>
      <c r="C211" s="11">
        <v>812</v>
      </c>
      <c r="D211" s="17"/>
      <c r="E211" s="46"/>
    </row>
    <row r="212" spans="2:5" x14ac:dyDescent="0.25">
      <c r="B212" s="22" t="s">
        <v>11</v>
      </c>
      <c r="C212" s="11">
        <v>813</v>
      </c>
      <c r="D212" s="17"/>
      <c r="E212" s="46"/>
    </row>
    <row r="213" spans="2:5" x14ac:dyDescent="0.25">
      <c r="B213" s="22" t="s">
        <v>11</v>
      </c>
      <c r="C213" s="11">
        <v>814</v>
      </c>
      <c r="D213" s="17"/>
      <c r="E213" s="46"/>
    </row>
    <row r="214" spans="2:5" x14ac:dyDescent="0.25">
      <c r="B214" s="22" t="s">
        <v>11</v>
      </c>
      <c r="C214" s="11">
        <v>815</v>
      </c>
      <c r="D214" s="17"/>
      <c r="E214" s="46"/>
    </row>
    <row r="215" spans="2:5" x14ac:dyDescent="0.25">
      <c r="B215" s="22" t="s">
        <v>11</v>
      </c>
      <c r="C215" s="11">
        <v>816</v>
      </c>
      <c r="D215" s="17"/>
      <c r="E215" s="46"/>
    </row>
    <row r="216" spans="2:5" x14ac:dyDescent="0.25">
      <c r="B216" s="22" t="s">
        <v>11</v>
      </c>
      <c r="C216" s="11">
        <v>817</v>
      </c>
      <c r="D216" s="17"/>
      <c r="E216" s="46"/>
    </row>
    <row r="217" spans="2:5" x14ac:dyDescent="0.25">
      <c r="B217" s="22" t="s">
        <v>11</v>
      </c>
      <c r="C217" s="11">
        <v>818</v>
      </c>
      <c r="D217" s="17"/>
      <c r="E217" s="46"/>
    </row>
    <row r="218" spans="2:5" x14ac:dyDescent="0.25">
      <c r="B218" s="22" t="s">
        <v>11</v>
      </c>
      <c r="C218" s="11">
        <v>819</v>
      </c>
      <c r="D218" s="17"/>
      <c r="E218" s="46"/>
    </row>
    <row r="219" spans="2:5" x14ac:dyDescent="0.25">
      <c r="B219" s="22" t="s">
        <v>11</v>
      </c>
      <c r="C219" s="11">
        <v>820</v>
      </c>
      <c r="D219" s="17"/>
      <c r="E219" s="46"/>
    </row>
    <row r="220" spans="2:5" x14ac:dyDescent="0.25">
      <c r="B220" s="22" t="s">
        <v>11</v>
      </c>
      <c r="C220" s="11">
        <v>821</v>
      </c>
      <c r="D220" s="17"/>
      <c r="E220" s="46"/>
    </row>
    <row r="221" spans="2:5" x14ac:dyDescent="0.25">
      <c r="B221" s="22" t="s">
        <v>11</v>
      </c>
      <c r="C221" s="11">
        <v>822</v>
      </c>
      <c r="D221" s="17"/>
      <c r="E221" s="46"/>
    </row>
    <row r="222" spans="2:5" x14ac:dyDescent="0.25">
      <c r="B222" s="22" t="s">
        <v>11</v>
      </c>
      <c r="C222" s="11">
        <v>823</v>
      </c>
      <c r="D222" s="17"/>
      <c r="E222" s="46"/>
    </row>
    <row r="223" spans="2:5" x14ac:dyDescent="0.25">
      <c r="B223" s="22" t="s">
        <v>11</v>
      </c>
      <c r="C223" s="11">
        <v>824</v>
      </c>
      <c r="D223" s="17"/>
      <c r="E223" s="46"/>
    </row>
    <row r="224" spans="2:5" x14ac:dyDescent="0.25">
      <c r="B224" s="22" t="s">
        <v>11</v>
      </c>
      <c r="C224" s="11">
        <v>825</v>
      </c>
      <c r="D224" s="18"/>
      <c r="E224" s="49"/>
    </row>
  </sheetData>
  <sheetProtection algorithmName="SHA-512" hashValue="HQEC2s7d7FvmW+3kWCqXj8OccLbLKSMBK7CeUrZqhqCiX9JG/6kQpSKMKxmivW/W09YgsH+5rdYyf+lXaZN2ww==" saltValue="XNbZAFU13yUesZn/l+UOq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4"/>
  <dimension ref="A1:I46"/>
  <sheetViews>
    <sheetView showGridLines="0" zoomScale="85" zoomScaleNormal="85" workbookViewId="0">
      <selection activeCell="A4" sqref="A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Pension Debit - x-319</v>
      </c>
      <c r="B3" s="53"/>
      <c r="C3" s="53"/>
      <c r="D3" s="53"/>
      <c r="E3" s="53"/>
      <c r="F3" s="53"/>
      <c r="G3" s="53"/>
      <c r="H3" s="53"/>
      <c r="I3" s="53"/>
    </row>
    <row r="4" spans="1:9" x14ac:dyDescent="0.25">
      <c r="A4" s="55"/>
    </row>
    <row r="6" spans="1:9" x14ac:dyDescent="0.25">
      <c r="A6" s="154" t="s">
        <v>22</v>
      </c>
      <c r="B6" s="153" t="s">
        <v>24</v>
      </c>
      <c r="C6" s="153"/>
      <c r="D6" s="153"/>
    </row>
    <row r="7" spans="1:9" x14ac:dyDescent="0.25">
      <c r="A7" s="155" t="s">
        <v>14</v>
      </c>
      <c r="B7" s="153" t="s">
        <v>43</v>
      </c>
      <c r="C7" s="153"/>
      <c r="D7" s="153"/>
    </row>
    <row r="8" spans="1:9" x14ac:dyDescent="0.25">
      <c r="A8" s="155" t="s">
        <v>44</v>
      </c>
      <c r="B8" s="153">
        <v>2015</v>
      </c>
      <c r="C8" s="153"/>
      <c r="D8" s="153"/>
    </row>
    <row r="9" spans="1:9" x14ac:dyDescent="0.25">
      <c r="A9" s="155" t="s">
        <v>15</v>
      </c>
      <c r="B9" s="153" t="s">
        <v>391</v>
      </c>
      <c r="C9" s="153"/>
      <c r="D9" s="153"/>
    </row>
    <row r="10" spans="1:9" x14ac:dyDescent="0.25">
      <c r="A10" s="155" t="s">
        <v>1</v>
      </c>
      <c r="B10" s="153" t="s">
        <v>402</v>
      </c>
      <c r="C10" s="153"/>
      <c r="D10" s="153"/>
    </row>
    <row r="11" spans="1:9" x14ac:dyDescent="0.25">
      <c r="A11" s="155" t="s">
        <v>21</v>
      </c>
      <c r="B11" s="153" t="s">
        <v>393</v>
      </c>
      <c r="C11" s="153"/>
      <c r="D11" s="153"/>
    </row>
    <row r="12" spans="1:9" x14ac:dyDescent="0.25">
      <c r="A12" s="155" t="s">
        <v>256</v>
      </c>
      <c r="B12" s="153" t="s">
        <v>307</v>
      </c>
      <c r="C12" s="153"/>
      <c r="D12" s="153"/>
    </row>
    <row r="13" spans="1:9" x14ac:dyDescent="0.25">
      <c r="A13" s="155" t="s">
        <v>46</v>
      </c>
      <c r="B13" s="153">
        <v>0</v>
      </c>
      <c r="C13" s="153"/>
      <c r="D13" s="153"/>
    </row>
    <row r="14" spans="1:9" x14ac:dyDescent="0.25">
      <c r="A14" s="155" t="s">
        <v>16</v>
      </c>
      <c r="B14" s="153">
        <v>319</v>
      </c>
      <c r="C14" s="153"/>
      <c r="D14" s="153"/>
    </row>
    <row r="15" spans="1:9" x14ac:dyDescent="0.25">
      <c r="A15" s="155" t="s">
        <v>47</v>
      </c>
      <c r="B15" s="153" t="s">
        <v>403</v>
      </c>
      <c r="C15" s="153"/>
      <c r="D15" s="153"/>
    </row>
    <row r="16" spans="1:9" x14ac:dyDescent="0.25">
      <c r="A16" s="155" t="s">
        <v>48</v>
      </c>
      <c r="B16" s="153" t="s">
        <v>365</v>
      </c>
      <c r="C16" s="153"/>
      <c r="D16" s="153"/>
    </row>
    <row r="17" spans="1:4" x14ac:dyDescent="0.25">
      <c r="A17" s="151" t="s">
        <v>694</v>
      </c>
      <c r="B17" s="153"/>
      <c r="C17" s="153"/>
      <c r="D17" s="153"/>
    </row>
    <row r="18" spans="1:4" x14ac:dyDescent="0.25">
      <c r="A18" s="155" t="s">
        <v>17</v>
      </c>
      <c r="B18" s="156">
        <v>45072</v>
      </c>
      <c r="C18" s="153"/>
      <c r="D18" s="153"/>
    </row>
    <row r="19" spans="1:4" x14ac:dyDescent="0.25">
      <c r="A19" s="155" t="s">
        <v>18</v>
      </c>
      <c r="B19" s="156">
        <v>45014</v>
      </c>
      <c r="C19" s="153"/>
      <c r="D19" s="153"/>
    </row>
    <row r="20" spans="1:4" x14ac:dyDescent="0.25">
      <c r="A20" s="155" t="s">
        <v>254</v>
      </c>
      <c r="B20" s="153" t="s">
        <v>578</v>
      </c>
      <c r="C20" s="153"/>
      <c r="D20" s="153"/>
    </row>
    <row r="21" spans="1:4" x14ac:dyDescent="0.25">
      <c r="A21" s="155" t="s">
        <v>762</v>
      </c>
      <c r="B21" s="153" t="s">
        <v>710</v>
      </c>
      <c r="C21" s="153"/>
      <c r="D21" s="153"/>
    </row>
    <row r="22" spans="1:4" x14ac:dyDescent="0.25">
      <c r="A22" s="94"/>
    </row>
    <row r="23" spans="1:4" x14ac:dyDescent="0.25">
      <c r="B23" s="94" t="str">
        <f>HYPERLINK("#'Factor List'!A1","Back to Factor List")</f>
        <v>Back to Factor List</v>
      </c>
    </row>
    <row r="24" spans="1:4" x14ac:dyDescent="0.25">
      <c r="B24" s="94" t="s">
        <v>705</v>
      </c>
    </row>
    <row r="26" spans="1:4" ht="39.6" x14ac:dyDescent="0.25">
      <c r="A26" s="102" t="s">
        <v>307</v>
      </c>
      <c r="B26" s="102" t="s">
        <v>395</v>
      </c>
      <c r="C26" s="102" t="s">
        <v>396</v>
      </c>
      <c r="D26" s="102" t="s">
        <v>397</v>
      </c>
    </row>
    <row r="27" spans="1:4" x14ac:dyDescent="0.25">
      <c r="A27" s="103">
        <v>0</v>
      </c>
      <c r="B27" s="105">
        <v>0</v>
      </c>
      <c r="C27" s="105">
        <v>0</v>
      </c>
      <c r="D27" s="105">
        <v>0</v>
      </c>
    </row>
    <row r="28" spans="1:4" x14ac:dyDescent="0.25">
      <c r="A28" s="103">
        <v>1</v>
      </c>
      <c r="B28" s="105">
        <v>5</v>
      </c>
      <c r="C28" s="105">
        <v>5</v>
      </c>
      <c r="D28" s="105">
        <v>1.7</v>
      </c>
    </row>
    <row r="29" spans="1:4" x14ac:dyDescent="0.25">
      <c r="A29" s="103">
        <v>2</v>
      </c>
      <c r="B29" s="105">
        <v>9.6999999999999993</v>
      </c>
      <c r="C29" s="105">
        <v>9.6999999999999993</v>
      </c>
      <c r="D29" s="105">
        <v>3.3</v>
      </c>
    </row>
    <row r="30" spans="1:4" x14ac:dyDescent="0.25">
      <c r="A30" s="103">
        <v>3</v>
      </c>
      <c r="B30" s="105">
        <v>14</v>
      </c>
      <c r="C30" s="105">
        <v>14</v>
      </c>
      <c r="D30" s="105">
        <v>4.9000000000000004</v>
      </c>
    </row>
    <row r="31" spans="1:4" x14ac:dyDescent="0.25">
      <c r="A31" s="103">
        <v>4</v>
      </c>
      <c r="B31" s="105">
        <v>18</v>
      </c>
      <c r="C31" s="105">
        <v>18</v>
      </c>
      <c r="D31" s="105">
        <v>6.5</v>
      </c>
    </row>
    <row r="32" spans="1:4" x14ac:dyDescent="0.25">
      <c r="A32" s="103">
        <v>5</v>
      </c>
      <c r="B32" s="105">
        <v>21.6</v>
      </c>
      <c r="C32" s="105">
        <v>21.6</v>
      </c>
      <c r="D32" s="105">
        <v>8.1</v>
      </c>
    </row>
    <row r="33" spans="1:4" x14ac:dyDescent="0.25">
      <c r="A33" s="103">
        <v>6</v>
      </c>
      <c r="B33" s="105">
        <v>25</v>
      </c>
      <c r="C33" s="105">
        <v>25</v>
      </c>
      <c r="D33" s="105">
        <v>9.6</v>
      </c>
    </row>
    <row r="34" spans="1:4" x14ac:dyDescent="0.25">
      <c r="A34" s="103">
        <v>7</v>
      </c>
      <c r="B34" s="105">
        <v>28.2</v>
      </c>
      <c r="C34" s="105">
        <v>28.2</v>
      </c>
      <c r="D34" s="105">
        <v>11.1</v>
      </c>
    </row>
    <row r="35" spans="1:4" x14ac:dyDescent="0.25">
      <c r="A35" s="103">
        <v>8</v>
      </c>
      <c r="B35" s="105">
        <v>31.2</v>
      </c>
      <c r="C35" s="105">
        <v>31.2</v>
      </c>
      <c r="D35" s="105">
        <v>12.6</v>
      </c>
    </row>
    <row r="36" spans="1:4" x14ac:dyDescent="0.25">
      <c r="A36" s="103">
        <v>9</v>
      </c>
      <c r="B36" s="105">
        <v>34</v>
      </c>
      <c r="C36" s="105">
        <v>34</v>
      </c>
      <c r="D36" s="105">
        <v>14.1</v>
      </c>
    </row>
    <row r="37" spans="1:4" x14ac:dyDescent="0.25">
      <c r="A37" s="103">
        <v>10</v>
      </c>
      <c r="B37" s="105">
        <v>36.6</v>
      </c>
      <c r="C37" s="105">
        <v>36.6</v>
      </c>
      <c r="D37" s="105">
        <v>15.5</v>
      </c>
    </row>
    <row r="38" spans="1:4" x14ac:dyDescent="0.25">
      <c r="A38" s="103">
        <v>11</v>
      </c>
      <c r="B38" s="105">
        <v>40.6</v>
      </c>
      <c r="C38" s="105">
        <v>40.6</v>
      </c>
      <c r="D38" s="105"/>
    </row>
    <row r="39" spans="1:4" x14ac:dyDescent="0.25">
      <c r="A39" s="103">
        <v>12</v>
      </c>
      <c r="B39" s="105">
        <v>42.9</v>
      </c>
      <c r="C39" s="105">
        <v>42.9</v>
      </c>
      <c r="D39" s="105"/>
    </row>
    <row r="40" spans="1:4" x14ac:dyDescent="0.25">
      <c r="A40" s="103">
        <v>13</v>
      </c>
      <c r="B40" s="105">
        <v>45.1</v>
      </c>
      <c r="C40" s="105">
        <v>45.1</v>
      </c>
      <c r="D40" s="105"/>
    </row>
    <row r="44" spans="1:4" ht="39.6" customHeight="1" x14ac:dyDescent="0.25"/>
    <row r="46" spans="1:4" ht="27.6" customHeight="1" x14ac:dyDescent="0.25"/>
  </sheetData>
  <sheetProtection algorithmName="SHA-512" hashValue="4fv/FYbDECf6/O79cQ+S3QjksgMYuHutIUc8HxHyfp2HB2hVlaYrSXoSf/2ydpkyJxKUMfZp/Vblb2FRlRXSjQ==" saltValue="Jff7Yq6WGopqlHnAGUB9rg==" spinCount="100000" sheet="1" objects="1" scenarios="1"/>
  <conditionalFormatting sqref="A6:A21">
    <cfRule type="expression" dxfId="391" priority="1" stopIfTrue="1">
      <formula>MOD(ROW(),2)=0</formula>
    </cfRule>
    <cfRule type="expression" dxfId="390" priority="2" stopIfTrue="1">
      <formula>MOD(ROW(),2)&lt;&gt;0</formula>
    </cfRule>
  </conditionalFormatting>
  <conditionalFormatting sqref="A26:A40">
    <cfRule type="expression" dxfId="389" priority="5" stopIfTrue="1">
      <formula>MOD(ROW(),2)=0</formula>
    </cfRule>
    <cfRule type="expression" dxfId="388" priority="6" stopIfTrue="1">
      <formula>MOD(ROW(),2)&lt;&gt;0</formula>
    </cfRule>
  </conditionalFormatting>
  <conditionalFormatting sqref="B17:B21">
    <cfRule type="expression" dxfId="387" priority="3" stopIfTrue="1">
      <formula>MOD(ROW(),2)=0</formula>
    </cfRule>
    <cfRule type="expression" dxfId="386" priority="4" stopIfTrue="1">
      <formula>MOD(ROW(),2)&lt;&gt;0</formula>
    </cfRule>
  </conditionalFormatting>
  <conditionalFormatting sqref="B6:D21">
    <cfRule type="expression" dxfId="385" priority="23" stopIfTrue="1">
      <formula>MOD(ROW(),2)=0</formula>
    </cfRule>
    <cfRule type="expression" dxfId="384" priority="24" stopIfTrue="1">
      <formula>MOD(ROW(),2)&lt;&gt;0</formula>
    </cfRule>
  </conditionalFormatting>
  <conditionalFormatting sqref="B26:D40">
    <cfRule type="expression" dxfId="383" priority="7" stopIfTrue="1">
      <formula>MOD(ROW(),2)=0</formula>
    </cfRule>
    <cfRule type="expression" dxfId="382" priority="8" stopIfTrue="1">
      <formula>MOD(ROW(),2)&lt;&gt;0</formula>
    </cfRule>
  </conditionalFormatting>
  <hyperlinks>
    <hyperlink ref="B24" location="Assumptions!A1" display="Assumptions" xr:uid="{BE8D5309-E1E8-46AD-B657-0E99131C35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5"/>
  <dimension ref="A1:I46"/>
  <sheetViews>
    <sheetView showGridLines="0" zoomScale="85" zoomScaleNormal="85" workbookViewId="0">
      <selection activeCell="A4" sqref="A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ERF - x-401</v>
      </c>
      <c r="B3" s="53"/>
      <c r="C3" s="53"/>
      <c r="D3" s="53"/>
      <c r="E3" s="53"/>
      <c r="F3" s="53"/>
      <c r="G3" s="53"/>
      <c r="H3" s="53"/>
      <c r="I3" s="53"/>
    </row>
    <row r="4" spans="1:9" x14ac:dyDescent="0.25">
      <c r="A4" s="55"/>
    </row>
    <row r="6" spans="1:9" x14ac:dyDescent="0.25">
      <c r="A6" s="154" t="s">
        <v>22</v>
      </c>
      <c r="B6" s="153" t="s">
        <v>24</v>
      </c>
      <c r="C6" s="153"/>
      <c r="D6" s="153"/>
    </row>
    <row r="7" spans="1:9" x14ac:dyDescent="0.25">
      <c r="A7" s="155" t="s">
        <v>14</v>
      </c>
      <c r="B7" s="153" t="s">
        <v>43</v>
      </c>
      <c r="C7" s="153"/>
      <c r="D7" s="153"/>
    </row>
    <row r="8" spans="1:9" x14ac:dyDescent="0.25">
      <c r="A8" s="155" t="s">
        <v>44</v>
      </c>
      <c r="B8" s="153">
        <v>2015</v>
      </c>
      <c r="C8" s="153"/>
      <c r="D8" s="153"/>
    </row>
    <row r="9" spans="1:9" x14ac:dyDescent="0.25">
      <c r="A9" s="155" t="s">
        <v>15</v>
      </c>
      <c r="B9" s="153" t="s">
        <v>405</v>
      </c>
      <c r="C9" s="153"/>
      <c r="D9" s="153"/>
    </row>
    <row r="10" spans="1:9" x14ac:dyDescent="0.25">
      <c r="A10" s="155" t="s">
        <v>1</v>
      </c>
      <c r="B10" s="153" t="s">
        <v>406</v>
      </c>
      <c r="C10" s="153"/>
      <c r="D10" s="153"/>
    </row>
    <row r="11" spans="1:9" x14ac:dyDescent="0.25">
      <c r="A11" s="155" t="s">
        <v>21</v>
      </c>
      <c r="B11" s="153" t="s">
        <v>300</v>
      </c>
      <c r="C11" s="153"/>
      <c r="D11" s="153"/>
    </row>
    <row r="12" spans="1:9" x14ac:dyDescent="0.25">
      <c r="A12" s="155" t="s">
        <v>256</v>
      </c>
      <c r="B12" s="153" t="s">
        <v>307</v>
      </c>
      <c r="C12" s="153"/>
      <c r="D12" s="153"/>
    </row>
    <row r="13" spans="1:9" x14ac:dyDescent="0.25">
      <c r="A13" s="155" t="s">
        <v>46</v>
      </c>
      <c r="B13" s="153">
        <v>0</v>
      </c>
      <c r="C13" s="153"/>
      <c r="D13" s="153"/>
    </row>
    <row r="14" spans="1:9" x14ac:dyDescent="0.25">
      <c r="A14" s="155" t="s">
        <v>16</v>
      </c>
      <c r="B14" s="153">
        <v>401</v>
      </c>
      <c r="C14" s="153"/>
      <c r="D14" s="153"/>
    </row>
    <row r="15" spans="1:9" x14ac:dyDescent="0.25">
      <c r="A15" s="155" t="s">
        <v>47</v>
      </c>
      <c r="B15" s="153" t="s">
        <v>768</v>
      </c>
      <c r="C15" s="153"/>
      <c r="D15" s="153"/>
    </row>
    <row r="16" spans="1:9" x14ac:dyDescent="0.25">
      <c r="A16" s="155" t="s">
        <v>48</v>
      </c>
      <c r="B16" s="153" t="s">
        <v>407</v>
      </c>
      <c r="C16" s="153"/>
      <c r="D16" s="153"/>
    </row>
    <row r="17" spans="1:4" x14ac:dyDescent="0.25">
      <c r="A17" s="151" t="s">
        <v>694</v>
      </c>
      <c r="B17" s="153"/>
      <c r="C17" s="153"/>
      <c r="D17" s="153"/>
    </row>
    <row r="18" spans="1:4" x14ac:dyDescent="0.25">
      <c r="A18" s="155" t="s">
        <v>17</v>
      </c>
      <c r="B18" s="156">
        <v>45107</v>
      </c>
      <c r="C18" s="153"/>
      <c r="D18" s="153"/>
    </row>
    <row r="19" spans="1:4" x14ac:dyDescent="0.25">
      <c r="A19" s="155" t="s">
        <v>18</v>
      </c>
      <c r="B19" s="156"/>
      <c r="C19" s="153"/>
      <c r="D19" s="153"/>
    </row>
    <row r="20" spans="1:4" x14ac:dyDescent="0.25">
      <c r="A20" s="155" t="s">
        <v>254</v>
      </c>
      <c r="B20" s="153" t="s">
        <v>578</v>
      </c>
      <c r="C20" s="153"/>
      <c r="D20" s="153"/>
    </row>
    <row r="21" spans="1:4" x14ac:dyDescent="0.25">
      <c r="A21" s="155" t="s">
        <v>762</v>
      </c>
      <c r="B21" s="153" t="s">
        <v>710</v>
      </c>
      <c r="C21" s="153"/>
      <c r="D21" s="153"/>
    </row>
    <row r="22" spans="1:4" x14ac:dyDescent="0.25">
      <c r="A22" s="94"/>
    </row>
    <row r="23" spans="1:4" x14ac:dyDescent="0.25">
      <c r="B23" s="94" t="str">
        <f>HYPERLINK("#'Factor List'!A1","Back to Factor List")</f>
        <v>Back to Factor List</v>
      </c>
    </row>
    <row r="24" spans="1:4" x14ac:dyDescent="0.25">
      <c r="B24" s="94" t="s">
        <v>705</v>
      </c>
    </row>
    <row r="26" spans="1:4" ht="39.6" x14ac:dyDescent="0.25">
      <c r="A26" s="102" t="s">
        <v>307</v>
      </c>
      <c r="B26" s="102" t="s">
        <v>408</v>
      </c>
      <c r="C26" s="102" t="s">
        <v>409</v>
      </c>
      <c r="D26" s="102" t="s">
        <v>410</v>
      </c>
    </row>
    <row r="27" spans="1:4" x14ac:dyDescent="0.25">
      <c r="A27" s="103">
        <v>0</v>
      </c>
      <c r="B27" s="112">
        <v>0</v>
      </c>
      <c r="C27" s="112">
        <v>0</v>
      </c>
      <c r="D27" s="112">
        <v>0</v>
      </c>
    </row>
    <row r="28" spans="1:4" x14ac:dyDescent="0.25">
      <c r="A28" s="103">
        <v>1</v>
      </c>
      <c r="B28" s="112">
        <v>0.05</v>
      </c>
      <c r="C28" s="112">
        <v>0.05</v>
      </c>
      <c r="D28" s="112">
        <v>1.7000000000000001E-2</v>
      </c>
    </row>
    <row r="29" spans="1:4" x14ac:dyDescent="0.25">
      <c r="A29" s="103">
        <v>2</v>
      </c>
      <c r="B29" s="112">
        <v>9.7000000000000003E-2</v>
      </c>
      <c r="C29" s="112">
        <v>9.7000000000000003E-2</v>
      </c>
      <c r="D29" s="112">
        <v>3.3000000000000002E-2</v>
      </c>
    </row>
    <row r="30" spans="1:4" x14ac:dyDescent="0.25">
      <c r="A30" s="103">
        <v>3</v>
      </c>
      <c r="B30" s="112">
        <v>0.14000000000000001</v>
      </c>
      <c r="C30" s="112">
        <v>0.14000000000000001</v>
      </c>
      <c r="D30" s="112">
        <v>4.9000000000000002E-2</v>
      </c>
    </row>
    <row r="31" spans="1:4" x14ac:dyDescent="0.25">
      <c r="A31" s="103">
        <v>4</v>
      </c>
      <c r="B31" s="112">
        <v>0.18</v>
      </c>
      <c r="C31" s="112">
        <v>0.18</v>
      </c>
      <c r="D31" s="112">
        <v>6.5000000000000002E-2</v>
      </c>
    </row>
    <row r="32" spans="1:4" x14ac:dyDescent="0.25">
      <c r="A32" s="103">
        <v>5</v>
      </c>
      <c r="B32" s="112">
        <v>0.216</v>
      </c>
      <c r="C32" s="112">
        <v>0.216</v>
      </c>
      <c r="D32" s="112">
        <v>8.1000000000000003E-2</v>
      </c>
    </row>
    <row r="33" spans="1:4" x14ac:dyDescent="0.25">
      <c r="A33" s="103">
        <v>6</v>
      </c>
      <c r="B33" s="112">
        <v>0.25</v>
      </c>
      <c r="C33" s="112">
        <v>0.25</v>
      </c>
      <c r="D33" s="112">
        <v>9.6000000000000002E-2</v>
      </c>
    </row>
    <row r="34" spans="1:4" x14ac:dyDescent="0.25">
      <c r="A34" s="103">
        <v>7</v>
      </c>
      <c r="B34" s="112">
        <v>0.28199999999999997</v>
      </c>
      <c r="C34" s="112">
        <v>0.28199999999999997</v>
      </c>
      <c r="D34" s="112">
        <v>0.111</v>
      </c>
    </row>
    <row r="35" spans="1:4" x14ac:dyDescent="0.25">
      <c r="A35" s="103">
        <v>8</v>
      </c>
      <c r="B35" s="112">
        <v>0.312</v>
      </c>
      <c r="C35" s="112">
        <v>0.312</v>
      </c>
      <c r="D35" s="112">
        <v>0.126</v>
      </c>
    </row>
    <row r="36" spans="1:4" x14ac:dyDescent="0.25">
      <c r="A36" s="103">
        <v>9</v>
      </c>
      <c r="B36" s="112">
        <v>0.34</v>
      </c>
      <c r="C36" s="112">
        <v>0.34</v>
      </c>
      <c r="D36" s="112">
        <v>0.14099999999999999</v>
      </c>
    </row>
    <row r="37" spans="1:4" x14ac:dyDescent="0.25">
      <c r="A37" s="103">
        <v>10</v>
      </c>
      <c r="B37" s="112">
        <v>0.36599999999999999</v>
      </c>
      <c r="C37" s="112">
        <v>0.36599999999999999</v>
      </c>
      <c r="D37" s="112">
        <v>0.155</v>
      </c>
    </row>
    <row r="38" spans="1:4" x14ac:dyDescent="0.25">
      <c r="A38" s="103">
        <v>11</v>
      </c>
      <c r="B38" s="112">
        <v>0.40600000000000003</v>
      </c>
      <c r="C38" s="112">
        <v>0.40600000000000003</v>
      </c>
      <c r="D38" s="112"/>
    </row>
    <row r="39" spans="1:4" x14ac:dyDescent="0.25">
      <c r="A39" s="103">
        <v>12</v>
      </c>
      <c r="B39" s="112">
        <v>0.42899999999999999</v>
      </c>
      <c r="C39" s="112">
        <v>0.42899999999999999</v>
      </c>
      <c r="D39" s="112"/>
    </row>
    <row r="40" spans="1:4" x14ac:dyDescent="0.25">
      <c r="A40" s="103">
        <v>13</v>
      </c>
      <c r="B40" s="112">
        <v>0.45100000000000001</v>
      </c>
      <c r="C40" s="112">
        <v>0.45100000000000001</v>
      </c>
      <c r="D40" s="112"/>
    </row>
    <row r="44" spans="1:4" ht="39.6" customHeight="1" x14ac:dyDescent="0.25"/>
    <row r="46" spans="1:4" ht="27.6" customHeight="1" x14ac:dyDescent="0.25"/>
  </sheetData>
  <sheetProtection algorithmName="SHA-512" hashValue="dW0BhPXB3uVdOXlY3B8+MotpEfE32sAqv+Nf3skVqy0Ss1nxsI2viFK63oZCArseVMGEBWVLSnHjcquj0Vi0XQ==" saltValue="p+8Yc6m48uahckmuZkoJMQ==" spinCount="100000" sheet="1" objects="1" scenarios="1"/>
  <conditionalFormatting sqref="A6:A21">
    <cfRule type="expression" dxfId="381" priority="5" stopIfTrue="1">
      <formula>MOD(ROW(),2)=0</formula>
    </cfRule>
    <cfRule type="expression" dxfId="380" priority="6" stopIfTrue="1">
      <formula>MOD(ROW(),2)&lt;&gt;0</formula>
    </cfRule>
  </conditionalFormatting>
  <conditionalFormatting sqref="A26:A40">
    <cfRule type="expression" dxfId="379" priority="1" stopIfTrue="1">
      <formula>MOD(ROW(),2)=0</formula>
    </cfRule>
    <cfRule type="expression" dxfId="378" priority="2" stopIfTrue="1">
      <formula>MOD(ROW(),2)&lt;&gt;0</formula>
    </cfRule>
  </conditionalFormatting>
  <conditionalFormatting sqref="B6:D21">
    <cfRule type="expression" dxfId="377" priority="13" stopIfTrue="1">
      <formula>MOD(ROW(),2)=0</formula>
    </cfRule>
    <cfRule type="expression" dxfId="376" priority="14" stopIfTrue="1">
      <formula>MOD(ROW(),2)&lt;&gt;0</formula>
    </cfRule>
  </conditionalFormatting>
  <conditionalFormatting sqref="B26:D40">
    <cfRule type="expression" dxfId="375" priority="3" stopIfTrue="1">
      <formula>MOD(ROW(),2)=0</formula>
    </cfRule>
    <cfRule type="expression" dxfId="374" priority="4" stopIfTrue="1">
      <formula>MOD(ROW(),2)&lt;&gt;0</formula>
    </cfRule>
  </conditionalFormatting>
  <hyperlinks>
    <hyperlink ref="B24" location="Assumptions!A1" display="Assumptions" xr:uid="{4FFBB2BD-F45B-49C0-85C2-661E66754CB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
  <dimension ref="A1:I45"/>
  <sheetViews>
    <sheetView showGridLines="0" zoomScale="85" zoomScaleNormal="85" workbookViewId="0">
      <selection activeCell="A4" sqref="A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LRF - x-402</v>
      </c>
      <c r="B3" s="53"/>
      <c r="C3" s="53"/>
      <c r="D3" s="53"/>
      <c r="E3" s="53"/>
      <c r="F3" s="53"/>
      <c r="G3" s="53"/>
      <c r="H3" s="53"/>
      <c r="I3" s="53"/>
    </row>
    <row r="4" spans="1:9" x14ac:dyDescent="0.25">
      <c r="A4" s="55"/>
    </row>
    <row r="6" spans="1:9" x14ac:dyDescent="0.25">
      <c r="A6" s="154" t="s">
        <v>22</v>
      </c>
      <c r="B6" s="153" t="s">
        <v>24</v>
      </c>
      <c r="C6" s="153"/>
    </row>
    <row r="7" spans="1:9" x14ac:dyDescent="0.25">
      <c r="A7" s="155" t="s">
        <v>14</v>
      </c>
      <c r="B7" s="153" t="s">
        <v>43</v>
      </c>
      <c r="C7" s="153"/>
    </row>
    <row r="8" spans="1:9" x14ac:dyDescent="0.25">
      <c r="A8" s="155" t="s">
        <v>44</v>
      </c>
      <c r="B8" s="153">
        <v>2015</v>
      </c>
      <c r="C8" s="153"/>
    </row>
    <row r="9" spans="1:9" x14ac:dyDescent="0.25">
      <c r="A9" s="155" t="s">
        <v>15</v>
      </c>
      <c r="B9" s="153" t="s">
        <v>570</v>
      </c>
      <c r="C9" s="153"/>
    </row>
    <row r="10" spans="1:9" x14ac:dyDescent="0.25">
      <c r="A10" s="155" t="s">
        <v>1</v>
      </c>
      <c r="B10" s="153" t="s">
        <v>571</v>
      </c>
      <c r="C10" s="153"/>
    </row>
    <row r="11" spans="1:9" x14ac:dyDescent="0.25">
      <c r="A11" s="155" t="s">
        <v>21</v>
      </c>
      <c r="B11" s="153" t="s">
        <v>305</v>
      </c>
      <c r="C11" s="153"/>
    </row>
    <row r="12" spans="1:9" x14ac:dyDescent="0.25">
      <c r="A12" s="155" t="s">
        <v>256</v>
      </c>
      <c r="B12" s="153" t="s">
        <v>572</v>
      </c>
      <c r="C12" s="153"/>
    </row>
    <row r="13" spans="1:9" x14ac:dyDescent="0.25">
      <c r="A13" s="155" t="s">
        <v>46</v>
      </c>
      <c r="B13" s="153">
        <v>0</v>
      </c>
      <c r="C13" s="153"/>
    </row>
    <row r="14" spans="1:9" x14ac:dyDescent="0.25">
      <c r="A14" s="155" t="s">
        <v>16</v>
      </c>
      <c r="B14" s="153">
        <v>402</v>
      </c>
      <c r="C14" s="153"/>
    </row>
    <row r="15" spans="1:9" x14ac:dyDescent="0.25">
      <c r="A15" s="155" t="s">
        <v>47</v>
      </c>
      <c r="B15" s="153" t="s">
        <v>769</v>
      </c>
      <c r="C15" s="153"/>
    </row>
    <row r="16" spans="1:9" x14ac:dyDescent="0.25">
      <c r="A16" s="155" t="s">
        <v>48</v>
      </c>
      <c r="B16" s="153" t="s">
        <v>573</v>
      </c>
      <c r="C16" s="153"/>
    </row>
    <row r="17" spans="1:3" x14ac:dyDescent="0.25">
      <c r="A17" s="151" t="s">
        <v>694</v>
      </c>
      <c r="B17" s="153"/>
      <c r="C17" s="153"/>
    </row>
    <row r="18" spans="1:3" x14ac:dyDescent="0.25">
      <c r="A18" s="155" t="s">
        <v>17</v>
      </c>
      <c r="B18" s="156">
        <v>45107</v>
      </c>
      <c r="C18" s="153"/>
    </row>
    <row r="19" spans="1:3" x14ac:dyDescent="0.25">
      <c r="A19" s="155" t="s">
        <v>18</v>
      </c>
      <c r="B19" s="156"/>
      <c r="C19" s="153"/>
    </row>
    <row r="20" spans="1:3" x14ac:dyDescent="0.25">
      <c r="A20" s="155" t="s">
        <v>254</v>
      </c>
      <c r="B20" s="153" t="s">
        <v>578</v>
      </c>
      <c r="C20" s="153"/>
    </row>
    <row r="21" spans="1:3" x14ac:dyDescent="0.25">
      <c r="A21" s="155" t="s">
        <v>762</v>
      </c>
      <c r="B21" s="153" t="s">
        <v>710</v>
      </c>
      <c r="C21" s="153"/>
    </row>
    <row r="22" spans="1:3" x14ac:dyDescent="0.25">
      <c r="A22" s="94"/>
    </row>
    <row r="23" spans="1:3" x14ac:dyDescent="0.25">
      <c r="B23" s="94" t="str">
        <f>HYPERLINK("#'Factor List'!A1","Back to Factor List")</f>
        <v>Back to Factor List</v>
      </c>
    </row>
    <row r="24" spans="1:3" x14ac:dyDescent="0.25">
      <c r="B24" s="94" t="s">
        <v>705</v>
      </c>
    </row>
    <row r="26" spans="1:3" ht="26.4" x14ac:dyDescent="0.25">
      <c r="A26" s="102" t="s">
        <v>574</v>
      </c>
      <c r="B26" s="102" t="s">
        <v>575</v>
      </c>
      <c r="C26" s="102" t="s">
        <v>576</v>
      </c>
    </row>
    <row r="27" spans="1:3" x14ac:dyDescent="0.25">
      <c r="A27" s="103">
        <v>1</v>
      </c>
      <c r="B27" s="113">
        <v>1E-4</v>
      </c>
      <c r="C27" s="113">
        <v>0</v>
      </c>
    </row>
    <row r="28" spans="1:3" x14ac:dyDescent="0.25">
      <c r="A28" s="103">
        <v>2</v>
      </c>
      <c r="B28" s="113">
        <v>1.1E-4</v>
      </c>
      <c r="C28" s="113">
        <v>0</v>
      </c>
    </row>
    <row r="29" spans="1:3" x14ac:dyDescent="0.25">
      <c r="A29" s="103">
        <v>3</v>
      </c>
      <c r="B29" s="113">
        <v>1.2999999999999999E-4</v>
      </c>
      <c r="C29" s="113">
        <v>0</v>
      </c>
    </row>
    <row r="30" spans="1:3" x14ac:dyDescent="0.25">
      <c r="A30" s="103">
        <v>4</v>
      </c>
      <c r="B30" s="113">
        <v>1.3999999999999999E-4</v>
      </c>
      <c r="C30" s="113">
        <v>0</v>
      </c>
    </row>
    <row r="31" spans="1:3" x14ac:dyDescent="0.25">
      <c r="A31" s="103">
        <v>5</v>
      </c>
      <c r="B31" s="113">
        <v>1.4999999999999999E-4</v>
      </c>
      <c r="C31" s="113">
        <v>0</v>
      </c>
    </row>
    <row r="32" spans="1:3" x14ac:dyDescent="0.25">
      <c r="A32" s="103">
        <v>6</v>
      </c>
      <c r="B32" s="113">
        <v>1.7000000000000001E-4</v>
      </c>
      <c r="C32" s="113">
        <v>0</v>
      </c>
    </row>
    <row r="33" spans="1:3" x14ac:dyDescent="0.25">
      <c r="A33" s="103">
        <v>7</v>
      </c>
      <c r="B33" s="113">
        <v>1.9000000000000001E-4</v>
      </c>
      <c r="C33" s="113">
        <v>0</v>
      </c>
    </row>
    <row r="34" spans="1:3" x14ac:dyDescent="0.25">
      <c r="A34" s="103">
        <v>8</v>
      </c>
      <c r="B34" s="113">
        <v>2.1000000000000001E-4</v>
      </c>
      <c r="C34" s="113">
        <v>0</v>
      </c>
    </row>
    <row r="35" spans="1:3" x14ac:dyDescent="0.25">
      <c r="A35" s="103">
        <v>9</v>
      </c>
      <c r="B35" s="113">
        <v>2.3000000000000001E-4</v>
      </c>
      <c r="C35" s="113">
        <v>0</v>
      </c>
    </row>
    <row r="36" spans="1:3" x14ac:dyDescent="0.25">
      <c r="A36" s="103">
        <v>10</v>
      </c>
      <c r="B36" s="113">
        <v>2.5000000000000001E-4</v>
      </c>
      <c r="C36" s="113">
        <v>0</v>
      </c>
    </row>
    <row r="43" spans="1:3" ht="39.6" customHeight="1" x14ac:dyDescent="0.25"/>
    <row r="45" spans="1:3" ht="27.6" customHeight="1" x14ac:dyDescent="0.25"/>
  </sheetData>
  <sheetProtection algorithmName="SHA-512" hashValue="vP2R6l+P5MhY6BdR9pptaZAm8g8deve+6BrbxCc54dHNe62iP053ilI9onRwL8QF402NroXaQRtBUzu//lTjcw==" saltValue="Kh6oYxX1aGh0ra7lHof4Cw==" spinCount="100000" sheet="1" objects="1" scenarios="1"/>
  <conditionalFormatting sqref="A6:A21">
    <cfRule type="expression" dxfId="373" priority="5" stopIfTrue="1">
      <formula>MOD(ROW(),2)=0</formula>
    </cfRule>
    <cfRule type="expression" dxfId="372" priority="6" stopIfTrue="1">
      <formula>MOD(ROW(),2)&lt;&gt;0</formula>
    </cfRule>
  </conditionalFormatting>
  <conditionalFormatting sqref="A26:A36">
    <cfRule type="expression" dxfId="371" priority="1" stopIfTrue="1">
      <formula>MOD(ROW(),2)=0</formula>
    </cfRule>
    <cfRule type="expression" dxfId="370" priority="2" stopIfTrue="1">
      <formula>MOD(ROW(),2)&lt;&gt;0</formula>
    </cfRule>
  </conditionalFormatting>
  <conditionalFormatting sqref="B6:C21">
    <cfRule type="expression" dxfId="369" priority="15" stopIfTrue="1">
      <formula>MOD(ROW(),2)=0</formula>
    </cfRule>
    <cfRule type="expression" dxfId="368" priority="16" stopIfTrue="1">
      <formula>MOD(ROW(),2)&lt;&gt;0</formula>
    </cfRule>
  </conditionalFormatting>
  <conditionalFormatting sqref="B26:C36">
    <cfRule type="expression" dxfId="367" priority="3" stopIfTrue="1">
      <formula>MOD(ROW(),2)=0</formula>
    </cfRule>
    <cfRule type="expression" dxfId="366" priority="4" stopIfTrue="1">
      <formula>MOD(ROW(),2)&lt;&gt;0</formula>
    </cfRule>
  </conditionalFormatting>
  <hyperlinks>
    <hyperlink ref="B24" location="Assumptions!A1" display="Assumptions" xr:uid="{195CCA39-31CD-4AE8-BA2C-5C7FE5D56F3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6"/>
  <dimension ref="A1:I72"/>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Trivial commutation - x-501</v>
      </c>
      <c r="B3" s="53"/>
      <c r="C3" s="53"/>
      <c r="D3" s="53"/>
      <c r="E3" s="53"/>
      <c r="F3" s="53"/>
      <c r="G3" s="53"/>
      <c r="H3" s="53"/>
      <c r="I3" s="53"/>
    </row>
    <row r="4" spans="1:9" x14ac:dyDescent="0.25">
      <c r="A4" s="55"/>
    </row>
    <row r="6" spans="1:9" x14ac:dyDescent="0.25">
      <c r="A6" s="154" t="s">
        <v>22</v>
      </c>
      <c r="B6" s="153" t="s">
        <v>24</v>
      </c>
      <c r="C6" s="153"/>
      <c r="D6" s="153"/>
      <c r="E6" s="153"/>
    </row>
    <row r="7" spans="1:9" x14ac:dyDescent="0.25">
      <c r="A7" s="155" t="s">
        <v>14</v>
      </c>
      <c r="B7" s="153" t="s">
        <v>43</v>
      </c>
      <c r="C7" s="153"/>
      <c r="D7" s="153"/>
      <c r="E7" s="153"/>
    </row>
    <row r="8" spans="1:9" x14ac:dyDescent="0.25">
      <c r="A8" s="155" t="s">
        <v>44</v>
      </c>
      <c r="B8" s="153">
        <v>2015</v>
      </c>
      <c r="C8" s="153"/>
      <c r="D8" s="153"/>
      <c r="E8" s="153"/>
    </row>
    <row r="9" spans="1:9" x14ac:dyDescent="0.25">
      <c r="A9" s="155" t="s">
        <v>15</v>
      </c>
      <c r="B9" s="153" t="s">
        <v>357</v>
      </c>
      <c r="C9" s="153"/>
      <c r="D9" s="153"/>
      <c r="E9" s="153"/>
    </row>
    <row r="10" spans="1:9" x14ac:dyDescent="0.25">
      <c r="A10" s="155" t="s">
        <v>1</v>
      </c>
      <c r="B10" s="153" t="s">
        <v>358</v>
      </c>
      <c r="C10" s="153"/>
      <c r="D10" s="153"/>
      <c r="E10" s="153"/>
    </row>
    <row r="11" spans="1:9" x14ac:dyDescent="0.25">
      <c r="A11" s="155" t="s">
        <v>21</v>
      </c>
      <c r="B11" s="153" t="s">
        <v>300</v>
      </c>
      <c r="C11" s="153"/>
      <c r="D11" s="153"/>
      <c r="E11" s="153"/>
    </row>
    <row r="12" spans="1:9" x14ac:dyDescent="0.25">
      <c r="A12" s="155" t="s">
        <v>256</v>
      </c>
      <c r="B12" s="153" t="s">
        <v>359</v>
      </c>
      <c r="C12" s="153"/>
      <c r="D12" s="153"/>
      <c r="E12" s="153"/>
    </row>
    <row r="13" spans="1:9" x14ac:dyDescent="0.25">
      <c r="A13" s="155" t="s">
        <v>46</v>
      </c>
      <c r="B13" s="153">
        <v>0</v>
      </c>
      <c r="C13" s="153"/>
      <c r="D13" s="153"/>
      <c r="E13" s="153"/>
    </row>
    <row r="14" spans="1:9" x14ac:dyDescent="0.25">
      <c r="A14" s="155" t="s">
        <v>16</v>
      </c>
      <c r="B14" s="153">
        <v>501</v>
      </c>
      <c r="C14" s="153"/>
      <c r="D14" s="153"/>
      <c r="E14" s="153"/>
    </row>
    <row r="15" spans="1:9" x14ac:dyDescent="0.25">
      <c r="A15" s="155" t="s">
        <v>47</v>
      </c>
      <c r="B15" s="153" t="s">
        <v>360</v>
      </c>
      <c r="C15" s="153"/>
      <c r="D15" s="153"/>
      <c r="E15" s="153"/>
    </row>
    <row r="16" spans="1:9" x14ac:dyDescent="0.25">
      <c r="A16" s="155" t="s">
        <v>48</v>
      </c>
      <c r="B16" s="153" t="s">
        <v>361</v>
      </c>
      <c r="C16" s="153"/>
      <c r="D16" s="153"/>
      <c r="E16" s="153"/>
    </row>
    <row r="17" spans="1:5" x14ac:dyDescent="0.25">
      <c r="A17" s="151" t="s">
        <v>694</v>
      </c>
      <c r="B17" s="153"/>
      <c r="C17" s="153"/>
      <c r="D17" s="153"/>
      <c r="E17" s="153"/>
    </row>
    <row r="18" spans="1:5" x14ac:dyDescent="0.25">
      <c r="A18" s="155" t="s">
        <v>17</v>
      </c>
      <c r="B18" s="156">
        <v>45134</v>
      </c>
      <c r="C18" s="153"/>
      <c r="D18" s="153"/>
      <c r="E18" s="153"/>
    </row>
    <row r="19" spans="1:5" x14ac:dyDescent="0.25">
      <c r="A19" s="155" t="s">
        <v>18</v>
      </c>
      <c r="B19" s="156"/>
      <c r="C19" s="153"/>
      <c r="D19" s="153"/>
      <c r="E19" s="153"/>
    </row>
    <row r="20" spans="1:5" x14ac:dyDescent="0.25">
      <c r="A20" s="155" t="s">
        <v>254</v>
      </c>
      <c r="B20" s="153" t="s">
        <v>578</v>
      </c>
      <c r="C20" s="153"/>
      <c r="D20" s="153"/>
      <c r="E20" s="153"/>
    </row>
    <row r="21" spans="1:5" x14ac:dyDescent="0.25">
      <c r="A21" s="155" t="s">
        <v>762</v>
      </c>
      <c r="B21" s="153" t="s">
        <v>710</v>
      </c>
      <c r="C21" s="153"/>
      <c r="D21" s="153"/>
      <c r="E21" s="153"/>
    </row>
    <row r="22" spans="1:5" x14ac:dyDescent="0.25">
      <c r="A22" s="94"/>
    </row>
    <row r="23" spans="1:5" x14ac:dyDescent="0.25">
      <c r="B23" s="94" t="str">
        <f>HYPERLINK("#'Factor List'!A1","Back to Factor List")</f>
        <v>Back to Factor List</v>
      </c>
    </row>
    <row r="24" spans="1:5" x14ac:dyDescent="0.25">
      <c r="B24" s="94" t="s">
        <v>705</v>
      </c>
    </row>
    <row r="26" spans="1:5" ht="39.6" x14ac:dyDescent="0.25">
      <c r="A26" s="102" t="s">
        <v>266</v>
      </c>
      <c r="B26" s="102" t="s">
        <v>374</v>
      </c>
      <c r="C26" s="102" t="s">
        <v>375</v>
      </c>
      <c r="D26" s="102" t="s">
        <v>376</v>
      </c>
      <c r="E26" s="102" t="s">
        <v>377</v>
      </c>
    </row>
    <row r="27" spans="1:5" x14ac:dyDescent="0.25">
      <c r="A27" s="103">
        <v>55</v>
      </c>
      <c r="B27" s="104">
        <v>24.11</v>
      </c>
      <c r="C27" s="104">
        <v>2.36</v>
      </c>
      <c r="D27" s="104">
        <v>24.11</v>
      </c>
      <c r="E27" s="104">
        <v>2.36</v>
      </c>
    </row>
    <row r="28" spans="1:5" x14ac:dyDescent="0.25">
      <c r="A28" s="103">
        <v>56</v>
      </c>
      <c r="B28" s="104">
        <v>23.53</v>
      </c>
      <c r="C28" s="104">
        <v>2.37</v>
      </c>
      <c r="D28" s="104">
        <v>23.53</v>
      </c>
      <c r="E28" s="104">
        <v>2.37</v>
      </c>
    </row>
    <row r="29" spans="1:5" x14ac:dyDescent="0.25">
      <c r="A29" s="103">
        <v>57</v>
      </c>
      <c r="B29" s="104">
        <v>22.95</v>
      </c>
      <c r="C29" s="104">
        <v>2.38</v>
      </c>
      <c r="D29" s="104">
        <v>22.95</v>
      </c>
      <c r="E29" s="104">
        <v>2.38</v>
      </c>
    </row>
    <row r="30" spans="1:5" x14ac:dyDescent="0.25">
      <c r="A30" s="103">
        <v>58</v>
      </c>
      <c r="B30" s="104">
        <v>22.36</v>
      </c>
      <c r="C30" s="104">
        <v>2.39</v>
      </c>
      <c r="D30" s="104">
        <v>22.36</v>
      </c>
      <c r="E30" s="104">
        <v>2.39</v>
      </c>
    </row>
    <row r="31" spans="1:5" x14ac:dyDescent="0.25">
      <c r="A31" s="103">
        <v>59</v>
      </c>
      <c r="B31" s="104">
        <v>21.77</v>
      </c>
      <c r="C31" s="104">
        <v>2.39</v>
      </c>
      <c r="D31" s="104">
        <v>21.77</v>
      </c>
      <c r="E31" s="104">
        <v>2.39</v>
      </c>
    </row>
    <row r="32" spans="1:5" x14ac:dyDescent="0.25">
      <c r="A32" s="103">
        <v>60</v>
      </c>
      <c r="B32" s="104">
        <v>21.18</v>
      </c>
      <c r="C32" s="104">
        <v>2.4</v>
      </c>
      <c r="D32" s="104">
        <v>21.18</v>
      </c>
      <c r="E32" s="104">
        <v>2.4</v>
      </c>
    </row>
    <row r="33" spans="1:5" x14ac:dyDescent="0.25">
      <c r="A33" s="103">
        <v>61</v>
      </c>
      <c r="B33" s="104">
        <v>20.58</v>
      </c>
      <c r="C33" s="104">
        <v>2.4</v>
      </c>
      <c r="D33" s="104">
        <v>20.58</v>
      </c>
      <c r="E33" s="104">
        <v>2.4</v>
      </c>
    </row>
    <row r="34" spans="1:5" x14ac:dyDescent="0.25">
      <c r="A34" s="103">
        <v>62</v>
      </c>
      <c r="B34" s="104">
        <v>19.989999999999998</v>
      </c>
      <c r="C34" s="104">
        <v>2.4</v>
      </c>
      <c r="D34" s="104">
        <v>19.989999999999998</v>
      </c>
      <c r="E34" s="104">
        <v>2.4</v>
      </c>
    </row>
    <row r="35" spans="1:5" x14ac:dyDescent="0.25">
      <c r="A35" s="103">
        <v>63</v>
      </c>
      <c r="B35" s="104">
        <v>19.39</v>
      </c>
      <c r="C35" s="104">
        <v>2.4</v>
      </c>
      <c r="D35" s="104">
        <v>19.39</v>
      </c>
      <c r="E35" s="104">
        <v>2.4</v>
      </c>
    </row>
    <row r="36" spans="1:5" x14ac:dyDescent="0.25">
      <c r="A36" s="103">
        <v>64</v>
      </c>
      <c r="B36" s="104">
        <v>18.8</v>
      </c>
      <c r="C36" s="104">
        <v>2.39</v>
      </c>
      <c r="D36" s="104">
        <v>18.8</v>
      </c>
      <c r="E36" s="104">
        <v>2.39</v>
      </c>
    </row>
    <row r="37" spans="1:5" x14ac:dyDescent="0.25">
      <c r="A37" s="103">
        <v>65</v>
      </c>
      <c r="B37" s="104">
        <v>18.16</v>
      </c>
      <c r="C37" s="104">
        <v>2.38</v>
      </c>
      <c r="D37" s="104">
        <v>18.16</v>
      </c>
      <c r="E37" s="104">
        <v>2.38</v>
      </c>
    </row>
    <row r="38" spans="1:5" x14ac:dyDescent="0.25">
      <c r="A38" s="103">
        <v>66</v>
      </c>
      <c r="B38" s="104">
        <v>17.48</v>
      </c>
      <c r="C38" s="104">
        <v>2.37</v>
      </c>
      <c r="D38" s="104">
        <v>17.48</v>
      </c>
      <c r="E38" s="104">
        <v>2.37</v>
      </c>
    </row>
    <row r="39" spans="1:5" x14ac:dyDescent="0.25">
      <c r="A39" s="103">
        <v>67</v>
      </c>
      <c r="B39" s="104">
        <v>16.8</v>
      </c>
      <c r="C39" s="104">
        <v>2.35</v>
      </c>
      <c r="D39" s="104">
        <v>16.8</v>
      </c>
      <c r="E39" s="104">
        <v>2.35</v>
      </c>
    </row>
    <row r="40" spans="1:5" x14ac:dyDescent="0.25">
      <c r="A40" s="103">
        <v>68</v>
      </c>
      <c r="B40" s="104">
        <v>16.11</v>
      </c>
      <c r="C40" s="104">
        <v>2.34</v>
      </c>
      <c r="D40" s="104">
        <v>16.11</v>
      </c>
      <c r="E40" s="104">
        <v>2.34</v>
      </c>
    </row>
    <row r="41" spans="1:5" x14ac:dyDescent="0.25">
      <c r="A41" s="103">
        <v>69</v>
      </c>
      <c r="B41" s="104">
        <v>15.43</v>
      </c>
      <c r="C41" s="104">
        <v>2.2000000000000002</v>
      </c>
      <c r="D41" s="104">
        <v>15.43</v>
      </c>
      <c r="E41" s="104">
        <v>2.2000000000000002</v>
      </c>
    </row>
    <row r="42" spans="1:5" x14ac:dyDescent="0.25">
      <c r="A42" s="103">
        <v>70</v>
      </c>
      <c r="B42" s="104">
        <v>14.74</v>
      </c>
      <c r="C42" s="104">
        <v>2.0699999999999998</v>
      </c>
      <c r="D42" s="104">
        <v>14.74</v>
      </c>
      <c r="E42" s="104">
        <v>2.0699999999999998</v>
      </c>
    </row>
    <row r="43" spans="1:5" x14ac:dyDescent="0.25">
      <c r="A43" s="103">
        <v>71</v>
      </c>
      <c r="B43" s="104">
        <v>14.07</v>
      </c>
      <c r="C43" s="104">
        <v>2.0499999999999998</v>
      </c>
      <c r="D43" s="104">
        <v>14.07</v>
      </c>
      <c r="E43" s="104">
        <v>2.0499999999999998</v>
      </c>
    </row>
    <row r="44" spans="1:5" x14ac:dyDescent="0.25">
      <c r="A44" s="103">
        <v>72</v>
      </c>
      <c r="B44" s="104">
        <v>13.4</v>
      </c>
      <c r="C44" s="104">
        <v>2.02</v>
      </c>
      <c r="D44" s="104">
        <v>13.4</v>
      </c>
      <c r="E44" s="104">
        <v>2.02</v>
      </c>
    </row>
    <row r="45" spans="1:5" x14ac:dyDescent="0.25">
      <c r="A45" s="103">
        <v>73</v>
      </c>
      <c r="B45" s="104">
        <v>12.74</v>
      </c>
      <c r="C45" s="104">
        <v>1.99</v>
      </c>
      <c r="D45" s="104">
        <v>12.74</v>
      </c>
      <c r="E45" s="104">
        <v>1.99</v>
      </c>
    </row>
    <row r="46" spans="1:5" x14ac:dyDescent="0.25">
      <c r="A46" s="103">
        <v>74</v>
      </c>
      <c r="B46" s="104">
        <v>12.09</v>
      </c>
      <c r="C46" s="104">
        <v>1.85</v>
      </c>
      <c r="D46" s="104">
        <v>12.09</v>
      </c>
      <c r="E46" s="104">
        <v>1.85</v>
      </c>
    </row>
    <row r="47" spans="1:5" x14ac:dyDescent="0.25">
      <c r="A47" s="103">
        <v>75</v>
      </c>
      <c r="B47" s="104">
        <v>11.46</v>
      </c>
      <c r="C47" s="104">
        <v>1.7</v>
      </c>
      <c r="D47" s="104">
        <v>11.46</v>
      </c>
      <c r="E47" s="104">
        <v>1.7</v>
      </c>
    </row>
    <row r="48" spans="1:5" x14ac:dyDescent="0.25">
      <c r="A48" s="103">
        <v>76</v>
      </c>
      <c r="B48" s="104">
        <v>10.85</v>
      </c>
      <c r="C48" s="104">
        <v>1.67</v>
      </c>
      <c r="D48" s="104">
        <v>10.85</v>
      </c>
      <c r="E48" s="104">
        <v>1.67</v>
      </c>
    </row>
    <row r="49" spans="1:5" x14ac:dyDescent="0.25">
      <c r="A49" s="103">
        <v>77</v>
      </c>
      <c r="B49" s="104">
        <v>10.24</v>
      </c>
      <c r="C49" s="104">
        <v>1.63</v>
      </c>
      <c r="D49" s="104">
        <v>10.24</v>
      </c>
      <c r="E49" s="104">
        <v>1.63</v>
      </c>
    </row>
    <row r="50" spans="1:5" x14ac:dyDescent="0.25">
      <c r="A50" s="103">
        <v>78</v>
      </c>
      <c r="B50" s="104">
        <v>9.64</v>
      </c>
      <c r="C50" s="104">
        <v>1.59</v>
      </c>
      <c r="D50" s="104">
        <v>9.64</v>
      </c>
      <c r="E50" s="104">
        <v>1.59</v>
      </c>
    </row>
    <row r="51" spans="1:5" x14ac:dyDescent="0.25">
      <c r="A51" s="103">
        <v>79</v>
      </c>
      <c r="B51" s="104">
        <v>9.0500000000000007</v>
      </c>
      <c r="C51" s="104">
        <v>1.42</v>
      </c>
      <c r="D51" s="104">
        <v>9.0500000000000007</v>
      </c>
      <c r="E51" s="104">
        <v>1.42</v>
      </c>
    </row>
    <row r="52" spans="1:5" x14ac:dyDescent="0.25">
      <c r="A52" s="103">
        <v>80</v>
      </c>
      <c r="B52" s="104">
        <v>8.4700000000000006</v>
      </c>
      <c r="C52" s="104">
        <v>1.24</v>
      </c>
      <c r="D52" s="104">
        <v>8.4700000000000006</v>
      </c>
      <c r="E52" s="104">
        <v>1.24</v>
      </c>
    </row>
    <row r="53" spans="1:5" x14ac:dyDescent="0.25">
      <c r="A53" s="103">
        <v>81</v>
      </c>
      <c r="B53" s="104">
        <v>7.92</v>
      </c>
      <c r="C53" s="104">
        <v>1.2</v>
      </c>
      <c r="D53" s="104">
        <v>7.92</v>
      </c>
      <c r="E53" s="104">
        <v>1.2</v>
      </c>
    </row>
    <row r="54" spans="1:5" x14ac:dyDescent="0.25">
      <c r="A54" s="103">
        <v>82</v>
      </c>
      <c r="B54" s="104">
        <v>7.38</v>
      </c>
      <c r="C54" s="104">
        <v>1.1599999999999999</v>
      </c>
      <c r="D54" s="104">
        <v>7.38</v>
      </c>
      <c r="E54" s="104">
        <v>1.1599999999999999</v>
      </c>
    </row>
    <row r="55" spans="1:5" x14ac:dyDescent="0.25">
      <c r="A55" s="103">
        <v>83</v>
      </c>
      <c r="B55" s="104">
        <v>6.86</v>
      </c>
      <c r="C55" s="104">
        <v>1.1200000000000001</v>
      </c>
      <c r="D55" s="104">
        <v>6.86</v>
      </c>
      <c r="E55" s="104">
        <v>1.1200000000000001</v>
      </c>
    </row>
    <row r="56" spans="1:5" x14ac:dyDescent="0.25">
      <c r="A56" s="103">
        <v>84</v>
      </c>
      <c r="B56" s="104">
        <v>6.36</v>
      </c>
      <c r="C56" s="104">
        <v>0.96</v>
      </c>
      <c r="D56" s="104">
        <v>6.36</v>
      </c>
      <c r="E56" s="104">
        <v>0.96</v>
      </c>
    </row>
    <row r="57" spans="1:5" x14ac:dyDescent="0.25">
      <c r="A57" s="103">
        <v>85</v>
      </c>
      <c r="B57" s="104">
        <v>5.88</v>
      </c>
      <c r="C57" s="104">
        <v>0.79</v>
      </c>
      <c r="D57" s="104">
        <v>5.88</v>
      </c>
      <c r="E57" s="104">
        <v>0.79</v>
      </c>
    </row>
    <row r="58" spans="1:5" x14ac:dyDescent="0.25">
      <c r="A58" s="103">
        <v>86</v>
      </c>
      <c r="B58" s="104">
        <v>5.43</v>
      </c>
      <c r="C58" s="104">
        <v>0.76</v>
      </c>
      <c r="D58" s="104">
        <v>5.43</v>
      </c>
      <c r="E58" s="104">
        <v>0.76</v>
      </c>
    </row>
    <row r="59" spans="1:5" x14ac:dyDescent="0.25">
      <c r="A59" s="103">
        <v>87</v>
      </c>
      <c r="B59" s="104">
        <v>5</v>
      </c>
      <c r="C59" s="104">
        <v>0.72</v>
      </c>
      <c r="D59" s="104">
        <v>5</v>
      </c>
      <c r="E59" s="104">
        <v>0.72</v>
      </c>
    </row>
    <row r="60" spans="1:5" x14ac:dyDescent="0.25">
      <c r="A60" s="103">
        <v>88</v>
      </c>
      <c r="B60" s="104">
        <v>4.5999999999999996</v>
      </c>
      <c r="C60" s="104">
        <v>0.69</v>
      </c>
      <c r="D60" s="104">
        <v>4.5999999999999996</v>
      </c>
      <c r="E60" s="104">
        <v>0.69</v>
      </c>
    </row>
    <row r="61" spans="1:5" x14ac:dyDescent="0.25">
      <c r="A61" s="103">
        <v>89</v>
      </c>
      <c r="B61" s="104">
        <v>4.2300000000000004</v>
      </c>
      <c r="C61" s="104">
        <v>0.55000000000000004</v>
      </c>
      <c r="D61" s="104">
        <v>4.2300000000000004</v>
      </c>
      <c r="E61" s="104">
        <v>0.55000000000000004</v>
      </c>
    </row>
    <row r="62" spans="1:5" x14ac:dyDescent="0.25">
      <c r="A62" s="103">
        <v>90</v>
      </c>
      <c r="B62" s="104">
        <v>3.88</v>
      </c>
      <c r="C62" s="104">
        <v>0.41</v>
      </c>
      <c r="D62" s="104">
        <v>3.88</v>
      </c>
      <c r="E62" s="104">
        <v>0.41</v>
      </c>
    </row>
    <row r="63" spans="1:5" x14ac:dyDescent="0.25">
      <c r="A63" s="103">
        <v>91</v>
      </c>
      <c r="B63" s="104">
        <v>3.56</v>
      </c>
      <c r="C63" s="104">
        <v>0.39</v>
      </c>
      <c r="D63" s="104">
        <v>3.56</v>
      </c>
      <c r="E63" s="104">
        <v>0.39</v>
      </c>
    </row>
    <row r="64" spans="1:5" x14ac:dyDescent="0.25">
      <c r="A64" s="103">
        <v>92</v>
      </c>
      <c r="B64" s="104">
        <v>3.27</v>
      </c>
      <c r="C64" s="104">
        <v>0.36</v>
      </c>
      <c r="D64" s="104">
        <v>3.27</v>
      </c>
      <c r="E64" s="104">
        <v>0.36</v>
      </c>
    </row>
    <row r="65" spans="1:5" x14ac:dyDescent="0.25">
      <c r="A65" s="103">
        <v>93</v>
      </c>
      <c r="B65" s="104">
        <v>3.01</v>
      </c>
      <c r="C65" s="104">
        <v>0.34</v>
      </c>
      <c r="D65" s="104">
        <v>3.01</v>
      </c>
      <c r="E65" s="104">
        <v>0.34</v>
      </c>
    </row>
    <row r="66" spans="1:5" x14ac:dyDescent="0.25">
      <c r="A66" s="103">
        <v>94</v>
      </c>
      <c r="B66" s="104">
        <v>2.77</v>
      </c>
      <c r="C66" s="104">
        <v>0.31</v>
      </c>
      <c r="D66" s="104">
        <v>2.77</v>
      </c>
      <c r="E66" s="104">
        <v>0.31</v>
      </c>
    </row>
    <row r="67" spans="1:5" x14ac:dyDescent="0.25">
      <c r="A67" s="103">
        <v>95</v>
      </c>
      <c r="B67" s="104">
        <v>2.5499999999999998</v>
      </c>
      <c r="C67" s="104">
        <v>0.28999999999999998</v>
      </c>
      <c r="D67" s="104">
        <v>2.5499999999999998</v>
      </c>
      <c r="E67" s="104">
        <v>0.28999999999999998</v>
      </c>
    </row>
    <row r="68" spans="1:5" x14ac:dyDescent="0.25">
      <c r="A68" s="103">
        <v>96</v>
      </c>
      <c r="B68" s="104">
        <v>2.36</v>
      </c>
      <c r="C68" s="104">
        <v>0.27</v>
      </c>
      <c r="D68" s="104">
        <v>2.36</v>
      </c>
      <c r="E68" s="104">
        <v>0.27</v>
      </c>
    </row>
    <row r="69" spans="1:5" x14ac:dyDescent="0.25">
      <c r="A69" s="103">
        <v>97</v>
      </c>
      <c r="B69" s="104">
        <v>2.19</v>
      </c>
      <c r="C69" s="104">
        <v>0.25</v>
      </c>
      <c r="D69" s="104">
        <v>2.19</v>
      </c>
      <c r="E69" s="104">
        <v>0.25</v>
      </c>
    </row>
    <row r="70" spans="1:5" x14ac:dyDescent="0.25">
      <c r="A70" s="103">
        <v>98</v>
      </c>
      <c r="B70" s="104">
        <v>2.04</v>
      </c>
      <c r="C70" s="104">
        <v>0.23</v>
      </c>
      <c r="D70" s="104">
        <v>2.04</v>
      </c>
      <c r="E70" s="104">
        <v>0.23</v>
      </c>
    </row>
    <row r="71" spans="1:5" x14ac:dyDescent="0.25">
      <c r="A71" s="103">
        <v>99</v>
      </c>
      <c r="B71" s="104">
        <v>1.93</v>
      </c>
      <c r="C71" s="104">
        <v>0.22</v>
      </c>
      <c r="D71" s="104">
        <v>1.93</v>
      </c>
      <c r="E71" s="104">
        <v>0.22</v>
      </c>
    </row>
    <row r="72" spans="1:5" x14ac:dyDescent="0.25">
      <c r="A72" s="103">
        <v>100</v>
      </c>
      <c r="B72" s="104">
        <v>1.84</v>
      </c>
      <c r="C72" s="104">
        <v>0.2</v>
      </c>
      <c r="D72" s="104">
        <v>1.84</v>
      </c>
      <c r="E72" s="104">
        <v>0.2</v>
      </c>
    </row>
  </sheetData>
  <sheetProtection algorithmName="SHA-512" hashValue="yso6xLGyE/cdHUqhVI7Hgghnhbe2Kkk2uvSfihAd4F+Uk7MuJ1q/0Lf2ivYs/W+Ht/ursIWNo+TZcTU3EOMsVg==" saltValue="CeypQjlIGl13bbSUobvNiw==" spinCount="100000" sheet="1" objects="1" scenarios="1"/>
  <conditionalFormatting sqref="A6:A21">
    <cfRule type="expression" dxfId="365" priority="7" stopIfTrue="1">
      <formula>MOD(ROW(),2)=0</formula>
    </cfRule>
    <cfRule type="expression" dxfId="364" priority="8" stopIfTrue="1">
      <formula>MOD(ROW(),2)&lt;&gt;0</formula>
    </cfRule>
  </conditionalFormatting>
  <conditionalFormatting sqref="A26:A72">
    <cfRule type="expression" dxfId="363" priority="3" stopIfTrue="1">
      <formula>MOD(ROW(),2)=0</formula>
    </cfRule>
    <cfRule type="expression" dxfId="362" priority="4" stopIfTrue="1">
      <formula>MOD(ROW(),2)&lt;&gt;0</formula>
    </cfRule>
  </conditionalFormatting>
  <conditionalFormatting sqref="B18:B21">
    <cfRule type="expression" dxfId="361" priority="1" stopIfTrue="1">
      <formula>MOD(ROW(),2)=0</formula>
    </cfRule>
    <cfRule type="expression" dxfId="360" priority="2" stopIfTrue="1">
      <formula>MOD(ROW(),2)&lt;&gt;0</formula>
    </cfRule>
  </conditionalFormatting>
  <conditionalFormatting sqref="B6:E21">
    <cfRule type="expression" dxfId="359" priority="15" stopIfTrue="1">
      <formula>MOD(ROW(),2)=0</formula>
    </cfRule>
    <cfRule type="expression" dxfId="358" priority="16" stopIfTrue="1">
      <formula>MOD(ROW(),2)&lt;&gt;0</formula>
    </cfRule>
  </conditionalFormatting>
  <conditionalFormatting sqref="B26:E72">
    <cfRule type="expression" dxfId="357" priority="5" stopIfTrue="1">
      <formula>MOD(ROW(),2)=0</formula>
    </cfRule>
    <cfRule type="expression" dxfId="356" priority="6" stopIfTrue="1">
      <formula>MOD(ROW(),2)&lt;&gt;0</formula>
    </cfRule>
  </conditionalFormatting>
  <hyperlinks>
    <hyperlink ref="B24" location="Assumptions!A1" display="Assumptions" xr:uid="{289740CE-44D0-4F27-AA21-5F86B60C47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7"/>
  <dimension ref="A1:I107"/>
  <sheetViews>
    <sheetView showGridLines="0" zoomScale="85" zoomScaleNormal="85" workbookViewId="0">
      <selection activeCell="A4" sqref="A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Trivial commutation - x-502</v>
      </c>
      <c r="B3" s="53"/>
      <c r="C3" s="53"/>
      <c r="D3" s="53"/>
      <c r="E3" s="53"/>
      <c r="F3" s="53"/>
      <c r="G3" s="53"/>
      <c r="H3" s="53"/>
      <c r="I3" s="53"/>
    </row>
    <row r="4" spans="1:9" x14ac:dyDescent="0.25">
      <c r="A4" s="55"/>
    </row>
    <row r="6" spans="1:9" x14ac:dyDescent="0.25">
      <c r="A6" s="154" t="s">
        <v>22</v>
      </c>
      <c r="B6" s="153" t="s">
        <v>24</v>
      </c>
      <c r="C6" s="153"/>
    </row>
    <row r="7" spans="1:9" x14ac:dyDescent="0.25">
      <c r="A7" s="155" t="s">
        <v>14</v>
      </c>
      <c r="B7" s="153" t="s">
        <v>43</v>
      </c>
      <c r="C7" s="153"/>
    </row>
    <row r="8" spans="1:9" x14ac:dyDescent="0.25">
      <c r="A8" s="155" t="s">
        <v>44</v>
      </c>
      <c r="B8" s="153">
        <v>2015</v>
      </c>
      <c r="C8" s="153"/>
    </row>
    <row r="9" spans="1:9" x14ac:dyDescent="0.25">
      <c r="A9" s="155" t="s">
        <v>15</v>
      </c>
      <c r="B9" s="153" t="s">
        <v>357</v>
      </c>
      <c r="C9" s="153"/>
    </row>
    <row r="10" spans="1:9" x14ac:dyDescent="0.25">
      <c r="A10" s="155" t="s">
        <v>1</v>
      </c>
      <c r="B10" s="153" t="s">
        <v>362</v>
      </c>
      <c r="C10" s="153"/>
    </row>
    <row r="11" spans="1:9" x14ac:dyDescent="0.25">
      <c r="A11" s="155" t="s">
        <v>21</v>
      </c>
      <c r="B11" s="153" t="s">
        <v>300</v>
      </c>
      <c r="C11" s="153"/>
    </row>
    <row r="12" spans="1:9" x14ac:dyDescent="0.25">
      <c r="A12" s="155" t="s">
        <v>256</v>
      </c>
      <c r="B12" s="153" t="s">
        <v>363</v>
      </c>
      <c r="C12" s="153"/>
    </row>
    <row r="13" spans="1:9" x14ac:dyDescent="0.25">
      <c r="A13" s="155" t="s">
        <v>46</v>
      </c>
      <c r="B13" s="153">
        <v>0</v>
      </c>
      <c r="C13" s="153"/>
    </row>
    <row r="14" spans="1:9" x14ac:dyDescent="0.25">
      <c r="A14" s="155" t="s">
        <v>16</v>
      </c>
      <c r="B14" s="153">
        <v>502</v>
      </c>
      <c r="C14" s="153"/>
    </row>
    <row r="15" spans="1:9" x14ac:dyDescent="0.25">
      <c r="A15" s="155" t="s">
        <v>47</v>
      </c>
      <c r="B15" s="153" t="s">
        <v>364</v>
      </c>
      <c r="C15" s="153"/>
    </row>
    <row r="16" spans="1:9" x14ac:dyDescent="0.25">
      <c r="A16" s="155" t="s">
        <v>48</v>
      </c>
      <c r="B16" s="153" t="s">
        <v>365</v>
      </c>
      <c r="C16" s="153"/>
    </row>
    <row r="17" spans="1:3" x14ac:dyDescent="0.25">
      <c r="A17" s="151" t="s">
        <v>694</v>
      </c>
      <c r="B17" s="153"/>
      <c r="C17" s="153"/>
    </row>
    <row r="18" spans="1:3" x14ac:dyDescent="0.25">
      <c r="A18" s="155" t="s">
        <v>17</v>
      </c>
      <c r="B18" s="156">
        <v>45134</v>
      </c>
      <c r="C18" s="153"/>
    </row>
    <row r="19" spans="1:3" x14ac:dyDescent="0.25">
      <c r="A19" s="155" t="s">
        <v>18</v>
      </c>
      <c r="B19" s="156"/>
      <c r="C19" s="153"/>
    </row>
    <row r="20" spans="1:3" x14ac:dyDescent="0.25">
      <c r="A20" s="155" t="s">
        <v>254</v>
      </c>
      <c r="B20" s="153" t="s">
        <v>578</v>
      </c>
      <c r="C20" s="153"/>
    </row>
    <row r="21" spans="1:3" x14ac:dyDescent="0.25">
      <c r="A21" s="155" t="s">
        <v>762</v>
      </c>
      <c r="B21" s="153" t="s">
        <v>710</v>
      </c>
      <c r="C21" s="153"/>
    </row>
    <row r="22" spans="1:3" x14ac:dyDescent="0.25">
      <c r="A22" s="94"/>
    </row>
    <row r="23" spans="1:3" x14ac:dyDescent="0.25">
      <c r="B23" s="94" t="str">
        <f>HYPERLINK("#'Factor List'!A1","Back to Factor List")</f>
        <v>Back to Factor List</v>
      </c>
    </row>
    <row r="24" spans="1:3" x14ac:dyDescent="0.25">
      <c r="B24" s="94" t="s">
        <v>705</v>
      </c>
    </row>
    <row r="26" spans="1:3" ht="39.6" x14ac:dyDescent="0.25">
      <c r="A26" s="102" t="s">
        <v>266</v>
      </c>
      <c r="B26" s="102" t="s">
        <v>378</v>
      </c>
      <c r="C26" s="102" t="s">
        <v>379</v>
      </c>
    </row>
    <row r="27" spans="1:3" x14ac:dyDescent="0.25">
      <c r="A27" s="103">
        <v>20</v>
      </c>
      <c r="B27" s="104">
        <v>39.94</v>
      </c>
      <c r="C27" s="104">
        <v>39.94</v>
      </c>
    </row>
    <row r="28" spans="1:3" x14ac:dyDescent="0.25">
      <c r="A28" s="103">
        <v>21</v>
      </c>
      <c r="B28" s="104">
        <v>39.590000000000003</v>
      </c>
      <c r="C28" s="104">
        <v>39.590000000000003</v>
      </c>
    </row>
    <row r="29" spans="1:3" x14ac:dyDescent="0.25">
      <c r="A29" s="103">
        <v>22</v>
      </c>
      <c r="B29" s="104">
        <v>39.229999999999997</v>
      </c>
      <c r="C29" s="104">
        <v>39.229999999999997</v>
      </c>
    </row>
    <row r="30" spans="1:3" x14ac:dyDescent="0.25">
      <c r="A30" s="103">
        <v>23</v>
      </c>
      <c r="B30" s="104">
        <v>38.869999999999997</v>
      </c>
      <c r="C30" s="104">
        <v>38.869999999999997</v>
      </c>
    </row>
    <row r="31" spans="1:3" x14ac:dyDescent="0.25">
      <c r="A31" s="103">
        <v>24</v>
      </c>
      <c r="B31" s="104">
        <v>38.5</v>
      </c>
      <c r="C31" s="104">
        <v>38.5</v>
      </c>
    </row>
    <row r="32" spans="1:3" x14ac:dyDescent="0.25">
      <c r="A32" s="103">
        <v>25</v>
      </c>
      <c r="B32" s="104">
        <v>38.130000000000003</v>
      </c>
      <c r="C32" s="104">
        <v>38.130000000000003</v>
      </c>
    </row>
    <row r="33" spans="1:3" x14ac:dyDescent="0.25">
      <c r="A33" s="103">
        <v>26</v>
      </c>
      <c r="B33" s="104">
        <v>37.74</v>
      </c>
      <c r="C33" s="104">
        <v>37.74</v>
      </c>
    </row>
    <row r="34" spans="1:3" x14ac:dyDescent="0.25">
      <c r="A34" s="103">
        <v>27</v>
      </c>
      <c r="B34" s="104">
        <v>37.36</v>
      </c>
      <c r="C34" s="104">
        <v>37.36</v>
      </c>
    </row>
    <row r="35" spans="1:3" x14ac:dyDescent="0.25">
      <c r="A35" s="103">
        <v>28</v>
      </c>
      <c r="B35" s="104">
        <v>36.96</v>
      </c>
      <c r="C35" s="104">
        <v>36.96</v>
      </c>
    </row>
    <row r="36" spans="1:3" x14ac:dyDescent="0.25">
      <c r="A36" s="103">
        <v>29</v>
      </c>
      <c r="B36" s="104">
        <v>36.56</v>
      </c>
      <c r="C36" s="104">
        <v>36.56</v>
      </c>
    </row>
    <row r="37" spans="1:3" x14ac:dyDescent="0.25">
      <c r="A37" s="103">
        <v>30</v>
      </c>
      <c r="B37" s="104">
        <v>36.159999999999997</v>
      </c>
      <c r="C37" s="104">
        <v>36.159999999999997</v>
      </c>
    </row>
    <row r="38" spans="1:3" x14ac:dyDescent="0.25">
      <c r="A38" s="103">
        <v>31</v>
      </c>
      <c r="B38" s="104">
        <v>35.74</v>
      </c>
      <c r="C38" s="104">
        <v>35.74</v>
      </c>
    </row>
    <row r="39" spans="1:3" x14ac:dyDescent="0.25">
      <c r="A39" s="103">
        <v>32</v>
      </c>
      <c r="B39" s="104">
        <v>35.32</v>
      </c>
      <c r="C39" s="104">
        <v>35.32</v>
      </c>
    </row>
    <row r="40" spans="1:3" x14ac:dyDescent="0.25">
      <c r="A40" s="103">
        <v>33</v>
      </c>
      <c r="B40" s="104">
        <v>34.9</v>
      </c>
      <c r="C40" s="104">
        <v>34.9</v>
      </c>
    </row>
    <row r="41" spans="1:3" x14ac:dyDescent="0.25">
      <c r="A41" s="103">
        <v>34</v>
      </c>
      <c r="B41" s="104">
        <v>34.47</v>
      </c>
      <c r="C41" s="104">
        <v>34.47</v>
      </c>
    </row>
    <row r="42" spans="1:3" x14ac:dyDescent="0.25">
      <c r="A42" s="103">
        <v>35</v>
      </c>
      <c r="B42" s="104">
        <v>34.03</v>
      </c>
      <c r="C42" s="104">
        <v>34.03</v>
      </c>
    </row>
    <row r="43" spans="1:3" x14ac:dyDescent="0.25">
      <c r="A43" s="103">
        <v>36</v>
      </c>
      <c r="B43" s="104">
        <v>33.58</v>
      </c>
      <c r="C43" s="104">
        <v>33.58</v>
      </c>
    </row>
    <row r="44" spans="1:3" x14ac:dyDescent="0.25">
      <c r="A44" s="103">
        <v>37</v>
      </c>
      <c r="B44" s="104">
        <v>33.130000000000003</v>
      </c>
      <c r="C44" s="104">
        <v>33.130000000000003</v>
      </c>
    </row>
    <row r="45" spans="1:3" x14ac:dyDescent="0.25">
      <c r="A45" s="103">
        <v>38</v>
      </c>
      <c r="B45" s="104">
        <v>32.67</v>
      </c>
      <c r="C45" s="104">
        <v>32.67</v>
      </c>
    </row>
    <row r="46" spans="1:3" x14ac:dyDescent="0.25">
      <c r="A46" s="103">
        <v>39</v>
      </c>
      <c r="B46" s="104">
        <v>32.200000000000003</v>
      </c>
      <c r="C46" s="104">
        <v>32.200000000000003</v>
      </c>
    </row>
    <row r="47" spans="1:3" x14ac:dyDescent="0.25">
      <c r="A47" s="103">
        <v>40</v>
      </c>
      <c r="B47" s="104">
        <v>31.73</v>
      </c>
      <c r="C47" s="104">
        <v>31.73</v>
      </c>
    </row>
    <row r="48" spans="1:3" x14ac:dyDescent="0.25">
      <c r="A48" s="103">
        <v>41</v>
      </c>
      <c r="B48" s="104">
        <v>31.25</v>
      </c>
      <c r="C48" s="104">
        <v>31.25</v>
      </c>
    </row>
    <row r="49" spans="1:3" x14ac:dyDescent="0.25">
      <c r="A49" s="103">
        <v>42</v>
      </c>
      <c r="B49" s="104">
        <v>30.76</v>
      </c>
      <c r="C49" s="104">
        <v>30.76</v>
      </c>
    </row>
    <row r="50" spans="1:3" x14ac:dyDescent="0.25">
      <c r="A50" s="103">
        <v>43</v>
      </c>
      <c r="B50" s="104">
        <v>30.27</v>
      </c>
      <c r="C50" s="104">
        <v>30.27</v>
      </c>
    </row>
    <row r="51" spans="1:3" x14ac:dyDescent="0.25">
      <c r="A51" s="103">
        <v>44</v>
      </c>
      <c r="B51" s="104">
        <v>29.77</v>
      </c>
      <c r="C51" s="104">
        <v>29.77</v>
      </c>
    </row>
    <row r="52" spans="1:3" x14ac:dyDescent="0.25">
      <c r="A52" s="103">
        <v>45</v>
      </c>
      <c r="B52" s="104">
        <v>29.26</v>
      </c>
      <c r="C52" s="104">
        <v>29.26</v>
      </c>
    </row>
    <row r="53" spans="1:3" x14ac:dyDescent="0.25">
      <c r="A53" s="103">
        <v>46</v>
      </c>
      <c r="B53" s="104">
        <v>28.75</v>
      </c>
      <c r="C53" s="104">
        <v>28.75</v>
      </c>
    </row>
    <row r="54" spans="1:3" x14ac:dyDescent="0.25">
      <c r="A54" s="103">
        <v>47</v>
      </c>
      <c r="B54" s="104">
        <v>28.23</v>
      </c>
      <c r="C54" s="104">
        <v>28.23</v>
      </c>
    </row>
    <row r="55" spans="1:3" x14ac:dyDescent="0.25">
      <c r="A55" s="103">
        <v>48</v>
      </c>
      <c r="B55" s="104">
        <v>27.7</v>
      </c>
      <c r="C55" s="104">
        <v>27.7</v>
      </c>
    </row>
    <row r="56" spans="1:3" x14ac:dyDescent="0.25">
      <c r="A56" s="103">
        <v>49</v>
      </c>
      <c r="B56" s="104">
        <v>27.17</v>
      </c>
      <c r="C56" s="104">
        <v>27.17</v>
      </c>
    </row>
    <row r="57" spans="1:3" x14ac:dyDescent="0.25">
      <c r="A57" s="103">
        <v>50</v>
      </c>
      <c r="B57" s="104">
        <v>26.63</v>
      </c>
      <c r="C57" s="104">
        <v>26.63</v>
      </c>
    </row>
    <row r="58" spans="1:3" x14ac:dyDescent="0.25">
      <c r="A58" s="103">
        <v>51</v>
      </c>
      <c r="B58" s="104">
        <v>26.08</v>
      </c>
      <c r="C58" s="104">
        <v>26.08</v>
      </c>
    </row>
    <row r="59" spans="1:3" x14ac:dyDescent="0.25">
      <c r="A59" s="103">
        <v>52</v>
      </c>
      <c r="B59" s="104">
        <v>25.53</v>
      </c>
      <c r="C59" s="104">
        <v>25.53</v>
      </c>
    </row>
    <row r="60" spans="1:3" x14ac:dyDescent="0.25">
      <c r="A60" s="103">
        <v>53</v>
      </c>
      <c r="B60" s="104">
        <v>24.96</v>
      </c>
      <c r="C60" s="104">
        <v>24.96</v>
      </c>
    </row>
    <row r="61" spans="1:3" x14ac:dyDescent="0.25">
      <c r="A61" s="103">
        <v>54</v>
      </c>
      <c r="B61" s="104">
        <v>24.4</v>
      </c>
      <c r="C61" s="104">
        <v>24.4</v>
      </c>
    </row>
    <row r="62" spans="1:3" x14ac:dyDescent="0.25">
      <c r="A62" s="103">
        <v>55</v>
      </c>
      <c r="B62" s="104">
        <v>23.83</v>
      </c>
      <c r="C62" s="104">
        <v>23.83</v>
      </c>
    </row>
    <row r="63" spans="1:3" x14ac:dyDescent="0.25">
      <c r="A63" s="103">
        <v>56</v>
      </c>
      <c r="B63" s="104">
        <v>23.25</v>
      </c>
      <c r="C63" s="104">
        <v>23.25</v>
      </c>
    </row>
    <row r="64" spans="1:3" x14ac:dyDescent="0.25">
      <c r="A64" s="103">
        <v>57</v>
      </c>
      <c r="B64" s="104">
        <v>22.67</v>
      </c>
      <c r="C64" s="104">
        <v>22.67</v>
      </c>
    </row>
    <row r="65" spans="1:3" x14ac:dyDescent="0.25">
      <c r="A65" s="103">
        <v>58</v>
      </c>
      <c r="B65" s="104">
        <v>22.08</v>
      </c>
      <c r="C65" s="104">
        <v>22.08</v>
      </c>
    </row>
    <row r="66" spans="1:3" x14ac:dyDescent="0.25">
      <c r="A66" s="103">
        <v>59</v>
      </c>
      <c r="B66" s="104">
        <v>21.5</v>
      </c>
      <c r="C66" s="104">
        <v>21.5</v>
      </c>
    </row>
    <row r="67" spans="1:3" x14ac:dyDescent="0.25">
      <c r="A67" s="103">
        <v>60</v>
      </c>
      <c r="B67" s="104">
        <v>20.91</v>
      </c>
      <c r="C67" s="104">
        <v>20.91</v>
      </c>
    </row>
    <row r="68" spans="1:3" x14ac:dyDescent="0.25">
      <c r="A68" s="103">
        <v>61</v>
      </c>
      <c r="B68" s="104">
        <v>20.309999999999999</v>
      </c>
      <c r="C68" s="104">
        <v>20.309999999999999</v>
      </c>
    </row>
    <row r="69" spans="1:3" x14ac:dyDescent="0.25">
      <c r="A69" s="103">
        <v>62</v>
      </c>
      <c r="B69" s="104">
        <v>19.72</v>
      </c>
      <c r="C69" s="104">
        <v>19.72</v>
      </c>
    </row>
    <row r="70" spans="1:3" x14ac:dyDescent="0.25">
      <c r="A70" s="103">
        <v>63</v>
      </c>
      <c r="B70" s="104">
        <v>19.13</v>
      </c>
      <c r="C70" s="104">
        <v>19.13</v>
      </c>
    </row>
    <row r="71" spans="1:3" x14ac:dyDescent="0.25">
      <c r="A71" s="103">
        <v>64</v>
      </c>
      <c r="B71" s="104">
        <v>18.54</v>
      </c>
      <c r="C71" s="104">
        <v>18.54</v>
      </c>
    </row>
    <row r="72" spans="1:3" x14ac:dyDescent="0.25">
      <c r="A72" s="103">
        <v>65</v>
      </c>
      <c r="B72" s="104">
        <v>17.899999999999999</v>
      </c>
      <c r="C72" s="104">
        <v>17.899999999999999</v>
      </c>
    </row>
    <row r="73" spans="1:3" x14ac:dyDescent="0.25">
      <c r="A73" s="103">
        <v>66</v>
      </c>
      <c r="B73" s="104">
        <v>17.22</v>
      </c>
      <c r="C73" s="104">
        <v>17.22</v>
      </c>
    </row>
    <row r="74" spans="1:3" x14ac:dyDescent="0.25">
      <c r="A74" s="103">
        <v>67</v>
      </c>
      <c r="B74" s="104">
        <v>16.53</v>
      </c>
      <c r="C74" s="104">
        <v>16.53</v>
      </c>
    </row>
    <row r="75" spans="1:3" x14ac:dyDescent="0.25">
      <c r="A75" s="103">
        <v>68</v>
      </c>
      <c r="B75" s="104">
        <v>15.85</v>
      </c>
      <c r="C75" s="104">
        <v>15.85</v>
      </c>
    </row>
    <row r="76" spans="1:3" x14ac:dyDescent="0.25">
      <c r="A76" s="103">
        <v>69</v>
      </c>
      <c r="B76" s="104">
        <v>15.16</v>
      </c>
      <c r="C76" s="104">
        <v>15.16</v>
      </c>
    </row>
    <row r="77" spans="1:3" x14ac:dyDescent="0.25">
      <c r="A77" s="103">
        <v>70</v>
      </c>
      <c r="B77" s="104">
        <v>14.48</v>
      </c>
      <c r="C77" s="104">
        <v>14.48</v>
      </c>
    </row>
    <row r="78" spans="1:3" x14ac:dyDescent="0.25">
      <c r="A78" s="103">
        <v>71</v>
      </c>
      <c r="B78" s="104">
        <v>13.8</v>
      </c>
      <c r="C78" s="104">
        <v>13.8</v>
      </c>
    </row>
    <row r="79" spans="1:3" x14ac:dyDescent="0.25">
      <c r="A79" s="103">
        <v>72</v>
      </c>
      <c r="B79" s="104">
        <v>13.13</v>
      </c>
      <c r="C79" s="104">
        <v>13.13</v>
      </c>
    </row>
    <row r="80" spans="1:3" x14ac:dyDescent="0.25">
      <c r="A80" s="103">
        <v>73</v>
      </c>
      <c r="B80" s="104">
        <v>12.47</v>
      </c>
      <c r="C80" s="104">
        <v>12.47</v>
      </c>
    </row>
    <row r="81" spans="1:3" x14ac:dyDescent="0.25">
      <c r="A81" s="103">
        <v>74</v>
      </c>
      <c r="B81" s="104">
        <v>11.84</v>
      </c>
      <c r="C81" s="104">
        <v>11.84</v>
      </c>
    </row>
    <row r="82" spans="1:3" x14ac:dyDescent="0.25">
      <c r="A82" s="103">
        <v>75</v>
      </c>
      <c r="B82" s="104">
        <v>11.21</v>
      </c>
      <c r="C82" s="104">
        <v>11.21</v>
      </c>
    </row>
    <row r="83" spans="1:3" x14ac:dyDescent="0.25">
      <c r="A83" s="103">
        <v>76</v>
      </c>
      <c r="B83" s="104">
        <v>10.61</v>
      </c>
      <c r="C83" s="104">
        <v>10.61</v>
      </c>
    </row>
    <row r="84" spans="1:3" x14ac:dyDescent="0.25">
      <c r="A84" s="103">
        <v>77</v>
      </c>
      <c r="B84" s="104">
        <v>10</v>
      </c>
      <c r="C84" s="104">
        <v>10</v>
      </c>
    </row>
    <row r="85" spans="1:3" x14ac:dyDescent="0.25">
      <c r="A85" s="103">
        <v>78</v>
      </c>
      <c r="B85" s="104">
        <v>9.41</v>
      </c>
      <c r="C85" s="104">
        <v>9.41</v>
      </c>
    </row>
    <row r="86" spans="1:3" x14ac:dyDescent="0.25">
      <c r="A86" s="103">
        <v>79</v>
      </c>
      <c r="B86" s="104">
        <v>8.84</v>
      </c>
      <c r="C86" s="104">
        <v>8.84</v>
      </c>
    </row>
    <row r="87" spans="1:3" x14ac:dyDescent="0.25">
      <c r="A87" s="103">
        <v>80</v>
      </c>
      <c r="B87" s="104">
        <v>8.2799999999999994</v>
      </c>
      <c r="C87" s="104">
        <v>8.2799999999999994</v>
      </c>
    </row>
    <row r="88" spans="1:3" x14ac:dyDescent="0.25">
      <c r="A88" s="103">
        <v>81</v>
      </c>
      <c r="B88" s="104">
        <v>7.73</v>
      </c>
      <c r="C88" s="104">
        <v>7.73</v>
      </c>
    </row>
    <row r="89" spans="1:3" x14ac:dyDescent="0.25">
      <c r="A89" s="103">
        <v>82</v>
      </c>
      <c r="B89" s="104">
        <v>7.2</v>
      </c>
      <c r="C89" s="104">
        <v>7.2</v>
      </c>
    </row>
    <row r="90" spans="1:3" x14ac:dyDescent="0.25">
      <c r="A90" s="103">
        <v>83</v>
      </c>
      <c r="B90" s="104">
        <v>6.7</v>
      </c>
      <c r="C90" s="104">
        <v>6.7</v>
      </c>
    </row>
    <row r="91" spans="1:3" x14ac:dyDescent="0.25">
      <c r="A91" s="103">
        <v>84</v>
      </c>
      <c r="B91" s="104">
        <v>6.21</v>
      </c>
      <c r="C91" s="104">
        <v>6.21</v>
      </c>
    </row>
    <row r="92" spans="1:3" x14ac:dyDescent="0.25">
      <c r="A92" s="103">
        <v>85</v>
      </c>
      <c r="B92" s="104">
        <v>5.75</v>
      </c>
      <c r="C92" s="104">
        <v>5.75</v>
      </c>
    </row>
    <row r="93" spans="1:3" x14ac:dyDescent="0.25">
      <c r="A93" s="103">
        <v>86</v>
      </c>
      <c r="B93" s="104">
        <v>5.31</v>
      </c>
      <c r="C93" s="104">
        <v>5.31</v>
      </c>
    </row>
    <row r="94" spans="1:3" x14ac:dyDescent="0.25">
      <c r="A94" s="103">
        <v>87</v>
      </c>
      <c r="B94" s="104">
        <v>4.8899999999999997</v>
      </c>
      <c r="C94" s="104">
        <v>4.8899999999999997</v>
      </c>
    </row>
    <row r="95" spans="1:3" x14ac:dyDescent="0.25">
      <c r="A95" s="103">
        <v>88</v>
      </c>
      <c r="B95" s="104">
        <v>4.5</v>
      </c>
      <c r="C95" s="104">
        <v>4.5</v>
      </c>
    </row>
    <row r="96" spans="1:3" x14ac:dyDescent="0.25">
      <c r="A96" s="103">
        <v>89</v>
      </c>
      <c r="B96" s="104">
        <v>4.1399999999999997</v>
      </c>
      <c r="C96" s="104">
        <v>4.1399999999999997</v>
      </c>
    </row>
    <row r="97" spans="1:3" x14ac:dyDescent="0.25">
      <c r="A97" s="103">
        <v>90</v>
      </c>
      <c r="B97" s="104">
        <v>3.8</v>
      </c>
      <c r="C97" s="104">
        <v>3.8</v>
      </c>
    </row>
    <row r="98" spans="1:3" x14ac:dyDescent="0.25">
      <c r="A98" s="103">
        <v>91</v>
      </c>
      <c r="B98" s="104">
        <v>3.49</v>
      </c>
      <c r="C98" s="104">
        <v>3.49</v>
      </c>
    </row>
    <row r="99" spans="1:3" x14ac:dyDescent="0.25">
      <c r="A99" s="103">
        <v>92</v>
      </c>
      <c r="B99" s="104">
        <v>3.2</v>
      </c>
      <c r="C99" s="104">
        <v>3.2</v>
      </c>
    </row>
    <row r="100" spans="1:3" x14ac:dyDescent="0.25">
      <c r="A100" s="103">
        <v>93</v>
      </c>
      <c r="B100" s="104">
        <v>2.95</v>
      </c>
      <c r="C100" s="104">
        <v>2.95</v>
      </c>
    </row>
    <row r="101" spans="1:3" x14ac:dyDescent="0.25">
      <c r="A101" s="103">
        <v>94</v>
      </c>
      <c r="B101" s="104">
        <v>2.71</v>
      </c>
      <c r="C101" s="104">
        <v>2.71</v>
      </c>
    </row>
    <row r="102" spans="1:3" x14ac:dyDescent="0.25">
      <c r="A102" s="103">
        <v>95</v>
      </c>
      <c r="B102" s="104">
        <v>2.5099999999999998</v>
      </c>
      <c r="C102" s="104">
        <v>2.5099999999999998</v>
      </c>
    </row>
    <row r="103" spans="1:3" x14ac:dyDescent="0.25">
      <c r="A103" s="103">
        <v>96</v>
      </c>
      <c r="B103" s="104">
        <v>2.3199999999999998</v>
      </c>
      <c r="C103" s="104">
        <v>2.3199999999999998</v>
      </c>
    </row>
    <row r="104" spans="1:3" x14ac:dyDescent="0.25">
      <c r="A104" s="103">
        <v>97</v>
      </c>
      <c r="B104" s="104">
        <v>2.16</v>
      </c>
      <c r="C104" s="104">
        <v>2.16</v>
      </c>
    </row>
    <row r="105" spans="1:3" x14ac:dyDescent="0.25">
      <c r="A105" s="103">
        <v>98</v>
      </c>
      <c r="B105" s="104">
        <v>2.0099999999999998</v>
      </c>
      <c r="C105" s="104">
        <v>2.0099999999999998</v>
      </c>
    </row>
    <row r="106" spans="1:3" x14ac:dyDescent="0.25">
      <c r="A106" s="103">
        <v>99</v>
      </c>
      <c r="B106" s="104">
        <v>1.9</v>
      </c>
      <c r="C106" s="104">
        <v>1.9</v>
      </c>
    </row>
    <row r="107" spans="1:3" x14ac:dyDescent="0.25">
      <c r="A107" s="103">
        <v>100</v>
      </c>
      <c r="B107" s="104">
        <v>1.82</v>
      </c>
      <c r="C107" s="104">
        <v>1.82</v>
      </c>
    </row>
  </sheetData>
  <sheetProtection algorithmName="SHA-512" hashValue="kwAnxXaFjx7GSczfO33AxRdTbS15WXvpumP9zZzxmFvwuFH5QcVYDP1xqAQTYhZq1/PTPlLdUhrhpoVQL9bEMw==" saltValue="8605s/uTo2ixrz4yMOZgcQ==" spinCount="100000" sheet="1" objects="1" scenarios="1"/>
  <conditionalFormatting sqref="A6:A21">
    <cfRule type="expression" dxfId="355" priority="7" stopIfTrue="1">
      <formula>MOD(ROW(),2)=0</formula>
    </cfRule>
    <cfRule type="expression" dxfId="354" priority="8" stopIfTrue="1">
      <formula>MOD(ROW(),2)&lt;&gt;0</formula>
    </cfRule>
  </conditionalFormatting>
  <conditionalFormatting sqref="A26:A107">
    <cfRule type="expression" dxfId="353" priority="3" stopIfTrue="1">
      <formula>MOD(ROW(),2)=0</formula>
    </cfRule>
    <cfRule type="expression" dxfId="352" priority="4" stopIfTrue="1">
      <formula>MOD(ROW(),2)&lt;&gt;0</formula>
    </cfRule>
  </conditionalFormatting>
  <conditionalFormatting sqref="B18:B21">
    <cfRule type="expression" dxfId="351" priority="1" stopIfTrue="1">
      <formula>MOD(ROW(),2)=0</formula>
    </cfRule>
    <cfRule type="expression" dxfId="350" priority="2" stopIfTrue="1">
      <formula>MOD(ROW(),2)&lt;&gt;0</formula>
    </cfRule>
  </conditionalFormatting>
  <conditionalFormatting sqref="B6:C21">
    <cfRule type="expression" dxfId="349" priority="15" stopIfTrue="1">
      <formula>MOD(ROW(),2)=0</formula>
    </cfRule>
    <cfRule type="expression" dxfId="348" priority="16" stopIfTrue="1">
      <formula>MOD(ROW(),2)&lt;&gt;0</formula>
    </cfRule>
  </conditionalFormatting>
  <conditionalFormatting sqref="B26:C107">
    <cfRule type="expression" dxfId="347" priority="5" stopIfTrue="1">
      <formula>MOD(ROW(),2)=0</formula>
    </cfRule>
    <cfRule type="expression" dxfId="346" priority="6" stopIfTrue="1">
      <formula>MOD(ROW(),2)&lt;&gt;0</formula>
    </cfRule>
  </conditionalFormatting>
  <hyperlinks>
    <hyperlink ref="B24" location="Assumptions!A1" display="Assumptions" xr:uid="{D9D61FF0-AF6C-4A84-9A12-294478C5E0A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8"/>
  <dimension ref="A1:I42"/>
  <sheetViews>
    <sheetView showGridLines="0" zoomScale="85" zoomScaleNormal="85" workbookViewId="0">
      <selection activeCell="A4" sqref="A4"/>
    </sheetView>
  </sheetViews>
  <sheetFormatPr defaultColWidth="10" defaultRowHeight="13.2" x14ac:dyDescent="0.25"/>
  <cols>
    <col min="1" max="1" width="31.5546875" style="25" customWidth="1"/>
    <col min="2" max="2" width="41.109375" style="25" customWidth="1"/>
    <col min="3" max="3" width="10.109375" style="25" customWidth="1"/>
    <col min="4" max="4" width="10" style="25" customWidth="1"/>
    <col min="5" max="5" width="22.109375" style="25" customWidth="1"/>
    <col min="6" max="6" width="43.5546875" style="25" customWidth="1"/>
    <col min="7"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Trivial commutation - x-503</v>
      </c>
      <c r="B3" s="53"/>
      <c r="C3" s="53"/>
      <c r="D3" s="53"/>
      <c r="E3" s="53"/>
      <c r="F3" s="53"/>
      <c r="G3" s="53"/>
      <c r="H3" s="53"/>
      <c r="I3" s="53"/>
    </row>
    <row r="4" spans="1:9" x14ac:dyDescent="0.25">
      <c r="A4" s="55"/>
    </row>
    <row r="6" spans="1:9" x14ac:dyDescent="0.25">
      <c r="A6" s="154" t="s">
        <v>22</v>
      </c>
      <c r="B6" s="153" t="s">
        <v>24</v>
      </c>
      <c r="E6" s="154" t="s">
        <v>22</v>
      </c>
      <c r="F6" s="153" t="s">
        <v>24</v>
      </c>
    </row>
    <row r="7" spans="1:9" x14ac:dyDescent="0.25">
      <c r="A7" s="155" t="s">
        <v>14</v>
      </c>
      <c r="B7" s="153" t="s">
        <v>43</v>
      </c>
      <c r="E7" s="155" t="s">
        <v>14</v>
      </c>
      <c r="F7" s="153" t="s">
        <v>43</v>
      </c>
    </row>
    <row r="8" spans="1:9" x14ac:dyDescent="0.25">
      <c r="A8" s="155" t="s">
        <v>44</v>
      </c>
      <c r="B8" s="153">
        <v>2015</v>
      </c>
      <c r="E8" s="155" t="s">
        <v>44</v>
      </c>
      <c r="F8" s="153">
        <v>2015</v>
      </c>
    </row>
    <row r="9" spans="1:9" x14ac:dyDescent="0.25">
      <c r="A9" s="155" t="s">
        <v>15</v>
      </c>
      <c r="B9" s="153" t="s">
        <v>357</v>
      </c>
      <c r="E9" s="155" t="s">
        <v>15</v>
      </c>
      <c r="F9" s="153" t="s">
        <v>357</v>
      </c>
    </row>
    <row r="10" spans="1:9" x14ac:dyDescent="0.25">
      <c r="A10" s="155" t="s">
        <v>1</v>
      </c>
      <c r="B10" s="153" t="s">
        <v>366</v>
      </c>
      <c r="E10" s="155" t="s">
        <v>1</v>
      </c>
      <c r="F10" s="153" t="s">
        <v>380</v>
      </c>
    </row>
    <row r="11" spans="1:9" x14ac:dyDescent="0.25">
      <c r="A11" s="155" t="s">
        <v>21</v>
      </c>
      <c r="B11" s="153" t="s">
        <v>305</v>
      </c>
      <c r="E11" s="155" t="s">
        <v>21</v>
      </c>
      <c r="F11" s="153" t="s">
        <v>305</v>
      </c>
    </row>
    <row r="12" spans="1:9" ht="26.4" x14ac:dyDescent="0.25">
      <c r="A12" s="155" t="s">
        <v>256</v>
      </c>
      <c r="B12" s="153" t="s">
        <v>660</v>
      </c>
      <c r="E12" s="155" t="s">
        <v>256</v>
      </c>
      <c r="F12" s="153" t="s">
        <v>367</v>
      </c>
    </row>
    <row r="13" spans="1:9" x14ac:dyDescent="0.25">
      <c r="A13" s="155" t="s">
        <v>46</v>
      </c>
      <c r="B13" s="153">
        <v>0</v>
      </c>
      <c r="E13" s="155" t="s">
        <v>46</v>
      </c>
      <c r="F13" s="153">
        <v>0</v>
      </c>
    </row>
    <row r="14" spans="1:9" x14ac:dyDescent="0.25">
      <c r="A14" s="155" t="s">
        <v>16</v>
      </c>
      <c r="B14" s="153">
        <v>503</v>
      </c>
      <c r="E14" s="155" t="s">
        <v>16</v>
      </c>
      <c r="F14" s="153">
        <v>503</v>
      </c>
    </row>
    <row r="15" spans="1:9" x14ac:dyDescent="0.25">
      <c r="A15" s="155" t="s">
        <v>47</v>
      </c>
      <c r="B15" s="153" t="s">
        <v>770</v>
      </c>
      <c r="E15" s="155" t="s">
        <v>47</v>
      </c>
      <c r="F15" s="153" t="s">
        <v>771</v>
      </c>
    </row>
    <row r="16" spans="1:9" ht="26.4" x14ac:dyDescent="0.25">
      <c r="A16" s="155" t="s">
        <v>48</v>
      </c>
      <c r="B16" s="153" t="s">
        <v>368</v>
      </c>
      <c r="E16" s="155" t="s">
        <v>48</v>
      </c>
      <c r="F16" s="153" t="s">
        <v>368</v>
      </c>
    </row>
    <row r="17" spans="1:6" ht="26.4" x14ac:dyDescent="0.25">
      <c r="A17" s="151" t="s">
        <v>694</v>
      </c>
      <c r="B17" s="153"/>
      <c r="E17" s="151" t="s">
        <v>694</v>
      </c>
      <c r="F17" s="153"/>
    </row>
    <row r="18" spans="1:6" ht="24" customHeight="1" x14ac:dyDescent="0.25">
      <c r="A18" s="155" t="s">
        <v>17</v>
      </c>
      <c r="B18" s="156">
        <v>45134</v>
      </c>
      <c r="E18" s="155" t="s">
        <v>17</v>
      </c>
      <c r="F18" s="156">
        <v>45134</v>
      </c>
    </row>
    <row r="19" spans="1:6" ht="26.4" x14ac:dyDescent="0.25">
      <c r="A19" s="155" t="s">
        <v>18</v>
      </c>
      <c r="B19" s="156"/>
      <c r="E19" s="155" t="s">
        <v>18</v>
      </c>
      <c r="F19" s="156"/>
    </row>
    <row r="20" spans="1:6" x14ac:dyDescent="0.25">
      <c r="A20" s="155" t="s">
        <v>254</v>
      </c>
      <c r="B20" s="153" t="s">
        <v>578</v>
      </c>
      <c r="E20" s="155" t="s">
        <v>254</v>
      </c>
      <c r="F20" s="153" t="s">
        <v>578</v>
      </c>
    </row>
    <row r="21" spans="1:6" x14ac:dyDescent="0.25">
      <c r="A21" s="155" t="s">
        <v>762</v>
      </c>
      <c r="B21" s="153" t="s">
        <v>710</v>
      </c>
      <c r="E21" s="155" t="s">
        <v>762</v>
      </c>
      <c r="F21" s="153" t="s">
        <v>710</v>
      </c>
    </row>
    <row r="22" spans="1:6" x14ac:dyDescent="0.25">
      <c r="A22" s="94"/>
    </row>
    <row r="23" spans="1:6" x14ac:dyDescent="0.25">
      <c r="B23" s="94" t="str">
        <f>HYPERLINK("#'Factor List'!A1","Back to Factor List")</f>
        <v>Back to Factor List</v>
      </c>
    </row>
    <row r="24" spans="1:6" x14ac:dyDescent="0.25">
      <c r="B24" s="94" t="s">
        <v>705</v>
      </c>
    </row>
    <row r="26" spans="1:6" ht="39.6" x14ac:dyDescent="0.25">
      <c r="A26" s="88" t="s">
        <v>660</v>
      </c>
      <c r="B26" s="88" t="s">
        <v>381</v>
      </c>
      <c r="E26" s="99" t="s">
        <v>367</v>
      </c>
      <c r="F26" s="100" t="s">
        <v>382</v>
      </c>
    </row>
    <row r="27" spans="1:6" x14ac:dyDescent="0.25">
      <c r="A27" s="89">
        <v>0</v>
      </c>
      <c r="B27" s="90">
        <v>16.62</v>
      </c>
      <c r="E27" s="89">
        <v>7</v>
      </c>
      <c r="F27" s="90">
        <v>6.6</v>
      </c>
    </row>
    <row r="28" spans="1:6" x14ac:dyDescent="0.25">
      <c r="A28" s="89">
        <v>1</v>
      </c>
      <c r="B28" s="90">
        <v>15.89</v>
      </c>
      <c r="E28" s="89">
        <v>6</v>
      </c>
      <c r="F28" s="90">
        <v>5.71</v>
      </c>
    </row>
    <row r="29" spans="1:6" x14ac:dyDescent="0.25">
      <c r="A29" s="89">
        <v>2</v>
      </c>
      <c r="B29" s="90">
        <v>15.15</v>
      </c>
      <c r="E29" s="89">
        <v>5</v>
      </c>
      <c r="F29" s="90">
        <v>4.8</v>
      </c>
    </row>
    <row r="30" spans="1:6" x14ac:dyDescent="0.25">
      <c r="A30" s="89">
        <v>3</v>
      </c>
      <c r="B30" s="90">
        <v>14.4</v>
      </c>
      <c r="E30" s="89">
        <v>4</v>
      </c>
      <c r="F30" s="90">
        <v>3.87</v>
      </c>
    </row>
    <row r="31" spans="1:6" x14ac:dyDescent="0.25">
      <c r="A31" s="89">
        <v>4</v>
      </c>
      <c r="B31" s="90">
        <v>13.64</v>
      </c>
      <c r="E31" s="89">
        <v>3</v>
      </c>
      <c r="F31" s="90">
        <v>2.93</v>
      </c>
    </row>
    <row r="32" spans="1:6" x14ac:dyDescent="0.25">
      <c r="A32" s="89">
        <v>5</v>
      </c>
      <c r="B32" s="90">
        <v>12.86</v>
      </c>
      <c r="E32" s="89">
        <v>2</v>
      </c>
      <c r="F32" s="90">
        <v>1.97</v>
      </c>
    </row>
    <row r="33" spans="1:6" x14ac:dyDescent="0.25">
      <c r="A33" s="89">
        <v>6</v>
      </c>
      <c r="B33" s="90">
        <v>12.07</v>
      </c>
      <c r="E33" s="89">
        <v>1</v>
      </c>
      <c r="F33" s="90">
        <v>0.99</v>
      </c>
    </row>
    <row r="34" spans="1:6" x14ac:dyDescent="0.25">
      <c r="A34" s="89">
        <v>7</v>
      </c>
      <c r="B34" s="90">
        <v>11.27</v>
      </c>
      <c r="E34" s="89">
        <v>0</v>
      </c>
      <c r="F34" s="90">
        <v>0</v>
      </c>
    </row>
    <row r="35" spans="1:6" x14ac:dyDescent="0.25">
      <c r="A35" s="89">
        <v>8</v>
      </c>
      <c r="B35" s="90">
        <v>10.45</v>
      </c>
    </row>
    <row r="36" spans="1:6" x14ac:dyDescent="0.25">
      <c r="A36" s="89">
        <v>9</v>
      </c>
      <c r="B36" s="90">
        <v>9.6199999999999992</v>
      </c>
    </row>
    <row r="37" spans="1:6" x14ac:dyDescent="0.25">
      <c r="A37" s="89">
        <v>10</v>
      </c>
      <c r="B37" s="90">
        <v>8.7799999999999994</v>
      </c>
    </row>
    <row r="38" spans="1:6" x14ac:dyDescent="0.25">
      <c r="A38" s="89">
        <v>11</v>
      </c>
      <c r="B38" s="90">
        <v>7.92</v>
      </c>
    </row>
    <row r="39" spans="1:6" x14ac:dyDescent="0.25">
      <c r="A39" s="89">
        <v>12</v>
      </c>
      <c r="B39" s="90">
        <v>7.05</v>
      </c>
    </row>
    <row r="40" spans="1:6" x14ac:dyDescent="0.25">
      <c r="A40" s="89">
        <v>13</v>
      </c>
      <c r="B40" s="90">
        <v>6.16</v>
      </c>
    </row>
    <row r="41" spans="1:6" x14ac:dyDescent="0.25">
      <c r="A41" s="89">
        <v>14</v>
      </c>
      <c r="B41" s="90">
        <v>5.25</v>
      </c>
    </row>
    <row r="42" spans="1:6" x14ac:dyDescent="0.25">
      <c r="A42" s="89">
        <v>15</v>
      </c>
      <c r="B42" s="90">
        <v>4.33</v>
      </c>
    </row>
  </sheetData>
  <sheetProtection algorithmName="SHA-512" hashValue="QUcYzIQyGgADmW8FlFK6dVCD1yQ1Ita/d+RZPDrIhm16atj8YdXo3mEfreXv/av5qT7uxON1Pgt47t0QNzs6GQ==" saltValue="iyfEFnytSjABP6JEMFNLXQ==" spinCount="100000" sheet="1" objects="1" scenarios="1"/>
  <conditionalFormatting sqref="A6:A21">
    <cfRule type="expression" dxfId="345" priority="7" stopIfTrue="1">
      <formula>MOD(ROW(),2)=0</formula>
    </cfRule>
    <cfRule type="expression" dxfId="344" priority="8" stopIfTrue="1">
      <formula>MOD(ROW(),2)&lt;&gt;0</formula>
    </cfRule>
  </conditionalFormatting>
  <conditionalFormatting sqref="A26:A42">
    <cfRule type="expression" dxfId="343" priority="13" stopIfTrue="1">
      <formula>MOD(ROW(),2)=0</formula>
    </cfRule>
    <cfRule type="expression" dxfId="342" priority="14" stopIfTrue="1">
      <formula>MOD(ROW(),2)&lt;&gt;0</formula>
    </cfRule>
  </conditionalFormatting>
  <conditionalFormatting sqref="B6:B21">
    <cfRule type="expression" dxfId="341" priority="31" stopIfTrue="1">
      <formula>MOD(ROW(),2)=0</formula>
    </cfRule>
    <cfRule type="expression" dxfId="340" priority="32" stopIfTrue="1">
      <formula>MOD(ROW(),2)&lt;&gt;0</formula>
    </cfRule>
  </conditionalFormatting>
  <conditionalFormatting sqref="B18:B21">
    <cfRule type="expression" dxfId="339" priority="3" stopIfTrue="1">
      <formula>MOD(ROW(),2)=0</formula>
    </cfRule>
    <cfRule type="expression" dxfId="338" priority="4" stopIfTrue="1">
      <formula>MOD(ROW(),2)&lt;&gt;0</formula>
    </cfRule>
  </conditionalFormatting>
  <conditionalFormatting sqref="B26:B42">
    <cfRule type="expression" dxfId="337" priority="27" stopIfTrue="1">
      <formula>MOD(ROW(),2)=0</formula>
    </cfRule>
    <cfRule type="expression" dxfId="336" priority="28" stopIfTrue="1">
      <formula>MOD(ROW(),2)&lt;&gt;0</formula>
    </cfRule>
  </conditionalFormatting>
  <conditionalFormatting sqref="E6:E21">
    <cfRule type="expression" dxfId="335" priority="5" stopIfTrue="1">
      <formula>MOD(ROW(),2)=0</formula>
    </cfRule>
    <cfRule type="expression" dxfId="334" priority="6" stopIfTrue="1">
      <formula>MOD(ROW(),2)&lt;&gt;0</formula>
    </cfRule>
  </conditionalFormatting>
  <conditionalFormatting sqref="E26:E34">
    <cfRule type="expression" dxfId="333" priority="9" stopIfTrue="1">
      <formula>MOD(ROW(),2)=0</formula>
    </cfRule>
    <cfRule type="expression" dxfId="332" priority="10" stopIfTrue="1">
      <formula>MOD(ROW(),2)&lt;&gt;0</formula>
    </cfRule>
  </conditionalFormatting>
  <conditionalFormatting sqref="F6:F21">
    <cfRule type="expression" dxfId="331" priority="23" stopIfTrue="1">
      <formula>MOD(ROW(),2)=0</formula>
    </cfRule>
    <cfRule type="expression" dxfId="330" priority="24" stopIfTrue="1">
      <formula>MOD(ROW(),2)&lt;&gt;0</formula>
    </cfRule>
  </conditionalFormatting>
  <conditionalFormatting sqref="F10">
    <cfRule type="expression" dxfId="329" priority="19" stopIfTrue="1">
      <formula>MOD(ROW(),2)=0</formula>
    </cfRule>
    <cfRule type="expression" dxfId="328" priority="20" stopIfTrue="1">
      <formula>MOD(ROW(),2)&lt;&gt;0</formula>
    </cfRule>
  </conditionalFormatting>
  <conditionalFormatting sqref="F12:F21">
    <cfRule type="expression" dxfId="327" priority="1" stopIfTrue="1">
      <formula>MOD(ROW(),2)=0</formula>
    </cfRule>
    <cfRule type="expression" dxfId="326" priority="2" stopIfTrue="1">
      <formula>MOD(ROW(),2)&lt;&gt;0</formula>
    </cfRule>
  </conditionalFormatting>
  <conditionalFormatting sqref="F26:F34">
    <cfRule type="expression" dxfId="325" priority="11" stopIfTrue="1">
      <formula>MOD(ROW(),2)=0</formula>
    </cfRule>
    <cfRule type="expression" dxfId="324" priority="12" stopIfTrue="1">
      <formula>MOD(ROW(),2)&lt;&gt;0</formula>
    </cfRule>
  </conditionalFormatting>
  <hyperlinks>
    <hyperlink ref="B24" location="Assumptions!A1" display="Assumptions" xr:uid="{C6E5BFA1-B456-4DAD-A7BD-BDD5B5236CC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1"/>
  <dimension ref="A1:K83"/>
  <sheetViews>
    <sheetView showGridLines="0" zoomScale="85" zoomScaleNormal="85" workbookViewId="0">
      <selection activeCell="A4" sqref="A4"/>
    </sheetView>
  </sheetViews>
  <sheetFormatPr defaultColWidth="10" defaultRowHeight="13.2" x14ac:dyDescent="0.25"/>
  <cols>
    <col min="1" max="1" width="31.5546875" style="25" customWidth="1"/>
    <col min="2" max="7" width="22.5546875" style="25" customWidth="1"/>
    <col min="8" max="8" width="6.5546875" style="25" bestFit="1" customWidth="1"/>
    <col min="9" max="9" width="7.5546875" style="25" bestFit="1" customWidth="1"/>
    <col min="10" max="10" width="6.5546875" style="25" bestFit="1" customWidth="1"/>
    <col min="11" max="11" width="7.5546875" style="25" bestFit="1" customWidth="1"/>
    <col min="12" max="16384" width="10" style="25"/>
  </cols>
  <sheetData>
    <row r="1" spans="1:11" ht="21" x14ac:dyDescent="0.4">
      <c r="A1" s="50" t="s">
        <v>3</v>
      </c>
      <c r="B1" s="51"/>
      <c r="C1" s="51"/>
      <c r="D1" s="51"/>
      <c r="E1" s="51"/>
      <c r="F1" s="51"/>
      <c r="G1" s="51"/>
      <c r="H1" s="51"/>
      <c r="I1" s="51"/>
      <c r="J1" s="51"/>
      <c r="K1" s="51"/>
    </row>
    <row r="2" spans="1:11" ht="15.6" x14ac:dyDescent="0.3">
      <c r="A2" s="52" t="str">
        <f>IF(title="&gt; Enter workbook title here","Enter workbook title in Cover sheet",title)</f>
        <v>LGPS_S - Consolidated Factor Spreadsheet</v>
      </c>
      <c r="B2" s="53"/>
      <c r="C2" s="53"/>
      <c r="D2" s="53"/>
      <c r="E2" s="53"/>
      <c r="F2" s="53"/>
      <c r="G2" s="53"/>
      <c r="H2" s="53"/>
      <c r="I2" s="53"/>
      <c r="J2" s="53"/>
      <c r="K2" s="53"/>
    </row>
    <row r="3" spans="1:11" ht="15.6" x14ac:dyDescent="0.3">
      <c r="A3" s="54" t="str">
        <f>TABLE_FACTOR_TYPE_1&amp;" - x-"&amp;TABLE_SERIES_NUMBER_1</f>
        <v>Scheme pays AA - x-605</v>
      </c>
      <c r="B3" s="53"/>
      <c r="C3" s="53"/>
      <c r="D3" s="53"/>
      <c r="E3" s="53"/>
      <c r="F3" s="53"/>
      <c r="G3" s="53"/>
      <c r="H3" s="53"/>
      <c r="I3" s="53"/>
      <c r="J3" s="53"/>
      <c r="K3" s="53"/>
    </row>
    <row r="4" spans="1:11" x14ac:dyDescent="0.25">
      <c r="A4" s="55"/>
    </row>
    <row r="6" spans="1:11" x14ac:dyDescent="0.25">
      <c r="A6" s="150" t="s">
        <v>22</v>
      </c>
      <c r="B6" s="149" t="s">
        <v>24</v>
      </c>
      <c r="C6" s="149"/>
      <c r="D6" s="149"/>
      <c r="E6" s="149"/>
    </row>
    <row r="7" spans="1:11" x14ac:dyDescent="0.25">
      <c r="A7" s="83" t="s">
        <v>14</v>
      </c>
      <c r="B7" s="149" t="s">
        <v>43</v>
      </c>
      <c r="C7" s="149"/>
      <c r="D7" s="149"/>
      <c r="E7" s="149"/>
    </row>
    <row r="8" spans="1:11" x14ac:dyDescent="0.25">
      <c r="A8" s="83" t="s">
        <v>44</v>
      </c>
      <c r="B8" s="149">
        <v>2015</v>
      </c>
      <c r="C8" s="149"/>
      <c r="D8" s="149"/>
      <c r="E8" s="149"/>
    </row>
    <row r="9" spans="1:11" x14ac:dyDescent="0.25">
      <c r="A9" s="83" t="s">
        <v>15</v>
      </c>
      <c r="B9" s="149" t="s">
        <v>582</v>
      </c>
      <c r="C9" s="149"/>
      <c r="D9" s="149"/>
      <c r="E9" s="149"/>
    </row>
    <row r="10" spans="1:11" x14ac:dyDescent="0.25">
      <c r="A10" s="83" t="s">
        <v>1</v>
      </c>
      <c r="B10" s="149" t="s">
        <v>583</v>
      </c>
      <c r="C10" s="149"/>
      <c r="D10" s="149"/>
      <c r="E10" s="149"/>
    </row>
    <row r="11" spans="1:11" x14ac:dyDescent="0.25">
      <c r="A11" s="83" t="s">
        <v>21</v>
      </c>
      <c r="B11" s="149" t="s">
        <v>300</v>
      </c>
      <c r="C11" s="149"/>
      <c r="D11" s="149"/>
      <c r="E11" s="149"/>
    </row>
    <row r="12" spans="1:11" x14ac:dyDescent="0.25">
      <c r="A12" s="83" t="s">
        <v>256</v>
      </c>
      <c r="B12" s="149" t="s">
        <v>263</v>
      </c>
      <c r="C12" s="149"/>
      <c r="D12" s="149"/>
      <c r="E12" s="149"/>
    </row>
    <row r="13" spans="1:11" x14ac:dyDescent="0.25">
      <c r="A13" s="83" t="s">
        <v>46</v>
      </c>
      <c r="B13" s="149">
        <v>0</v>
      </c>
      <c r="C13" s="149"/>
      <c r="D13" s="149"/>
      <c r="E13" s="149"/>
    </row>
    <row r="14" spans="1:11" x14ac:dyDescent="0.25">
      <c r="A14" s="83" t="s">
        <v>16</v>
      </c>
      <c r="B14" s="149">
        <v>605</v>
      </c>
      <c r="C14" s="149"/>
      <c r="D14" s="149"/>
      <c r="E14" s="149"/>
    </row>
    <row r="15" spans="1:11" x14ac:dyDescent="0.25">
      <c r="A15" s="83" t="s">
        <v>47</v>
      </c>
      <c r="B15" s="149" t="s">
        <v>584</v>
      </c>
      <c r="C15" s="149"/>
      <c r="D15" s="149"/>
      <c r="E15" s="149"/>
    </row>
    <row r="16" spans="1:11" x14ac:dyDescent="0.25">
      <c r="A16" s="83" t="s">
        <v>48</v>
      </c>
      <c r="B16" s="149" t="s">
        <v>585</v>
      </c>
      <c r="C16" s="149"/>
      <c r="D16" s="149"/>
      <c r="E16" s="149"/>
    </row>
    <row r="17" spans="1:11" x14ac:dyDescent="0.25">
      <c r="A17" s="151" t="s">
        <v>694</v>
      </c>
      <c r="B17" s="149"/>
      <c r="C17" s="149"/>
      <c r="D17" s="149"/>
      <c r="E17" s="149"/>
    </row>
    <row r="18" spans="1:11" x14ac:dyDescent="0.25">
      <c r="A18" s="83" t="s">
        <v>17</v>
      </c>
      <c r="B18" s="152">
        <v>45134</v>
      </c>
      <c r="C18" s="149"/>
      <c r="D18" s="149"/>
      <c r="E18" s="149"/>
    </row>
    <row r="19" spans="1:11" x14ac:dyDescent="0.25">
      <c r="A19" s="83" t="s">
        <v>18</v>
      </c>
      <c r="B19" s="152"/>
      <c r="C19" s="149"/>
      <c r="D19" s="149"/>
      <c r="E19" s="149"/>
    </row>
    <row r="20" spans="1:11" x14ac:dyDescent="0.25">
      <c r="A20" s="83" t="s">
        <v>254</v>
      </c>
      <c r="B20" s="149" t="s">
        <v>578</v>
      </c>
      <c r="C20" s="149"/>
      <c r="D20" s="149"/>
      <c r="E20" s="149"/>
    </row>
    <row r="21" spans="1:11" x14ac:dyDescent="0.25">
      <c r="A21" s="83" t="s">
        <v>762</v>
      </c>
      <c r="B21" s="149" t="s">
        <v>710</v>
      </c>
      <c r="C21" s="149"/>
      <c r="D21" s="149"/>
      <c r="E21" s="149"/>
    </row>
    <row r="22" spans="1:11" x14ac:dyDescent="0.25">
      <c r="A22" s="94"/>
      <c r="C22" s="94"/>
      <c r="D22" s="94"/>
      <c r="E22" s="94"/>
    </row>
    <row r="23" spans="1:11" x14ac:dyDescent="0.25">
      <c r="B23" s="94" t="str">
        <f>HYPERLINK("#'Factor List'!A1","Back to Factor List")</f>
        <v>Back to Factor List</v>
      </c>
    </row>
    <row r="24" spans="1:11" x14ac:dyDescent="0.25">
      <c r="B24" s="94" t="s">
        <v>705</v>
      </c>
    </row>
    <row r="26" spans="1:11" ht="26.4" x14ac:dyDescent="0.25">
      <c r="A26" s="102" t="s">
        <v>266</v>
      </c>
      <c r="B26" s="102" t="s">
        <v>611</v>
      </c>
      <c r="C26" s="102" t="s">
        <v>612</v>
      </c>
      <c r="D26" s="102" t="s">
        <v>613</v>
      </c>
      <c r="E26" s="102" t="s">
        <v>614</v>
      </c>
      <c r="F26"/>
      <c r="G26"/>
      <c r="H26"/>
      <c r="I26"/>
      <c r="J26"/>
      <c r="K26"/>
    </row>
    <row r="27" spans="1:11" x14ac:dyDescent="0.25">
      <c r="A27" s="103">
        <v>16</v>
      </c>
      <c r="B27" s="104">
        <v>8.81</v>
      </c>
      <c r="C27" s="104">
        <v>8.4</v>
      </c>
      <c r="D27" s="104">
        <v>8</v>
      </c>
      <c r="E27" s="104">
        <v>7.61</v>
      </c>
      <c r="F27"/>
      <c r="G27"/>
      <c r="H27"/>
      <c r="I27"/>
      <c r="J27"/>
      <c r="K27"/>
    </row>
    <row r="28" spans="1:11" x14ac:dyDescent="0.25">
      <c r="A28" s="103">
        <v>17</v>
      </c>
      <c r="B28" s="104">
        <v>8.94</v>
      </c>
      <c r="C28" s="104">
        <v>8.52</v>
      </c>
      <c r="D28" s="104">
        <v>8.11</v>
      </c>
      <c r="E28" s="104">
        <v>7.72</v>
      </c>
      <c r="F28"/>
      <c r="G28"/>
      <c r="H28"/>
      <c r="I28"/>
      <c r="J28"/>
      <c r="K28"/>
    </row>
    <row r="29" spans="1:11" x14ac:dyDescent="0.25">
      <c r="A29" s="103">
        <v>18</v>
      </c>
      <c r="B29" s="104">
        <v>9.07</v>
      </c>
      <c r="C29" s="104">
        <v>8.64</v>
      </c>
      <c r="D29" s="104">
        <v>8.23</v>
      </c>
      <c r="E29" s="104">
        <v>7.82</v>
      </c>
      <c r="F29"/>
      <c r="G29"/>
      <c r="H29"/>
      <c r="I29"/>
      <c r="J29"/>
      <c r="K29"/>
    </row>
    <row r="30" spans="1:11" x14ac:dyDescent="0.25">
      <c r="A30" s="103">
        <v>19</v>
      </c>
      <c r="B30" s="104">
        <v>9.1999999999999993</v>
      </c>
      <c r="C30" s="104">
        <v>8.76</v>
      </c>
      <c r="D30" s="104">
        <v>8.34</v>
      </c>
      <c r="E30" s="104">
        <v>7.93</v>
      </c>
      <c r="F30"/>
      <c r="G30"/>
      <c r="H30"/>
      <c r="I30"/>
      <c r="J30"/>
      <c r="K30"/>
    </row>
    <row r="31" spans="1:11" x14ac:dyDescent="0.25">
      <c r="A31" s="103">
        <v>20</v>
      </c>
      <c r="B31" s="104">
        <v>9.33</v>
      </c>
      <c r="C31" s="104">
        <v>8.89</v>
      </c>
      <c r="D31" s="104">
        <v>8.4600000000000009</v>
      </c>
      <c r="E31" s="104">
        <v>8.0399999999999991</v>
      </c>
      <c r="F31"/>
      <c r="G31"/>
      <c r="H31"/>
      <c r="I31"/>
      <c r="J31"/>
      <c r="K31"/>
    </row>
    <row r="32" spans="1:11" x14ac:dyDescent="0.25">
      <c r="A32" s="103">
        <v>21</v>
      </c>
      <c r="B32" s="104">
        <v>9.4600000000000009</v>
      </c>
      <c r="C32" s="104">
        <v>9.02</v>
      </c>
      <c r="D32" s="104">
        <v>8.58</v>
      </c>
      <c r="E32" s="104">
        <v>8.16</v>
      </c>
      <c r="F32"/>
      <c r="G32"/>
      <c r="H32"/>
      <c r="I32"/>
      <c r="J32"/>
      <c r="K32"/>
    </row>
    <row r="33" spans="1:11" x14ac:dyDescent="0.25">
      <c r="A33" s="103">
        <v>22</v>
      </c>
      <c r="B33" s="104">
        <v>9.6</v>
      </c>
      <c r="C33" s="104">
        <v>9.14</v>
      </c>
      <c r="D33" s="104">
        <v>8.6999999999999993</v>
      </c>
      <c r="E33" s="104">
        <v>8.27</v>
      </c>
      <c r="F33"/>
      <c r="G33"/>
      <c r="H33"/>
      <c r="I33"/>
      <c r="J33"/>
      <c r="K33"/>
    </row>
    <row r="34" spans="1:11" x14ac:dyDescent="0.25">
      <c r="A34" s="103">
        <v>23</v>
      </c>
      <c r="B34" s="104">
        <v>9.73</v>
      </c>
      <c r="C34" s="104">
        <v>9.27</v>
      </c>
      <c r="D34" s="104">
        <v>8.82</v>
      </c>
      <c r="E34" s="104">
        <v>8.39</v>
      </c>
      <c r="F34"/>
      <c r="G34"/>
      <c r="H34"/>
      <c r="I34"/>
      <c r="J34"/>
      <c r="K34"/>
    </row>
    <row r="35" spans="1:11" x14ac:dyDescent="0.25">
      <c r="A35" s="103">
        <v>24</v>
      </c>
      <c r="B35" s="104">
        <v>9.8699999999999992</v>
      </c>
      <c r="C35" s="104">
        <v>9.41</v>
      </c>
      <c r="D35" s="104">
        <v>8.9499999999999993</v>
      </c>
      <c r="E35" s="104">
        <v>8.5</v>
      </c>
      <c r="F35"/>
      <c r="G35"/>
      <c r="H35"/>
      <c r="I35"/>
      <c r="J35"/>
      <c r="K35"/>
    </row>
    <row r="36" spans="1:11" x14ac:dyDescent="0.25">
      <c r="A36" s="103">
        <v>25</v>
      </c>
      <c r="B36" s="104">
        <v>10.01</v>
      </c>
      <c r="C36" s="104">
        <v>9.5399999999999991</v>
      </c>
      <c r="D36" s="104">
        <v>9.08</v>
      </c>
      <c r="E36" s="104">
        <v>8.6199999999999992</v>
      </c>
      <c r="F36"/>
      <c r="G36"/>
      <c r="H36"/>
      <c r="I36"/>
      <c r="J36"/>
      <c r="K36"/>
    </row>
    <row r="37" spans="1:11" x14ac:dyDescent="0.25">
      <c r="A37" s="103">
        <v>26</v>
      </c>
      <c r="B37" s="104">
        <v>10.16</v>
      </c>
      <c r="C37" s="104">
        <v>9.68</v>
      </c>
      <c r="D37" s="104">
        <v>9.1999999999999993</v>
      </c>
      <c r="E37" s="104">
        <v>8.74</v>
      </c>
      <c r="F37"/>
      <c r="G37"/>
      <c r="H37"/>
      <c r="I37"/>
      <c r="J37"/>
      <c r="K37"/>
    </row>
    <row r="38" spans="1:11" x14ac:dyDescent="0.25">
      <c r="A38" s="103">
        <v>27</v>
      </c>
      <c r="B38" s="104">
        <v>10.3</v>
      </c>
      <c r="C38" s="104">
        <v>9.81</v>
      </c>
      <c r="D38" s="104">
        <v>9.33</v>
      </c>
      <c r="E38" s="104">
        <v>8.8699999999999992</v>
      </c>
      <c r="F38"/>
      <c r="G38"/>
      <c r="H38"/>
      <c r="I38"/>
      <c r="J38"/>
      <c r="K38"/>
    </row>
    <row r="39" spans="1:11" x14ac:dyDescent="0.25">
      <c r="A39" s="103">
        <v>28</v>
      </c>
      <c r="B39" s="104">
        <v>10.45</v>
      </c>
      <c r="C39" s="104">
        <v>9.9499999999999993</v>
      </c>
      <c r="D39" s="104">
        <v>9.4700000000000006</v>
      </c>
      <c r="E39" s="104">
        <v>8.99</v>
      </c>
      <c r="F39"/>
      <c r="G39"/>
      <c r="H39"/>
      <c r="I39"/>
      <c r="J39"/>
      <c r="K39"/>
    </row>
    <row r="40" spans="1:11" x14ac:dyDescent="0.25">
      <c r="A40" s="103">
        <v>29</v>
      </c>
      <c r="B40" s="104">
        <v>10.6</v>
      </c>
      <c r="C40" s="104">
        <v>10.09</v>
      </c>
      <c r="D40" s="104">
        <v>9.6</v>
      </c>
      <c r="E40" s="104">
        <v>9.1199999999999992</v>
      </c>
      <c r="F40"/>
      <c r="G40"/>
      <c r="H40"/>
      <c r="I40"/>
      <c r="J40"/>
      <c r="K40"/>
    </row>
    <row r="41" spans="1:11" x14ac:dyDescent="0.25">
      <c r="A41" s="103">
        <v>30</v>
      </c>
      <c r="B41" s="104">
        <v>10.75</v>
      </c>
      <c r="C41" s="104">
        <v>10.24</v>
      </c>
      <c r="D41" s="104">
        <v>9.73</v>
      </c>
      <c r="E41" s="104">
        <v>9.24</v>
      </c>
      <c r="F41"/>
      <c r="G41"/>
      <c r="H41"/>
      <c r="I41"/>
      <c r="J41"/>
      <c r="K41"/>
    </row>
    <row r="42" spans="1:11" x14ac:dyDescent="0.25">
      <c r="A42" s="103">
        <v>31</v>
      </c>
      <c r="B42" s="104">
        <v>10.91</v>
      </c>
      <c r="C42" s="104">
        <v>10.38</v>
      </c>
      <c r="D42" s="104">
        <v>9.8699999999999992</v>
      </c>
      <c r="E42" s="104">
        <v>9.3699999999999992</v>
      </c>
      <c r="F42"/>
      <c r="G42"/>
      <c r="H42"/>
      <c r="I42"/>
      <c r="J42"/>
      <c r="K42"/>
    </row>
    <row r="43" spans="1:11" x14ac:dyDescent="0.25">
      <c r="A43" s="103">
        <v>32</v>
      </c>
      <c r="B43" s="104">
        <v>11.07</v>
      </c>
      <c r="C43" s="104">
        <v>10.53</v>
      </c>
      <c r="D43" s="104">
        <v>10.01</v>
      </c>
      <c r="E43" s="104">
        <v>9.51</v>
      </c>
      <c r="F43"/>
      <c r="G43"/>
      <c r="H43"/>
      <c r="I43"/>
      <c r="J43"/>
      <c r="K43"/>
    </row>
    <row r="44" spans="1:11" x14ac:dyDescent="0.25">
      <c r="A44" s="103">
        <v>33</v>
      </c>
      <c r="B44" s="104">
        <v>11.23</v>
      </c>
      <c r="C44" s="104">
        <v>10.68</v>
      </c>
      <c r="D44" s="104">
        <v>10.16</v>
      </c>
      <c r="E44" s="104">
        <v>9.64</v>
      </c>
      <c r="F44"/>
      <c r="G44"/>
      <c r="H44"/>
      <c r="I44"/>
      <c r="J44"/>
      <c r="K44"/>
    </row>
    <row r="45" spans="1:11" x14ac:dyDescent="0.25">
      <c r="A45" s="103">
        <v>34</v>
      </c>
      <c r="B45" s="104">
        <v>11.39</v>
      </c>
      <c r="C45" s="104">
        <v>10.84</v>
      </c>
      <c r="D45" s="104">
        <v>10.3</v>
      </c>
      <c r="E45" s="104">
        <v>9.7799999999999994</v>
      </c>
      <c r="F45"/>
      <c r="G45"/>
      <c r="H45"/>
      <c r="I45"/>
      <c r="J45"/>
      <c r="K45"/>
    </row>
    <row r="46" spans="1:11" x14ac:dyDescent="0.25">
      <c r="A46" s="103">
        <v>35</v>
      </c>
      <c r="B46" s="104">
        <v>11.55</v>
      </c>
      <c r="C46" s="104">
        <v>10.99</v>
      </c>
      <c r="D46" s="104">
        <v>10.45</v>
      </c>
      <c r="E46" s="104">
        <v>9.91</v>
      </c>
      <c r="F46"/>
      <c r="G46"/>
      <c r="H46"/>
      <c r="I46"/>
      <c r="J46"/>
      <c r="K46"/>
    </row>
    <row r="47" spans="1:11" x14ac:dyDescent="0.25">
      <c r="A47" s="103">
        <v>36</v>
      </c>
      <c r="B47" s="104">
        <v>11.72</v>
      </c>
      <c r="C47" s="104">
        <v>11.15</v>
      </c>
      <c r="D47" s="104">
        <v>10.6</v>
      </c>
      <c r="E47" s="104">
        <v>10.050000000000001</v>
      </c>
      <c r="F47"/>
      <c r="G47"/>
      <c r="H47"/>
      <c r="I47"/>
      <c r="J47"/>
      <c r="K47"/>
    </row>
    <row r="48" spans="1:11" x14ac:dyDescent="0.25">
      <c r="A48" s="103">
        <v>37</v>
      </c>
      <c r="B48" s="104">
        <v>11.89</v>
      </c>
      <c r="C48" s="104">
        <v>11.31</v>
      </c>
      <c r="D48" s="104">
        <v>10.75</v>
      </c>
      <c r="E48" s="104">
        <v>10.199999999999999</v>
      </c>
      <c r="F48"/>
      <c r="G48"/>
      <c r="H48"/>
      <c r="I48"/>
      <c r="J48"/>
      <c r="K48"/>
    </row>
    <row r="49" spans="1:11" x14ac:dyDescent="0.25">
      <c r="A49" s="103">
        <v>38</v>
      </c>
      <c r="B49" s="104">
        <v>12.07</v>
      </c>
      <c r="C49" s="104">
        <v>11.48</v>
      </c>
      <c r="D49" s="104">
        <v>10.9</v>
      </c>
      <c r="E49" s="104">
        <v>10.34</v>
      </c>
      <c r="F49"/>
      <c r="G49"/>
      <c r="H49"/>
      <c r="I49"/>
      <c r="J49"/>
      <c r="K49"/>
    </row>
    <row r="50" spans="1:11" x14ac:dyDescent="0.25">
      <c r="A50" s="103">
        <v>39</v>
      </c>
      <c r="B50" s="104">
        <v>12.24</v>
      </c>
      <c r="C50" s="104">
        <v>11.64</v>
      </c>
      <c r="D50" s="104">
        <v>11.06</v>
      </c>
      <c r="E50" s="104">
        <v>10.49</v>
      </c>
      <c r="F50"/>
      <c r="G50"/>
      <c r="H50"/>
      <c r="I50"/>
      <c r="J50"/>
      <c r="K50"/>
    </row>
    <row r="51" spans="1:11" x14ac:dyDescent="0.25">
      <c r="A51" s="103">
        <v>40</v>
      </c>
      <c r="B51" s="104">
        <v>12.42</v>
      </c>
      <c r="C51" s="104">
        <v>11.81</v>
      </c>
      <c r="D51" s="104">
        <v>11.22</v>
      </c>
      <c r="E51" s="104">
        <v>10.64</v>
      </c>
      <c r="F51"/>
      <c r="G51"/>
      <c r="H51"/>
      <c r="I51"/>
      <c r="J51"/>
      <c r="K51"/>
    </row>
    <row r="52" spans="1:11" x14ac:dyDescent="0.25">
      <c r="A52" s="103">
        <v>41</v>
      </c>
      <c r="B52" s="104">
        <v>12.6</v>
      </c>
      <c r="C52" s="104">
        <v>11.99</v>
      </c>
      <c r="D52" s="104">
        <v>11.38</v>
      </c>
      <c r="E52" s="104">
        <v>10.79</v>
      </c>
      <c r="F52"/>
      <c r="G52"/>
      <c r="H52"/>
      <c r="I52"/>
      <c r="J52"/>
      <c r="K52"/>
    </row>
    <row r="53" spans="1:11" x14ac:dyDescent="0.25">
      <c r="A53" s="103">
        <v>42</v>
      </c>
      <c r="B53" s="104">
        <v>12.79</v>
      </c>
      <c r="C53" s="104">
        <v>12.16</v>
      </c>
      <c r="D53" s="104">
        <v>11.55</v>
      </c>
      <c r="E53" s="104">
        <v>10.95</v>
      </c>
      <c r="F53"/>
      <c r="G53"/>
      <c r="H53"/>
      <c r="I53"/>
      <c r="J53"/>
      <c r="K53"/>
    </row>
    <row r="54" spans="1:11" x14ac:dyDescent="0.25">
      <c r="A54" s="103">
        <v>43</v>
      </c>
      <c r="B54" s="104">
        <v>12.98</v>
      </c>
      <c r="C54" s="104">
        <v>12.34</v>
      </c>
      <c r="D54" s="104">
        <v>11.71</v>
      </c>
      <c r="E54" s="104">
        <v>11.11</v>
      </c>
      <c r="F54"/>
      <c r="G54"/>
      <c r="H54"/>
      <c r="I54"/>
      <c r="J54"/>
      <c r="K54"/>
    </row>
    <row r="55" spans="1:11" x14ac:dyDescent="0.25">
      <c r="A55" s="103">
        <v>44</v>
      </c>
      <c r="B55" s="104">
        <v>13.17</v>
      </c>
      <c r="C55" s="104">
        <v>12.52</v>
      </c>
      <c r="D55" s="104">
        <v>11.89</v>
      </c>
      <c r="E55" s="104">
        <v>11.27</v>
      </c>
      <c r="F55"/>
      <c r="G55"/>
      <c r="H55"/>
      <c r="I55"/>
      <c r="J55"/>
      <c r="K55"/>
    </row>
    <row r="56" spans="1:11" x14ac:dyDescent="0.25">
      <c r="A56" s="103">
        <v>45</v>
      </c>
      <c r="B56" s="104">
        <v>13.37</v>
      </c>
      <c r="C56" s="104">
        <v>12.71</v>
      </c>
      <c r="D56" s="104">
        <v>12.06</v>
      </c>
      <c r="E56" s="104">
        <v>11.43</v>
      </c>
      <c r="F56"/>
      <c r="G56"/>
      <c r="H56"/>
      <c r="I56"/>
      <c r="J56"/>
      <c r="K56"/>
    </row>
    <row r="57" spans="1:11" x14ac:dyDescent="0.25">
      <c r="A57" s="103">
        <v>46</v>
      </c>
      <c r="B57" s="104">
        <v>13.57</v>
      </c>
      <c r="C57" s="104">
        <v>12.9</v>
      </c>
      <c r="D57" s="104">
        <v>12.24</v>
      </c>
      <c r="E57" s="104">
        <v>11.6</v>
      </c>
      <c r="F57"/>
      <c r="G57"/>
      <c r="H57"/>
      <c r="I57"/>
      <c r="J57"/>
      <c r="K57"/>
    </row>
    <row r="58" spans="1:11" x14ac:dyDescent="0.25">
      <c r="A58" s="103">
        <v>47</v>
      </c>
      <c r="B58" s="104">
        <v>13.78</v>
      </c>
      <c r="C58" s="104">
        <v>13.09</v>
      </c>
      <c r="D58" s="104">
        <v>12.42</v>
      </c>
      <c r="E58" s="104">
        <v>11.77</v>
      </c>
      <c r="F58"/>
      <c r="G58"/>
      <c r="H58"/>
      <c r="I58"/>
      <c r="J58"/>
      <c r="K58"/>
    </row>
    <row r="59" spans="1:11" x14ac:dyDescent="0.25">
      <c r="A59" s="103">
        <v>48</v>
      </c>
      <c r="B59" s="104">
        <v>13.99</v>
      </c>
      <c r="C59" s="104">
        <v>13.29</v>
      </c>
      <c r="D59" s="104">
        <v>12.61</v>
      </c>
      <c r="E59" s="104">
        <v>11.94</v>
      </c>
      <c r="F59"/>
      <c r="G59"/>
      <c r="H59"/>
      <c r="I59"/>
      <c r="J59"/>
      <c r="K59"/>
    </row>
    <row r="60" spans="1:11" x14ac:dyDescent="0.25">
      <c r="A60" s="103">
        <v>49</v>
      </c>
      <c r="B60" s="104">
        <v>14.2</v>
      </c>
      <c r="C60" s="104">
        <v>13.49</v>
      </c>
      <c r="D60" s="104">
        <v>12.8</v>
      </c>
      <c r="E60" s="104">
        <v>12.12</v>
      </c>
      <c r="F60"/>
      <c r="G60"/>
      <c r="H60"/>
      <c r="I60"/>
      <c r="J60"/>
      <c r="K60"/>
    </row>
    <row r="61" spans="1:11" x14ac:dyDescent="0.25">
      <c r="A61" s="103">
        <v>50</v>
      </c>
      <c r="B61" s="104">
        <v>14.42</v>
      </c>
      <c r="C61" s="104">
        <v>13.7</v>
      </c>
      <c r="D61" s="104">
        <v>12.99</v>
      </c>
      <c r="E61" s="104">
        <v>12.31</v>
      </c>
      <c r="F61"/>
      <c r="G61"/>
      <c r="H61"/>
      <c r="I61"/>
      <c r="J61"/>
      <c r="K61"/>
    </row>
    <row r="62" spans="1:11" x14ac:dyDescent="0.25">
      <c r="A62" s="103">
        <v>51</v>
      </c>
      <c r="B62" s="104">
        <v>14.65</v>
      </c>
      <c r="C62" s="104">
        <v>13.91</v>
      </c>
      <c r="D62" s="104">
        <v>13.19</v>
      </c>
      <c r="E62" s="104">
        <v>12.49</v>
      </c>
      <c r="F62"/>
      <c r="G62"/>
      <c r="H62"/>
      <c r="I62"/>
      <c r="J62"/>
      <c r="K62"/>
    </row>
    <row r="63" spans="1:11" x14ac:dyDescent="0.25">
      <c r="A63" s="103">
        <v>52</v>
      </c>
      <c r="B63" s="104">
        <v>14.88</v>
      </c>
      <c r="C63" s="104">
        <v>14.13</v>
      </c>
      <c r="D63" s="104">
        <v>13.4</v>
      </c>
      <c r="E63" s="104">
        <v>12.68</v>
      </c>
      <c r="F63"/>
      <c r="G63"/>
      <c r="H63"/>
      <c r="I63"/>
      <c r="J63"/>
      <c r="K63"/>
    </row>
    <row r="64" spans="1:11" x14ac:dyDescent="0.25">
      <c r="A64" s="103">
        <v>53</v>
      </c>
      <c r="B64" s="104">
        <v>15.11</v>
      </c>
      <c r="C64" s="104">
        <v>14.35</v>
      </c>
      <c r="D64" s="104">
        <v>13.6</v>
      </c>
      <c r="E64" s="104">
        <v>12.88</v>
      </c>
      <c r="F64"/>
      <c r="G64"/>
      <c r="H64"/>
      <c r="I64"/>
      <c r="J64"/>
      <c r="K64"/>
    </row>
    <row r="65" spans="1:11" x14ac:dyDescent="0.25">
      <c r="A65" s="103">
        <v>54</v>
      </c>
      <c r="B65" s="104">
        <v>15.36</v>
      </c>
      <c r="C65" s="104">
        <v>14.58</v>
      </c>
      <c r="D65" s="104">
        <v>13.82</v>
      </c>
      <c r="E65" s="104">
        <v>13.08</v>
      </c>
      <c r="F65"/>
      <c r="G65"/>
      <c r="H65"/>
      <c r="I65"/>
      <c r="J65"/>
      <c r="K65"/>
    </row>
    <row r="66" spans="1:11" x14ac:dyDescent="0.25">
      <c r="A66" s="103">
        <v>55</v>
      </c>
      <c r="B66" s="104">
        <v>15.61</v>
      </c>
      <c r="C66" s="104">
        <v>14.81</v>
      </c>
      <c r="D66" s="104">
        <v>14.04</v>
      </c>
      <c r="E66" s="104">
        <v>13.29</v>
      </c>
      <c r="F66"/>
      <c r="G66"/>
      <c r="H66"/>
      <c r="I66"/>
      <c r="J66"/>
      <c r="K66"/>
    </row>
    <row r="67" spans="1:11" x14ac:dyDescent="0.25">
      <c r="A67" s="103">
        <v>56</v>
      </c>
      <c r="B67" s="104">
        <v>15.86</v>
      </c>
      <c r="C67" s="104">
        <v>15.05</v>
      </c>
      <c r="D67" s="104">
        <v>14.27</v>
      </c>
      <c r="E67" s="104">
        <v>13.5</v>
      </c>
      <c r="F67"/>
      <c r="G67"/>
      <c r="H67"/>
      <c r="I67"/>
      <c r="J67"/>
      <c r="K67"/>
    </row>
    <row r="68" spans="1:11" x14ac:dyDescent="0.25">
      <c r="A68" s="103">
        <v>57</v>
      </c>
      <c r="B68" s="104">
        <v>16.13</v>
      </c>
      <c r="C68" s="104">
        <v>15.3</v>
      </c>
      <c r="D68" s="104">
        <v>14.5</v>
      </c>
      <c r="E68" s="104">
        <v>13.72</v>
      </c>
      <c r="F68"/>
      <c r="G68"/>
      <c r="H68"/>
      <c r="I68"/>
      <c r="J68"/>
      <c r="K68"/>
    </row>
    <row r="69" spans="1:11" x14ac:dyDescent="0.25">
      <c r="A69" s="103">
        <v>58</v>
      </c>
      <c r="B69" s="104">
        <v>16.399999999999999</v>
      </c>
      <c r="C69" s="104">
        <v>15.56</v>
      </c>
      <c r="D69" s="104">
        <v>14.74</v>
      </c>
      <c r="E69" s="104">
        <v>13.95</v>
      </c>
      <c r="F69"/>
      <c r="G69"/>
      <c r="H69"/>
      <c r="I69"/>
      <c r="J69"/>
      <c r="K69"/>
    </row>
    <row r="70" spans="1:11" x14ac:dyDescent="0.25">
      <c r="A70" s="103">
        <v>59</v>
      </c>
      <c r="B70" s="104">
        <v>16.690000000000001</v>
      </c>
      <c r="C70" s="104">
        <v>15.83</v>
      </c>
      <c r="D70" s="104">
        <v>15</v>
      </c>
      <c r="E70" s="104">
        <v>14.19</v>
      </c>
      <c r="F70"/>
      <c r="G70"/>
      <c r="H70"/>
      <c r="I70"/>
      <c r="J70"/>
      <c r="K70"/>
    </row>
    <row r="71" spans="1:11" x14ac:dyDescent="0.25">
      <c r="A71" s="103">
        <v>60</v>
      </c>
      <c r="B71" s="104">
        <v>16.98</v>
      </c>
      <c r="C71" s="104">
        <v>16.11</v>
      </c>
      <c r="D71" s="104">
        <v>15.26</v>
      </c>
      <c r="E71" s="104">
        <v>14.43</v>
      </c>
      <c r="F71"/>
      <c r="G71"/>
      <c r="H71"/>
      <c r="I71"/>
      <c r="J71"/>
      <c r="K71"/>
    </row>
    <row r="72" spans="1:11" x14ac:dyDescent="0.25">
      <c r="A72" s="103">
        <v>61</v>
      </c>
      <c r="B72" s="104">
        <v>17.29</v>
      </c>
      <c r="C72" s="104">
        <v>16.399999999999999</v>
      </c>
      <c r="D72" s="104">
        <v>15.53</v>
      </c>
      <c r="E72" s="104">
        <v>14.69</v>
      </c>
      <c r="F72"/>
      <c r="G72"/>
      <c r="H72"/>
      <c r="I72"/>
      <c r="J72"/>
      <c r="K72"/>
    </row>
    <row r="73" spans="1:11" x14ac:dyDescent="0.25">
      <c r="A73" s="103">
        <v>62</v>
      </c>
      <c r="B73" s="104">
        <v>17.62</v>
      </c>
      <c r="C73" s="104">
        <v>16.7</v>
      </c>
      <c r="D73" s="104">
        <v>15.82</v>
      </c>
      <c r="E73" s="104">
        <v>14.96</v>
      </c>
      <c r="F73"/>
      <c r="G73"/>
      <c r="H73"/>
      <c r="I73"/>
      <c r="J73"/>
      <c r="K73"/>
    </row>
    <row r="74" spans="1:11" x14ac:dyDescent="0.25">
      <c r="A74" s="103">
        <v>63</v>
      </c>
      <c r="B74" s="104">
        <v>17.96</v>
      </c>
      <c r="C74" s="104">
        <v>17.03</v>
      </c>
      <c r="D74" s="104">
        <v>16.12</v>
      </c>
      <c r="E74" s="104">
        <v>15.24</v>
      </c>
      <c r="F74"/>
      <c r="G74"/>
      <c r="H74"/>
      <c r="I74"/>
      <c r="J74"/>
      <c r="K74"/>
    </row>
    <row r="75" spans="1:11" x14ac:dyDescent="0.25">
      <c r="A75" s="103">
        <v>64</v>
      </c>
      <c r="B75" s="104">
        <v>18.32</v>
      </c>
      <c r="C75" s="104">
        <v>17.37</v>
      </c>
      <c r="D75" s="104">
        <v>16.440000000000001</v>
      </c>
      <c r="E75" s="104">
        <v>15.54</v>
      </c>
      <c r="F75"/>
      <c r="G75"/>
      <c r="H75"/>
      <c r="I75"/>
      <c r="J75"/>
      <c r="K75"/>
    </row>
    <row r="76" spans="1:11" x14ac:dyDescent="0.25">
      <c r="A76" s="103">
        <v>65</v>
      </c>
      <c r="B76" s="104">
        <v>18.16</v>
      </c>
      <c r="C76" s="104">
        <v>17.73</v>
      </c>
      <c r="D76" s="104">
        <v>16.78</v>
      </c>
      <c r="E76" s="104">
        <v>15.86</v>
      </c>
      <c r="F76"/>
      <c r="G76"/>
      <c r="H76"/>
      <c r="I76"/>
      <c r="J76"/>
      <c r="K76"/>
    </row>
    <row r="77" spans="1:11" x14ac:dyDescent="0.25">
      <c r="A77" s="103">
        <v>66</v>
      </c>
      <c r="B77" s="104">
        <v>0</v>
      </c>
      <c r="C77" s="104">
        <v>17.57</v>
      </c>
      <c r="D77" s="104">
        <v>17.14</v>
      </c>
      <c r="E77" s="104">
        <v>16.2</v>
      </c>
      <c r="F77"/>
      <c r="G77"/>
      <c r="H77"/>
      <c r="I77"/>
      <c r="J77"/>
      <c r="K77"/>
    </row>
    <row r="78" spans="1:11" x14ac:dyDescent="0.25">
      <c r="A78" s="103">
        <v>67</v>
      </c>
      <c r="B78" s="104">
        <v>0</v>
      </c>
      <c r="C78" s="104">
        <v>0</v>
      </c>
      <c r="D78" s="104">
        <v>16.98</v>
      </c>
      <c r="E78" s="104">
        <v>16.55</v>
      </c>
      <c r="F78"/>
      <c r="G78"/>
      <c r="H78"/>
      <c r="I78"/>
      <c r="J78"/>
      <c r="K78"/>
    </row>
    <row r="79" spans="1:11" x14ac:dyDescent="0.25">
      <c r="A79" s="103">
        <v>68</v>
      </c>
      <c r="B79" s="104">
        <v>0</v>
      </c>
      <c r="C79" s="104">
        <v>0</v>
      </c>
      <c r="D79" s="104">
        <v>0</v>
      </c>
      <c r="E79" s="104">
        <v>16.39</v>
      </c>
      <c r="F79"/>
      <c r="G79"/>
      <c r="H79"/>
      <c r="I79"/>
      <c r="J79"/>
      <c r="K79"/>
    </row>
    <row r="80" spans="1:11" x14ac:dyDescent="0.25">
      <c r="G80"/>
      <c r="H80"/>
      <c r="I80"/>
      <c r="J80"/>
      <c r="K80"/>
    </row>
    <row r="81" spans="7:11" x14ac:dyDescent="0.25">
      <c r="G81"/>
      <c r="H81"/>
      <c r="I81"/>
      <c r="J81"/>
      <c r="K81"/>
    </row>
    <row r="82" spans="7:11" x14ac:dyDescent="0.25">
      <c r="G82"/>
      <c r="H82"/>
      <c r="I82"/>
      <c r="J82"/>
      <c r="K82"/>
    </row>
    <row r="83" spans="7:11" x14ac:dyDescent="0.25">
      <c r="G83"/>
      <c r="H83"/>
      <c r="I83"/>
      <c r="J83"/>
      <c r="K83"/>
    </row>
  </sheetData>
  <sheetProtection algorithmName="SHA-512" hashValue="VENJSs6s8k8wxYoRivJTj8q+/pno1gTGHjIk1UgWl6cTNL7k34OgQIfadgk73lu/q6IZdl+FKiuI/3sRYE2i+Q==" saltValue="P+Nz5EmTPK0QmrtqgUIbiA==" spinCount="100000" sheet="1" objects="1" scenarios="1"/>
  <conditionalFormatting sqref="A6:A21">
    <cfRule type="expression" dxfId="323" priority="9" stopIfTrue="1">
      <formula>MOD(ROW(),2)=0</formula>
    </cfRule>
    <cfRule type="expression" dxfId="322" priority="10" stopIfTrue="1">
      <formula>MOD(ROW(),2)&lt;&gt;0</formula>
    </cfRule>
  </conditionalFormatting>
  <conditionalFormatting sqref="A26:A79">
    <cfRule type="expression" dxfId="321" priority="5" stopIfTrue="1">
      <formula>MOD(ROW(),2)=0</formula>
    </cfRule>
    <cfRule type="expression" dxfId="320" priority="6" stopIfTrue="1">
      <formula>MOD(ROW(),2)&lt;&gt;0</formula>
    </cfRule>
  </conditionalFormatting>
  <conditionalFormatting sqref="B18:B21">
    <cfRule type="expression" dxfId="319" priority="1" stopIfTrue="1">
      <formula>MOD(ROW(),2)=0</formula>
    </cfRule>
    <cfRule type="expression" dxfId="318" priority="2" stopIfTrue="1">
      <formula>MOD(ROW(),2)&lt;&gt;0</formula>
    </cfRule>
  </conditionalFormatting>
  <conditionalFormatting sqref="B6:E21">
    <cfRule type="expression" dxfId="317" priority="41" stopIfTrue="1">
      <formula>MOD(ROW(),2)=0</formula>
    </cfRule>
    <cfRule type="expression" dxfId="316" priority="42" stopIfTrue="1">
      <formula>MOD(ROW(),2)&lt;&gt;0</formula>
    </cfRule>
  </conditionalFormatting>
  <conditionalFormatting sqref="B26:E79">
    <cfRule type="expression" dxfId="315" priority="3" stopIfTrue="1">
      <formula>MOD(ROW(),2)=0</formula>
    </cfRule>
    <cfRule type="expression" dxfId="314" priority="4" stopIfTrue="1">
      <formula>MOD(ROW(),2)&lt;&gt;0</formula>
    </cfRule>
  </conditionalFormatting>
  <hyperlinks>
    <hyperlink ref="B24" location="Assumptions!A1" display="Assumptions" xr:uid="{83CC5550-E231-4170-92D5-13816E262DB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92"/>
  <dimension ref="A1:I65"/>
  <sheetViews>
    <sheetView showGridLines="0" zoomScale="85" zoomScaleNormal="85" workbookViewId="0">
      <selection activeCell="A4" sqref="A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Scheme pays AA - x-607</v>
      </c>
      <c r="B3" s="53"/>
      <c r="C3" s="53"/>
      <c r="D3" s="53"/>
      <c r="E3" s="53"/>
      <c r="F3" s="53"/>
      <c r="G3" s="53"/>
      <c r="H3" s="53"/>
      <c r="I3" s="53"/>
    </row>
    <row r="4" spans="1:9" x14ac:dyDescent="0.25">
      <c r="A4" s="55"/>
    </row>
    <row r="6" spans="1:9" x14ac:dyDescent="0.25">
      <c r="A6" s="150" t="s">
        <v>22</v>
      </c>
      <c r="B6" s="149" t="s">
        <v>24</v>
      </c>
      <c r="C6" s="149"/>
    </row>
    <row r="7" spans="1:9" x14ac:dyDescent="0.25">
      <c r="A7" s="83" t="s">
        <v>14</v>
      </c>
      <c r="B7" s="149" t="s">
        <v>43</v>
      </c>
      <c r="C7" s="149"/>
    </row>
    <row r="8" spans="1:9" x14ac:dyDescent="0.25">
      <c r="A8" s="83" t="s">
        <v>44</v>
      </c>
      <c r="B8" s="149">
        <v>2015</v>
      </c>
      <c r="C8" s="149"/>
    </row>
    <row r="9" spans="1:9" x14ac:dyDescent="0.25">
      <c r="A9" s="83" t="s">
        <v>15</v>
      </c>
      <c r="B9" s="149" t="s">
        <v>582</v>
      </c>
      <c r="C9" s="149"/>
    </row>
    <row r="10" spans="1:9" x14ac:dyDescent="0.25">
      <c r="A10" s="83" t="s">
        <v>1</v>
      </c>
      <c r="B10" s="149" t="s">
        <v>586</v>
      </c>
      <c r="C10" s="149"/>
    </row>
    <row r="11" spans="1:9" x14ac:dyDescent="0.25">
      <c r="A11" s="83" t="s">
        <v>21</v>
      </c>
      <c r="B11" s="149" t="s">
        <v>300</v>
      </c>
      <c r="C11" s="149"/>
    </row>
    <row r="12" spans="1:9" x14ac:dyDescent="0.25">
      <c r="A12" s="83" t="s">
        <v>256</v>
      </c>
      <c r="B12" s="149" t="s">
        <v>263</v>
      </c>
      <c r="C12" s="149"/>
    </row>
    <row r="13" spans="1:9" x14ac:dyDescent="0.25">
      <c r="A13" s="83" t="s">
        <v>46</v>
      </c>
      <c r="B13" s="149">
        <v>0</v>
      </c>
      <c r="C13" s="149"/>
    </row>
    <row r="14" spans="1:9" x14ac:dyDescent="0.25">
      <c r="A14" s="83" t="s">
        <v>16</v>
      </c>
      <c r="B14" s="149">
        <v>607</v>
      </c>
      <c r="C14" s="149"/>
    </row>
    <row r="15" spans="1:9" x14ac:dyDescent="0.25">
      <c r="A15" s="83" t="s">
        <v>47</v>
      </c>
      <c r="B15" s="149" t="s">
        <v>587</v>
      </c>
      <c r="C15" s="149"/>
    </row>
    <row r="16" spans="1:9" x14ac:dyDescent="0.25">
      <c r="A16" s="83" t="s">
        <v>48</v>
      </c>
      <c r="B16" s="149" t="s">
        <v>588</v>
      </c>
      <c r="C16" s="149"/>
    </row>
    <row r="17" spans="1:3" x14ac:dyDescent="0.25">
      <c r="A17" s="151" t="s">
        <v>694</v>
      </c>
      <c r="B17" s="149"/>
      <c r="C17" s="149"/>
    </row>
    <row r="18" spans="1:3" x14ac:dyDescent="0.25">
      <c r="A18" s="83" t="s">
        <v>17</v>
      </c>
      <c r="B18" s="152">
        <v>45134</v>
      </c>
      <c r="C18" s="149"/>
    </row>
    <row r="19" spans="1:3" x14ac:dyDescent="0.25">
      <c r="A19" s="83" t="s">
        <v>18</v>
      </c>
      <c r="B19" s="152"/>
      <c r="C19" s="149"/>
    </row>
    <row r="20" spans="1:3" x14ac:dyDescent="0.25">
      <c r="A20" s="83" t="s">
        <v>254</v>
      </c>
      <c r="B20" s="149" t="s">
        <v>578</v>
      </c>
      <c r="C20" s="149"/>
    </row>
    <row r="21" spans="1:3" x14ac:dyDescent="0.25">
      <c r="A21" s="83" t="s">
        <v>762</v>
      </c>
      <c r="B21" s="149" t="s">
        <v>710</v>
      </c>
      <c r="C21" s="149"/>
    </row>
    <row r="22" spans="1:3" x14ac:dyDescent="0.25">
      <c r="A22" s="94"/>
    </row>
    <row r="23" spans="1:3" x14ac:dyDescent="0.25">
      <c r="B23" s="94" t="str">
        <f>HYPERLINK("#'Factor List'!A1","Back to Factor List")</f>
        <v>Back to Factor List</v>
      </c>
    </row>
    <row r="24" spans="1:3" x14ac:dyDescent="0.25">
      <c r="B24" s="94" t="s">
        <v>705</v>
      </c>
    </row>
    <row r="26" spans="1:3" x14ac:dyDescent="0.25">
      <c r="A26" s="102" t="s">
        <v>266</v>
      </c>
      <c r="B26" s="102" t="s">
        <v>615</v>
      </c>
      <c r="C26" s="102" t="s">
        <v>616</v>
      </c>
    </row>
    <row r="27" spans="1:3" x14ac:dyDescent="0.25">
      <c r="A27" s="103">
        <v>55</v>
      </c>
      <c r="B27" s="104">
        <v>24.11</v>
      </c>
      <c r="C27" s="104">
        <v>24.11</v>
      </c>
    </row>
    <row r="28" spans="1:3" x14ac:dyDescent="0.25">
      <c r="A28" s="103">
        <v>56</v>
      </c>
      <c r="B28" s="104">
        <v>23.53</v>
      </c>
      <c r="C28" s="104">
        <v>23.53</v>
      </c>
    </row>
    <row r="29" spans="1:3" x14ac:dyDescent="0.25">
      <c r="A29" s="103">
        <v>57</v>
      </c>
      <c r="B29" s="104">
        <v>22.95</v>
      </c>
      <c r="C29" s="104">
        <v>22.95</v>
      </c>
    </row>
    <row r="30" spans="1:3" x14ac:dyDescent="0.25">
      <c r="A30" s="103">
        <v>58</v>
      </c>
      <c r="B30" s="104">
        <v>22.36</v>
      </c>
      <c r="C30" s="104">
        <v>22.36</v>
      </c>
    </row>
    <row r="31" spans="1:3" x14ac:dyDescent="0.25">
      <c r="A31" s="103">
        <v>59</v>
      </c>
      <c r="B31" s="104">
        <v>21.77</v>
      </c>
      <c r="C31" s="104">
        <v>21.77</v>
      </c>
    </row>
    <row r="32" spans="1:3" x14ac:dyDescent="0.25">
      <c r="A32" s="103">
        <v>60</v>
      </c>
      <c r="B32" s="104">
        <v>21.18</v>
      </c>
      <c r="C32" s="104">
        <v>21.18</v>
      </c>
    </row>
    <row r="33" spans="1:3" x14ac:dyDescent="0.25">
      <c r="A33" s="103">
        <v>61</v>
      </c>
      <c r="B33" s="104">
        <v>20.58</v>
      </c>
      <c r="C33" s="104">
        <v>20.58</v>
      </c>
    </row>
    <row r="34" spans="1:3" x14ac:dyDescent="0.25">
      <c r="A34" s="103">
        <v>62</v>
      </c>
      <c r="B34" s="104">
        <v>19.989999999999998</v>
      </c>
      <c r="C34" s="104">
        <v>19.989999999999998</v>
      </c>
    </row>
    <row r="35" spans="1:3" x14ac:dyDescent="0.25">
      <c r="A35" s="103">
        <v>63</v>
      </c>
      <c r="B35" s="104">
        <v>19.39</v>
      </c>
      <c r="C35" s="104">
        <v>19.39</v>
      </c>
    </row>
    <row r="36" spans="1:3" x14ac:dyDescent="0.25">
      <c r="A36" s="103">
        <v>64</v>
      </c>
      <c r="B36" s="104">
        <v>18.8</v>
      </c>
      <c r="C36" s="104">
        <v>18.8</v>
      </c>
    </row>
    <row r="37" spans="1:3" x14ac:dyDescent="0.25">
      <c r="A37" s="103">
        <v>65</v>
      </c>
      <c r="B37" s="104">
        <v>18.16</v>
      </c>
      <c r="C37" s="104">
        <v>18.16</v>
      </c>
    </row>
    <row r="38" spans="1:3" x14ac:dyDescent="0.25">
      <c r="A38" s="103">
        <v>66</v>
      </c>
      <c r="B38" s="104">
        <v>17.48</v>
      </c>
      <c r="C38" s="104">
        <v>17.48</v>
      </c>
    </row>
    <row r="39" spans="1:3" x14ac:dyDescent="0.25">
      <c r="A39" s="103">
        <v>67</v>
      </c>
      <c r="B39" s="104">
        <v>16.8</v>
      </c>
      <c r="C39" s="104">
        <v>16.8</v>
      </c>
    </row>
    <row r="40" spans="1:3" x14ac:dyDescent="0.25">
      <c r="A40" s="103">
        <v>68</v>
      </c>
      <c r="B40" s="104">
        <v>16.11</v>
      </c>
      <c r="C40" s="104">
        <v>16.11</v>
      </c>
    </row>
    <row r="41" spans="1:3" x14ac:dyDescent="0.25">
      <c r="A41" s="103">
        <v>69</v>
      </c>
      <c r="B41" s="104">
        <v>15.43</v>
      </c>
      <c r="C41" s="104">
        <v>15.43</v>
      </c>
    </row>
    <row r="42" spans="1:3" x14ac:dyDescent="0.25">
      <c r="A42" s="103">
        <v>70</v>
      </c>
      <c r="B42" s="104">
        <v>14.74</v>
      </c>
      <c r="C42" s="104">
        <v>14.74</v>
      </c>
    </row>
    <row r="43" spans="1:3" x14ac:dyDescent="0.25">
      <c r="A43" s="103">
        <v>71</v>
      </c>
      <c r="B43" s="104">
        <v>14.07</v>
      </c>
      <c r="C43" s="104">
        <v>14.07</v>
      </c>
    </row>
    <row r="44" spans="1:3" x14ac:dyDescent="0.25">
      <c r="A44" s="103">
        <v>72</v>
      </c>
      <c r="B44" s="104">
        <v>13.4</v>
      </c>
      <c r="C44" s="104">
        <v>13.4</v>
      </c>
    </row>
    <row r="45" spans="1:3" x14ac:dyDescent="0.25">
      <c r="A45" s="103">
        <v>73</v>
      </c>
      <c r="B45" s="104">
        <v>12.74</v>
      </c>
      <c r="C45" s="104">
        <v>12.74</v>
      </c>
    </row>
    <row r="46" spans="1:3" x14ac:dyDescent="0.25">
      <c r="A46" s="103">
        <v>74</v>
      </c>
      <c r="B46" s="104">
        <v>12.09</v>
      </c>
      <c r="C46" s="104">
        <v>12.09</v>
      </c>
    </row>
    <row r="47" spans="1:3" x14ac:dyDescent="0.25">
      <c r="A47" s="103">
        <v>75</v>
      </c>
      <c r="B47" s="104">
        <v>11.46</v>
      </c>
      <c r="C47" s="104">
        <v>11.46</v>
      </c>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4XvZ6WHwEDzPHvo5WTwfA23oQLVVOhCUWDXVIu7sylssu7uHpoT1QWB2MORw92wAc4gbtPiPOiRC5qAVNrx84g==" saltValue="7BqIe9liGukYlN4Kx2n1MQ==" spinCount="100000" sheet="1" objects="1" scenarios="1"/>
  <conditionalFormatting sqref="A6:A21">
    <cfRule type="expression" dxfId="313" priority="7" stopIfTrue="1">
      <formula>MOD(ROW(),2)=0</formula>
    </cfRule>
    <cfRule type="expression" dxfId="312" priority="8" stopIfTrue="1">
      <formula>MOD(ROW(),2)&lt;&gt;0</formula>
    </cfRule>
  </conditionalFormatting>
  <conditionalFormatting sqref="A26:A47">
    <cfRule type="expression" dxfId="311" priority="3" stopIfTrue="1">
      <formula>MOD(ROW(),2)=0</formula>
    </cfRule>
    <cfRule type="expression" dxfId="310" priority="4" stopIfTrue="1">
      <formula>MOD(ROW(),2)&lt;&gt;0</formula>
    </cfRule>
  </conditionalFormatting>
  <conditionalFormatting sqref="B18:B21">
    <cfRule type="expression" dxfId="309" priority="1" stopIfTrue="1">
      <formula>MOD(ROW(),2)=0</formula>
    </cfRule>
    <cfRule type="expression" dxfId="308" priority="2" stopIfTrue="1">
      <formula>MOD(ROW(),2)&lt;&gt;0</formula>
    </cfRule>
  </conditionalFormatting>
  <conditionalFormatting sqref="B6:C21">
    <cfRule type="expression" dxfId="307" priority="15" stopIfTrue="1">
      <formula>MOD(ROW(),2)=0</formula>
    </cfRule>
    <cfRule type="expression" dxfId="306" priority="16" stopIfTrue="1">
      <formula>MOD(ROW(),2)&lt;&gt;0</formula>
    </cfRule>
  </conditionalFormatting>
  <conditionalFormatting sqref="B26:C47">
    <cfRule type="expression" dxfId="305" priority="5" stopIfTrue="1">
      <formula>MOD(ROW(),2)=0</formula>
    </cfRule>
    <cfRule type="expression" dxfId="304" priority="6" stopIfTrue="1">
      <formula>MOD(ROW(),2)&lt;&gt;0</formula>
    </cfRule>
  </conditionalFormatting>
  <hyperlinks>
    <hyperlink ref="B24" location="Assumptions!A1" display="Assumptions" xr:uid="{4258FB05-72E7-4AAC-9CC4-77E108EB76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93"/>
  <dimension ref="A1:I82"/>
  <sheetViews>
    <sheetView showGridLines="0" zoomScale="85" zoomScaleNormal="85" workbookViewId="0">
      <selection activeCell="A4" sqref="A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Scheme pays AA - x-608</v>
      </c>
      <c r="B3" s="53"/>
      <c r="C3" s="53"/>
      <c r="D3" s="53"/>
      <c r="E3" s="53"/>
      <c r="F3" s="53"/>
      <c r="G3" s="53"/>
      <c r="H3" s="53"/>
      <c r="I3" s="53"/>
    </row>
    <row r="4" spans="1:9" x14ac:dyDescent="0.25">
      <c r="A4" s="55"/>
    </row>
    <row r="6" spans="1:9" x14ac:dyDescent="0.25">
      <c r="A6" s="150" t="s">
        <v>22</v>
      </c>
      <c r="B6" s="149" t="s">
        <v>24</v>
      </c>
      <c r="C6" s="149"/>
    </row>
    <row r="7" spans="1:9" x14ac:dyDescent="0.25">
      <c r="A7" s="83" t="s">
        <v>14</v>
      </c>
      <c r="B7" s="149" t="s">
        <v>43</v>
      </c>
      <c r="C7" s="149"/>
    </row>
    <row r="8" spans="1:9" x14ac:dyDescent="0.25">
      <c r="A8" s="83" t="s">
        <v>44</v>
      </c>
      <c r="B8" s="149">
        <v>2015</v>
      </c>
      <c r="C8" s="149"/>
    </row>
    <row r="9" spans="1:9" x14ac:dyDescent="0.25">
      <c r="A9" s="83" t="s">
        <v>15</v>
      </c>
      <c r="B9" s="149" t="s">
        <v>582</v>
      </c>
      <c r="C9" s="149"/>
    </row>
    <row r="10" spans="1:9" x14ac:dyDescent="0.25">
      <c r="A10" s="83" t="s">
        <v>1</v>
      </c>
      <c r="B10" s="149" t="s">
        <v>589</v>
      </c>
      <c r="C10" s="149"/>
    </row>
    <row r="11" spans="1:9" x14ac:dyDescent="0.25">
      <c r="A11" s="83" t="s">
        <v>21</v>
      </c>
      <c r="B11" s="149" t="s">
        <v>300</v>
      </c>
      <c r="C11" s="149"/>
    </row>
    <row r="12" spans="1:9" x14ac:dyDescent="0.25">
      <c r="A12" s="83" t="s">
        <v>256</v>
      </c>
      <c r="B12" s="149" t="s">
        <v>263</v>
      </c>
      <c r="C12" s="149"/>
    </row>
    <row r="13" spans="1:9" x14ac:dyDescent="0.25">
      <c r="A13" s="83" t="s">
        <v>46</v>
      </c>
      <c r="B13" s="149">
        <v>0</v>
      </c>
      <c r="C13" s="149"/>
    </row>
    <row r="14" spans="1:9" x14ac:dyDescent="0.25">
      <c r="A14" s="83" t="s">
        <v>16</v>
      </c>
      <c r="B14" s="149">
        <v>608</v>
      </c>
      <c r="C14" s="149"/>
    </row>
    <row r="15" spans="1:9" x14ac:dyDescent="0.25">
      <c r="A15" s="83" t="s">
        <v>47</v>
      </c>
      <c r="B15" s="149" t="s">
        <v>590</v>
      </c>
      <c r="C15" s="149"/>
    </row>
    <row r="16" spans="1:9" x14ac:dyDescent="0.25">
      <c r="A16" s="83" t="s">
        <v>48</v>
      </c>
      <c r="B16" s="149" t="s">
        <v>591</v>
      </c>
      <c r="C16" s="149"/>
    </row>
    <row r="17" spans="1:3" x14ac:dyDescent="0.25">
      <c r="A17" s="151" t="s">
        <v>694</v>
      </c>
      <c r="B17" s="149"/>
      <c r="C17" s="149"/>
    </row>
    <row r="18" spans="1:3" x14ac:dyDescent="0.25">
      <c r="A18" s="83" t="s">
        <v>17</v>
      </c>
      <c r="B18" s="152">
        <v>45134</v>
      </c>
      <c r="C18" s="149"/>
    </row>
    <row r="19" spans="1:3" x14ac:dyDescent="0.25">
      <c r="A19" s="83" t="s">
        <v>18</v>
      </c>
      <c r="B19" s="152"/>
      <c r="C19" s="149"/>
    </row>
    <row r="20" spans="1:3" x14ac:dyDescent="0.25">
      <c r="A20" s="83" t="s">
        <v>254</v>
      </c>
      <c r="B20" s="149" t="s">
        <v>578</v>
      </c>
      <c r="C20" s="149"/>
    </row>
    <row r="21" spans="1:3" x14ac:dyDescent="0.25">
      <c r="A21" s="83" t="s">
        <v>762</v>
      </c>
      <c r="B21" s="149" t="s">
        <v>710</v>
      </c>
      <c r="C21" s="149"/>
    </row>
    <row r="22" spans="1:3" x14ac:dyDescent="0.25">
      <c r="A22" s="94"/>
    </row>
    <row r="23" spans="1:3" x14ac:dyDescent="0.25">
      <c r="B23" s="94" t="str">
        <f>HYPERLINK("#'Factor List'!A1","Back to Factor List")</f>
        <v>Back to Factor List</v>
      </c>
    </row>
    <row r="24" spans="1:3" x14ac:dyDescent="0.25">
      <c r="B24" s="94" t="s">
        <v>705</v>
      </c>
    </row>
    <row r="26" spans="1:3" x14ac:dyDescent="0.25">
      <c r="A26" s="102" t="s">
        <v>266</v>
      </c>
      <c r="B26" s="102" t="s">
        <v>615</v>
      </c>
      <c r="C26" s="102" t="s">
        <v>616</v>
      </c>
    </row>
    <row r="27" spans="1:3" x14ac:dyDescent="0.25">
      <c r="A27" s="103">
        <v>20</v>
      </c>
      <c r="B27" s="104">
        <v>28.86</v>
      </c>
      <c r="C27" s="104">
        <v>28.86</v>
      </c>
    </row>
    <row r="28" spans="1:3" x14ac:dyDescent="0.25">
      <c r="A28" s="103">
        <v>21</v>
      </c>
      <c r="B28" s="104">
        <v>28.63</v>
      </c>
      <c r="C28" s="104">
        <v>28.63</v>
      </c>
    </row>
    <row r="29" spans="1:3" x14ac:dyDescent="0.25">
      <c r="A29" s="103">
        <v>22</v>
      </c>
      <c r="B29" s="104">
        <v>28.41</v>
      </c>
      <c r="C29" s="104">
        <v>28.41</v>
      </c>
    </row>
    <row r="30" spans="1:3" x14ac:dyDescent="0.25">
      <c r="A30" s="103">
        <v>23</v>
      </c>
      <c r="B30" s="104">
        <v>28.19</v>
      </c>
      <c r="C30" s="104">
        <v>28.19</v>
      </c>
    </row>
    <row r="31" spans="1:3" x14ac:dyDescent="0.25">
      <c r="A31" s="103">
        <v>24</v>
      </c>
      <c r="B31" s="104">
        <v>27.97</v>
      </c>
      <c r="C31" s="104">
        <v>27.97</v>
      </c>
    </row>
    <row r="32" spans="1:3" x14ac:dyDescent="0.25">
      <c r="A32" s="103">
        <v>25</v>
      </c>
      <c r="B32" s="104">
        <v>27.74</v>
      </c>
      <c r="C32" s="104">
        <v>27.74</v>
      </c>
    </row>
    <row r="33" spans="1:3" x14ac:dyDescent="0.25">
      <c r="A33" s="103">
        <v>26</v>
      </c>
      <c r="B33" s="104">
        <v>27.51</v>
      </c>
      <c r="C33" s="104">
        <v>27.51</v>
      </c>
    </row>
    <row r="34" spans="1:3" x14ac:dyDescent="0.25">
      <c r="A34" s="103">
        <v>27</v>
      </c>
      <c r="B34" s="104">
        <v>27.28</v>
      </c>
      <c r="C34" s="104">
        <v>27.28</v>
      </c>
    </row>
    <row r="35" spans="1:3" x14ac:dyDescent="0.25">
      <c r="A35" s="103">
        <v>28</v>
      </c>
      <c r="B35" s="104">
        <v>27.05</v>
      </c>
      <c r="C35" s="104">
        <v>27.05</v>
      </c>
    </row>
    <row r="36" spans="1:3" x14ac:dyDescent="0.25">
      <c r="A36" s="103">
        <v>29</v>
      </c>
      <c r="B36" s="104">
        <v>26.84</v>
      </c>
      <c r="C36" s="104">
        <v>26.84</v>
      </c>
    </row>
    <row r="37" spans="1:3" x14ac:dyDescent="0.25">
      <c r="A37" s="103">
        <v>30</v>
      </c>
      <c r="B37" s="104">
        <v>26.62</v>
      </c>
      <c r="C37" s="104">
        <v>26.62</v>
      </c>
    </row>
    <row r="38" spans="1:3" x14ac:dyDescent="0.25">
      <c r="A38" s="103">
        <v>31</v>
      </c>
      <c r="B38" s="104">
        <v>26.41</v>
      </c>
      <c r="C38" s="104">
        <v>26.41</v>
      </c>
    </row>
    <row r="39" spans="1:3" x14ac:dyDescent="0.25">
      <c r="A39" s="103">
        <v>32</v>
      </c>
      <c r="B39" s="104">
        <v>26.21</v>
      </c>
      <c r="C39" s="104">
        <v>26.21</v>
      </c>
    </row>
    <row r="40" spans="1:3" x14ac:dyDescent="0.25">
      <c r="A40" s="103">
        <v>33</v>
      </c>
      <c r="B40" s="104">
        <v>26</v>
      </c>
      <c r="C40" s="104">
        <v>26</v>
      </c>
    </row>
    <row r="41" spans="1:3" x14ac:dyDescent="0.25">
      <c r="A41" s="103">
        <v>34</v>
      </c>
      <c r="B41" s="104">
        <v>25.79</v>
      </c>
      <c r="C41" s="104">
        <v>25.79</v>
      </c>
    </row>
    <row r="42" spans="1:3" x14ac:dyDescent="0.25">
      <c r="A42" s="103">
        <v>35</v>
      </c>
      <c r="B42" s="104">
        <v>25.58</v>
      </c>
      <c r="C42" s="104">
        <v>25.58</v>
      </c>
    </row>
    <row r="43" spans="1:3" x14ac:dyDescent="0.25">
      <c r="A43" s="103">
        <v>36</v>
      </c>
      <c r="B43" s="104">
        <v>25.37</v>
      </c>
      <c r="C43" s="104">
        <v>25.37</v>
      </c>
    </row>
    <row r="44" spans="1:3" x14ac:dyDescent="0.25">
      <c r="A44" s="103">
        <v>37</v>
      </c>
      <c r="B44" s="104">
        <v>25.15</v>
      </c>
      <c r="C44" s="104">
        <v>25.15</v>
      </c>
    </row>
    <row r="45" spans="1:3" x14ac:dyDescent="0.25">
      <c r="A45" s="103">
        <v>38</v>
      </c>
      <c r="B45" s="104">
        <v>24.93</v>
      </c>
      <c r="C45" s="104">
        <v>24.93</v>
      </c>
    </row>
    <row r="46" spans="1:3" x14ac:dyDescent="0.25">
      <c r="A46" s="103">
        <v>39</v>
      </c>
      <c r="B46" s="104">
        <v>24.7</v>
      </c>
      <c r="C46" s="104">
        <v>24.7</v>
      </c>
    </row>
    <row r="47" spans="1:3" x14ac:dyDescent="0.25">
      <c r="A47" s="103">
        <v>40</v>
      </c>
      <c r="B47" s="104">
        <v>24.46</v>
      </c>
      <c r="C47" s="104">
        <v>24.46</v>
      </c>
    </row>
    <row r="48" spans="1:3" x14ac:dyDescent="0.25">
      <c r="A48" s="103">
        <v>41</v>
      </c>
      <c r="B48" s="104">
        <v>24.21</v>
      </c>
      <c r="C48" s="104">
        <v>24.21</v>
      </c>
    </row>
    <row r="49" spans="1:3" x14ac:dyDescent="0.25">
      <c r="A49" s="103">
        <v>42</v>
      </c>
      <c r="B49" s="104">
        <v>23.96</v>
      </c>
      <c r="C49" s="104">
        <v>23.96</v>
      </c>
    </row>
    <row r="50" spans="1:3" x14ac:dyDescent="0.25">
      <c r="A50" s="103">
        <v>43</v>
      </c>
      <c r="B50" s="104">
        <v>23.7</v>
      </c>
      <c r="C50" s="104">
        <v>23.7</v>
      </c>
    </row>
    <row r="51" spans="1:3" x14ac:dyDescent="0.25">
      <c r="A51" s="103">
        <v>44</v>
      </c>
      <c r="B51" s="104">
        <v>23.43</v>
      </c>
      <c r="C51" s="104">
        <v>23.43</v>
      </c>
    </row>
    <row r="52" spans="1:3" x14ac:dyDescent="0.25">
      <c r="A52" s="103">
        <v>45</v>
      </c>
      <c r="B52" s="104">
        <v>23.15</v>
      </c>
      <c r="C52" s="104">
        <v>23.15</v>
      </c>
    </row>
    <row r="53" spans="1:3" x14ac:dyDescent="0.25">
      <c r="A53" s="103">
        <v>46</v>
      </c>
      <c r="B53" s="104">
        <v>22.87</v>
      </c>
      <c r="C53" s="104">
        <v>22.87</v>
      </c>
    </row>
    <row r="54" spans="1:3" x14ac:dyDescent="0.25">
      <c r="A54" s="103">
        <v>47</v>
      </c>
      <c r="B54" s="104">
        <v>22.58</v>
      </c>
      <c r="C54" s="104">
        <v>22.58</v>
      </c>
    </row>
    <row r="55" spans="1:3" x14ac:dyDescent="0.25">
      <c r="A55" s="103">
        <v>48</v>
      </c>
      <c r="B55" s="104">
        <v>22.27</v>
      </c>
      <c r="C55" s="104">
        <v>22.27</v>
      </c>
    </row>
    <row r="56" spans="1:3" x14ac:dyDescent="0.25">
      <c r="A56" s="103">
        <v>49</v>
      </c>
      <c r="B56" s="104">
        <v>21.96</v>
      </c>
      <c r="C56" s="104">
        <v>21.96</v>
      </c>
    </row>
    <row r="57" spans="1:3" x14ac:dyDescent="0.25">
      <c r="A57" s="103">
        <v>50</v>
      </c>
      <c r="B57" s="104">
        <v>21.63</v>
      </c>
      <c r="C57" s="104">
        <v>21.63</v>
      </c>
    </row>
    <row r="58" spans="1:3" x14ac:dyDescent="0.25">
      <c r="A58" s="103">
        <v>51</v>
      </c>
      <c r="B58" s="104">
        <v>21.28</v>
      </c>
      <c r="C58" s="104">
        <v>21.28</v>
      </c>
    </row>
    <row r="59" spans="1:3" x14ac:dyDescent="0.25">
      <c r="A59" s="103">
        <v>52</v>
      </c>
      <c r="B59" s="104">
        <v>20.92</v>
      </c>
      <c r="C59" s="104">
        <v>20.92</v>
      </c>
    </row>
    <row r="60" spans="1:3" x14ac:dyDescent="0.25">
      <c r="A60" s="103">
        <v>53</v>
      </c>
      <c r="B60" s="104">
        <v>20.54</v>
      </c>
      <c r="C60" s="104">
        <v>20.54</v>
      </c>
    </row>
    <row r="61" spans="1:3" x14ac:dyDescent="0.25">
      <c r="A61" s="103">
        <v>54</v>
      </c>
      <c r="B61" s="104">
        <v>20.149999999999999</v>
      </c>
      <c r="C61" s="104">
        <v>20.149999999999999</v>
      </c>
    </row>
    <row r="62" spans="1:3" x14ac:dyDescent="0.25">
      <c r="A62" s="103">
        <v>55</v>
      </c>
      <c r="B62" s="104">
        <v>19.739999999999998</v>
      </c>
      <c r="C62" s="104">
        <v>19.739999999999998</v>
      </c>
    </row>
    <row r="63" spans="1:3" x14ac:dyDescent="0.25">
      <c r="A63" s="103">
        <v>56</v>
      </c>
      <c r="B63" s="104">
        <v>19.32</v>
      </c>
      <c r="C63" s="104">
        <v>19.32</v>
      </c>
    </row>
    <row r="64" spans="1:3" x14ac:dyDescent="0.25">
      <c r="A64" s="103">
        <v>57</v>
      </c>
      <c r="B64" s="104">
        <v>18.88</v>
      </c>
      <c r="C64" s="104">
        <v>18.88</v>
      </c>
    </row>
    <row r="65" spans="1:3" x14ac:dyDescent="0.25">
      <c r="A65" s="103">
        <v>58</v>
      </c>
      <c r="B65" s="104">
        <v>18.43</v>
      </c>
      <c r="C65" s="104">
        <v>18.43</v>
      </c>
    </row>
    <row r="66" spans="1:3" x14ac:dyDescent="0.25">
      <c r="A66" s="103">
        <v>59</v>
      </c>
      <c r="B66" s="104">
        <v>17.96</v>
      </c>
      <c r="C66" s="104">
        <v>17.96</v>
      </c>
    </row>
    <row r="67" spans="1:3" x14ac:dyDescent="0.25">
      <c r="A67" s="103">
        <v>60</v>
      </c>
      <c r="B67" s="104">
        <v>17.48</v>
      </c>
      <c r="C67" s="104">
        <v>17.48</v>
      </c>
    </row>
    <row r="68" spans="1:3" x14ac:dyDescent="0.25">
      <c r="A68" s="103">
        <v>61</v>
      </c>
      <c r="B68" s="104">
        <v>16.989999999999998</v>
      </c>
      <c r="C68" s="104">
        <v>16.989999999999998</v>
      </c>
    </row>
    <row r="69" spans="1:3" x14ac:dyDescent="0.25">
      <c r="A69" s="103">
        <v>62</v>
      </c>
      <c r="B69" s="104">
        <v>16.48</v>
      </c>
      <c r="C69" s="104">
        <v>16.48</v>
      </c>
    </row>
    <row r="70" spans="1:3" x14ac:dyDescent="0.25">
      <c r="A70" s="103">
        <v>63</v>
      </c>
      <c r="B70" s="104">
        <v>15.96</v>
      </c>
      <c r="C70" s="104">
        <v>15.96</v>
      </c>
    </row>
    <row r="71" spans="1:3" x14ac:dyDescent="0.25">
      <c r="A71" s="103">
        <v>64</v>
      </c>
      <c r="B71" s="104">
        <v>15.43</v>
      </c>
      <c r="C71" s="104">
        <v>15.43</v>
      </c>
    </row>
    <row r="72" spans="1:3" x14ac:dyDescent="0.25">
      <c r="A72" s="103">
        <v>65</v>
      </c>
      <c r="B72" s="104">
        <v>14.88</v>
      </c>
      <c r="C72" s="104">
        <v>14.88</v>
      </c>
    </row>
    <row r="73" spans="1:3" x14ac:dyDescent="0.25">
      <c r="A73" s="103">
        <v>66</v>
      </c>
      <c r="B73" s="104">
        <v>14.32</v>
      </c>
      <c r="C73" s="104">
        <v>14.32</v>
      </c>
    </row>
    <row r="74" spans="1:3" x14ac:dyDescent="0.25">
      <c r="A74" s="103">
        <v>67</v>
      </c>
      <c r="B74" s="104">
        <v>13.76</v>
      </c>
      <c r="C74" s="104">
        <v>13.76</v>
      </c>
    </row>
    <row r="75" spans="1:3" x14ac:dyDescent="0.25">
      <c r="A75" s="103">
        <v>68</v>
      </c>
      <c r="B75" s="104">
        <v>13.19</v>
      </c>
      <c r="C75" s="104">
        <v>13.19</v>
      </c>
    </row>
    <row r="76" spans="1:3" x14ac:dyDescent="0.25">
      <c r="A76" s="103">
        <v>69</v>
      </c>
      <c r="B76" s="104">
        <v>12.61</v>
      </c>
      <c r="C76" s="104">
        <v>12.61</v>
      </c>
    </row>
    <row r="77" spans="1:3" x14ac:dyDescent="0.25">
      <c r="A77" s="103">
        <v>70</v>
      </c>
      <c r="B77" s="104">
        <v>12.03</v>
      </c>
      <c r="C77" s="104">
        <v>12.03</v>
      </c>
    </row>
    <row r="78" spans="1:3" x14ac:dyDescent="0.25">
      <c r="A78" s="103">
        <v>71</v>
      </c>
      <c r="B78" s="104">
        <v>11.44</v>
      </c>
      <c r="C78" s="104">
        <v>11.44</v>
      </c>
    </row>
    <row r="79" spans="1:3" x14ac:dyDescent="0.25">
      <c r="A79" s="103">
        <v>72</v>
      </c>
      <c r="B79" s="104">
        <v>10.86</v>
      </c>
      <c r="C79" s="104">
        <v>10.86</v>
      </c>
    </row>
    <row r="80" spans="1:3" x14ac:dyDescent="0.25">
      <c r="A80" s="103">
        <v>73</v>
      </c>
      <c r="B80" s="104">
        <v>10.28</v>
      </c>
      <c r="C80" s="104">
        <v>10.28</v>
      </c>
    </row>
    <row r="81" spans="1:3" x14ac:dyDescent="0.25">
      <c r="A81" s="103">
        <v>74</v>
      </c>
      <c r="B81" s="104">
        <v>9.7100000000000009</v>
      </c>
      <c r="C81" s="104">
        <v>9.7100000000000009</v>
      </c>
    </row>
    <row r="82" spans="1:3" x14ac:dyDescent="0.25">
      <c r="A82" s="103">
        <v>75</v>
      </c>
      <c r="B82" s="104">
        <v>9.15</v>
      </c>
      <c r="C82" s="104">
        <v>9.15</v>
      </c>
    </row>
  </sheetData>
  <sheetProtection algorithmName="SHA-512" hashValue="WHlZ7qt0bx/4ESkd0wQI5Q3Z96JL7uGNIoSfCUE3ptCsZadTJ5eAia31vSUS842VRQu4hAkF7x5+E7yvjcqMQg==" saltValue="xxgomSWNuxflgVzgRA/lfw==" spinCount="100000" sheet="1" objects="1" scenarios="1"/>
  <conditionalFormatting sqref="A6:A21">
    <cfRule type="expression" dxfId="303" priority="7" stopIfTrue="1">
      <formula>MOD(ROW(),2)=0</formula>
    </cfRule>
    <cfRule type="expression" dxfId="302" priority="8" stopIfTrue="1">
      <formula>MOD(ROW(),2)&lt;&gt;0</formula>
    </cfRule>
  </conditionalFormatting>
  <conditionalFormatting sqref="A26:A82">
    <cfRule type="expression" dxfId="301" priority="3" stopIfTrue="1">
      <formula>MOD(ROW(),2)=0</formula>
    </cfRule>
    <cfRule type="expression" dxfId="300" priority="4" stopIfTrue="1">
      <formula>MOD(ROW(),2)&lt;&gt;0</formula>
    </cfRule>
  </conditionalFormatting>
  <conditionalFormatting sqref="B18:B21">
    <cfRule type="expression" dxfId="299" priority="1" stopIfTrue="1">
      <formula>MOD(ROW(),2)=0</formula>
    </cfRule>
    <cfRule type="expression" dxfId="298" priority="2" stopIfTrue="1">
      <formula>MOD(ROW(),2)&lt;&gt;0</formula>
    </cfRule>
  </conditionalFormatting>
  <conditionalFormatting sqref="B6:C21">
    <cfRule type="expression" dxfId="297" priority="15" stopIfTrue="1">
      <formula>MOD(ROW(),2)=0</formula>
    </cfRule>
    <cfRule type="expression" dxfId="296" priority="16" stopIfTrue="1">
      <formula>MOD(ROW(),2)&lt;&gt;0</formula>
    </cfRule>
  </conditionalFormatting>
  <conditionalFormatting sqref="B26:C82">
    <cfRule type="expression" dxfId="295" priority="5" stopIfTrue="1">
      <formula>MOD(ROW(),2)=0</formula>
    </cfRule>
    <cfRule type="expression" dxfId="294" priority="6" stopIfTrue="1">
      <formula>MOD(ROW(),2)&lt;&gt;0</formula>
    </cfRule>
  </conditionalFormatting>
  <hyperlinks>
    <hyperlink ref="B24" location="Assumptions!A1" display="Assumptions" xr:uid="{AD26D1C2-7CD7-445F-9D3A-F1F0B58F49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94"/>
  <dimension ref="A1:I72"/>
  <sheetViews>
    <sheetView showGridLines="0" zoomScale="85" zoomScaleNormal="85" workbookViewId="0">
      <selection activeCell="A4" sqref="A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Scheme pays AA - x-609</v>
      </c>
      <c r="B3" s="53"/>
      <c r="C3" s="53"/>
      <c r="D3" s="53"/>
      <c r="E3" s="53"/>
      <c r="F3" s="53"/>
      <c r="G3" s="53"/>
      <c r="H3" s="53"/>
      <c r="I3" s="53"/>
    </row>
    <row r="4" spans="1:9" x14ac:dyDescent="0.25">
      <c r="A4" s="55"/>
    </row>
    <row r="6" spans="1:9" x14ac:dyDescent="0.25">
      <c r="A6" s="150" t="s">
        <v>22</v>
      </c>
      <c r="B6" s="149" t="s">
        <v>24</v>
      </c>
      <c r="C6" s="149"/>
    </row>
    <row r="7" spans="1:9" x14ac:dyDescent="0.25">
      <c r="A7" s="83" t="s">
        <v>14</v>
      </c>
      <c r="B7" s="149" t="s">
        <v>43</v>
      </c>
      <c r="C7" s="149"/>
    </row>
    <row r="8" spans="1:9" x14ac:dyDescent="0.25">
      <c r="A8" s="83" t="s">
        <v>44</v>
      </c>
      <c r="B8" s="149" t="s">
        <v>592</v>
      </c>
      <c r="C8" s="149"/>
    </row>
    <row r="9" spans="1:9" x14ac:dyDescent="0.25">
      <c r="A9" s="83" t="s">
        <v>15</v>
      </c>
      <c r="B9" s="149" t="s">
        <v>582</v>
      </c>
      <c r="C9" s="149"/>
    </row>
    <row r="10" spans="1:9" x14ac:dyDescent="0.25">
      <c r="A10" s="83" t="s">
        <v>1</v>
      </c>
      <c r="B10" s="149" t="s">
        <v>593</v>
      </c>
      <c r="C10" s="149"/>
    </row>
    <row r="11" spans="1:9" x14ac:dyDescent="0.25">
      <c r="A11" s="83" t="s">
        <v>21</v>
      </c>
      <c r="B11" s="149" t="s">
        <v>300</v>
      </c>
      <c r="C11" s="149"/>
    </row>
    <row r="12" spans="1:9" x14ac:dyDescent="0.25">
      <c r="A12" s="83" t="s">
        <v>256</v>
      </c>
      <c r="B12" s="149" t="s">
        <v>594</v>
      </c>
      <c r="C12" s="149"/>
    </row>
    <row r="13" spans="1:9" x14ac:dyDescent="0.25">
      <c r="A13" s="83" t="s">
        <v>46</v>
      </c>
      <c r="B13" s="149">
        <v>0</v>
      </c>
      <c r="C13" s="149"/>
    </row>
    <row r="14" spans="1:9" x14ac:dyDescent="0.25">
      <c r="A14" s="83" t="s">
        <v>16</v>
      </c>
      <c r="B14" s="149">
        <v>609</v>
      </c>
      <c r="C14" s="149"/>
    </row>
    <row r="15" spans="1:9" x14ac:dyDescent="0.25">
      <c r="A15" s="83" t="s">
        <v>47</v>
      </c>
      <c r="B15" s="149" t="s">
        <v>595</v>
      </c>
      <c r="C15" s="149"/>
    </row>
    <row r="16" spans="1:9" x14ac:dyDescent="0.25">
      <c r="A16" s="83" t="s">
        <v>48</v>
      </c>
      <c r="B16" s="149" t="s">
        <v>596</v>
      </c>
      <c r="C16" s="149"/>
    </row>
    <row r="17" spans="1:3" x14ac:dyDescent="0.25">
      <c r="A17" s="151" t="s">
        <v>694</v>
      </c>
      <c r="B17" s="149"/>
      <c r="C17" s="149"/>
    </row>
    <row r="18" spans="1:3" x14ac:dyDescent="0.25">
      <c r="A18" s="83" t="s">
        <v>17</v>
      </c>
      <c r="B18" s="152">
        <v>45134</v>
      </c>
      <c r="C18" s="149"/>
    </row>
    <row r="19" spans="1:3" x14ac:dyDescent="0.25">
      <c r="A19" s="83" t="s">
        <v>18</v>
      </c>
      <c r="B19" s="152"/>
      <c r="C19" s="149"/>
    </row>
    <row r="20" spans="1:3" x14ac:dyDescent="0.25">
      <c r="A20" s="83" t="s">
        <v>254</v>
      </c>
      <c r="B20" s="149" t="s">
        <v>578</v>
      </c>
      <c r="C20" s="149"/>
    </row>
    <row r="21" spans="1:3" x14ac:dyDescent="0.25">
      <c r="A21" s="83" t="s">
        <v>762</v>
      </c>
      <c r="B21" s="149" t="s">
        <v>710</v>
      </c>
      <c r="C21" s="149"/>
    </row>
    <row r="22" spans="1:3" x14ac:dyDescent="0.25">
      <c r="A22" s="94"/>
    </row>
    <row r="23" spans="1:3" x14ac:dyDescent="0.25">
      <c r="B23" s="94" t="str">
        <f>HYPERLINK("#'Factor List'!A1","Back to Factor List")</f>
        <v>Back to Factor List</v>
      </c>
    </row>
    <row r="24" spans="1:3" x14ac:dyDescent="0.25">
      <c r="B24" s="94" t="s">
        <v>705</v>
      </c>
    </row>
    <row r="26" spans="1:3" ht="26.4" x14ac:dyDescent="0.25">
      <c r="A26" s="102" t="s">
        <v>307</v>
      </c>
      <c r="B26" s="102" t="s">
        <v>617</v>
      </c>
      <c r="C26" s="102" t="s">
        <v>618</v>
      </c>
    </row>
    <row r="27" spans="1:3" x14ac:dyDescent="0.25">
      <c r="A27" s="103">
        <v>0</v>
      </c>
      <c r="B27" s="105">
        <v>0</v>
      </c>
      <c r="C27" s="105">
        <v>0</v>
      </c>
    </row>
    <row r="28" spans="1:3" x14ac:dyDescent="0.25">
      <c r="A28" s="103">
        <v>1</v>
      </c>
      <c r="B28" s="105">
        <v>6</v>
      </c>
      <c r="C28" s="105">
        <v>6</v>
      </c>
    </row>
    <row r="29" spans="1:3" x14ac:dyDescent="0.25">
      <c r="A29" s="103">
        <v>2</v>
      </c>
      <c r="B29" s="105">
        <v>11.4</v>
      </c>
      <c r="C29" s="105">
        <v>11.4</v>
      </c>
    </row>
    <row r="30" spans="1:3" x14ac:dyDescent="0.25">
      <c r="A30" s="103">
        <v>3</v>
      </c>
      <c r="B30" s="105">
        <v>16.399999999999999</v>
      </c>
      <c r="C30" s="105">
        <v>16.399999999999999</v>
      </c>
    </row>
    <row r="31" spans="1:3" x14ac:dyDescent="0.25">
      <c r="A31" s="103">
        <v>4</v>
      </c>
      <c r="B31" s="105">
        <v>21</v>
      </c>
      <c r="C31" s="105">
        <v>21</v>
      </c>
    </row>
    <row r="32" spans="1:3" x14ac:dyDescent="0.25">
      <c r="A32" s="103">
        <v>5</v>
      </c>
      <c r="B32" s="105">
        <v>25.2</v>
      </c>
      <c r="C32" s="105">
        <v>25.2</v>
      </c>
    </row>
    <row r="33" spans="1:3" x14ac:dyDescent="0.25">
      <c r="A33" s="103">
        <v>6</v>
      </c>
      <c r="B33" s="105">
        <v>29.2</v>
      </c>
      <c r="C33" s="105">
        <v>29.2</v>
      </c>
    </row>
    <row r="34" spans="1:3" x14ac:dyDescent="0.25">
      <c r="A34" s="103">
        <v>7</v>
      </c>
      <c r="B34" s="105">
        <v>32.799999999999997</v>
      </c>
      <c r="C34" s="105">
        <v>32.799999999999997</v>
      </c>
    </row>
    <row r="35" spans="1:3" x14ac:dyDescent="0.25">
      <c r="A35" s="103">
        <v>8</v>
      </c>
      <c r="B35" s="105">
        <v>36.1</v>
      </c>
      <c r="C35" s="105">
        <v>36.1</v>
      </c>
    </row>
    <row r="36" spans="1:3" x14ac:dyDescent="0.25">
      <c r="A36" s="103">
        <v>9</v>
      </c>
      <c r="B36" s="105">
        <v>39.200000000000003</v>
      </c>
      <c r="C36" s="105">
        <v>39.200000000000003</v>
      </c>
    </row>
    <row r="37" spans="1:3" x14ac:dyDescent="0.25">
      <c r="A37" s="103">
        <v>10</v>
      </c>
      <c r="B37" s="105">
        <v>42.099999999999994</v>
      </c>
      <c r="C37" s="105">
        <v>42.099999999999994</v>
      </c>
    </row>
    <row r="38" spans="1:3" x14ac:dyDescent="0.25">
      <c r="A38" s="103">
        <v>11</v>
      </c>
      <c r="B38" s="105">
        <v>44.8</v>
      </c>
      <c r="C38" s="105">
        <v>44.8</v>
      </c>
    </row>
    <row r="39" spans="1:3" x14ac:dyDescent="0.25">
      <c r="A39" s="103">
        <v>12</v>
      </c>
      <c r="B39" s="105">
        <v>47.3</v>
      </c>
      <c r="C39" s="105">
        <v>47.3</v>
      </c>
    </row>
    <row r="40" spans="1:3" x14ac:dyDescent="0.25">
      <c r="A40" s="103">
        <v>13</v>
      </c>
      <c r="B40" s="105">
        <v>49.6</v>
      </c>
      <c r="C40" s="105">
        <v>49.6</v>
      </c>
    </row>
    <row r="41" spans="1:3" x14ac:dyDescent="0.25">
      <c r="A41" s="103">
        <v>14</v>
      </c>
      <c r="B41" s="105">
        <v>51.8</v>
      </c>
      <c r="C41" s="105">
        <v>51.8</v>
      </c>
    </row>
    <row r="42" spans="1:3" x14ac:dyDescent="0.25">
      <c r="A42" s="103">
        <v>15</v>
      </c>
      <c r="B42" s="105">
        <v>53.900000000000006</v>
      </c>
      <c r="C42" s="105">
        <v>53.900000000000006</v>
      </c>
    </row>
    <row r="43" spans="1:3" x14ac:dyDescent="0.25">
      <c r="A43" s="103">
        <v>16</v>
      </c>
      <c r="B43" s="105">
        <v>55.900000000000006</v>
      </c>
      <c r="C43" s="105">
        <v>55.900000000000006</v>
      </c>
    </row>
    <row r="44" spans="1:3" x14ac:dyDescent="0.25">
      <c r="A44" s="103">
        <v>17</v>
      </c>
      <c r="B44" s="105">
        <v>57.699999999999996</v>
      </c>
      <c r="C44" s="105">
        <v>57.699999999999996</v>
      </c>
    </row>
    <row r="45" spans="1:3" x14ac:dyDescent="0.25">
      <c r="A45" s="103">
        <v>18</v>
      </c>
      <c r="B45" s="105">
        <v>59.4</v>
      </c>
      <c r="C45" s="105">
        <v>59.4</v>
      </c>
    </row>
    <row r="46" spans="1:3" x14ac:dyDescent="0.25">
      <c r="A46" s="103">
        <v>19</v>
      </c>
      <c r="B46" s="105">
        <v>61</v>
      </c>
      <c r="C46" s="105">
        <v>61</v>
      </c>
    </row>
    <row r="47" spans="1:3" x14ac:dyDescent="0.25">
      <c r="A47" s="103">
        <v>20</v>
      </c>
      <c r="B47" s="105">
        <v>62.6</v>
      </c>
      <c r="C47" s="105">
        <v>62.6</v>
      </c>
    </row>
    <row r="48" spans="1:3" x14ac:dyDescent="0.25">
      <c r="A48" s="103">
        <v>21</v>
      </c>
      <c r="B48" s="105">
        <v>64</v>
      </c>
      <c r="C48" s="105">
        <v>64</v>
      </c>
    </row>
    <row r="49" spans="1:3" x14ac:dyDescent="0.25">
      <c r="A49" s="103">
        <v>22</v>
      </c>
      <c r="B49" s="105">
        <v>65.400000000000006</v>
      </c>
      <c r="C49" s="105">
        <v>65.400000000000006</v>
      </c>
    </row>
    <row r="50" spans="1:3" x14ac:dyDescent="0.25">
      <c r="A50" s="103">
        <v>23</v>
      </c>
      <c r="B50" s="105">
        <v>66.7</v>
      </c>
      <c r="C50" s="105">
        <v>66.7</v>
      </c>
    </row>
    <row r="51" spans="1:3" x14ac:dyDescent="0.25">
      <c r="A51" s="103">
        <v>24</v>
      </c>
      <c r="B51" s="105">
        <v>67.900000000000006</v>
      </c>
      <c r="C51" s="105">
        <v>67.900000000000006</v>
      </c>
    </row>
    <row r="52" spans="1:3" x14ac:dyDescent="0.25">
      <c r="A52" s="103">
        <v>25</v>
      </c>
      <c r="B52" s="105">
        <v>69.099999999999994</v>
      </c>
      <c r="C52" s="105">
        <v>69.099999999999994</v>
      </c>
    </row>
    <row r="53" spans="1:3" x14ac:dyDescent="0.25">
      <c r="A53" s="103">
        <v>26</v>
      </c>
      <c r="B53" s="105">
        <v>70.199999999999989</v>
      </c>
      <c r="C53" s="105">
        <v>70.199999999999989</v>
      </c>
    </row>
    <row r="54" spans="1:3" x14ac:dyDescent="0.25">
      <c r="A54" s="103">
        <v>27</v>
      </c>
      <c r="B54" s="105">
        <v>71.199999999999989</v>
      </c>
      <c r="C54" s="105">
        <v>71.199999999999989</v>
      </c>
    </row>
    <row r="55" spans="1:3" x14ac:dyDescent="0.25">
      <c r="A55" s="103">
        <v>28</v>
      </c>
      <c r="B55" s="105">
        <v>72.2</v>
      </c>
      <c r="C55" s="105">
        <v>72.2</v>
      </c>
    </row>
    <row r="56" spans="1:3" x14ac:dyDescent="0.25">
      <c r="A56" s="103">
        <v>29</v>
      </c>
      <c r="B56" s="105">
        <v>73.2</v>
      </c>
      <c r="C56" s="105">
        <v>73.2</v>
      </c>
    </row>
    <row r="57" spans="1:3" x14ac:dyDescent="0.25">
      <c r="A57" s="103">
        <v>30</v>
      </c>
      <c r="B57" s="105">
        <v>74.099999999999994</v>
      </c>
      <c r="C57" s="105">
        <v>74.099999999999994</v>
      </c>
    </row>
    <row r="58" spans="1:3" x14ac:dyDescent="0.25">
      <c r="A58" s="103">
        <v>31</v>
      </c>
      <c r="B58" s="105">
        <v>75</v>
      </c>
      <c r="C58" s="105">
        <v>75</v>
      </c>
    </row>
    <row r="59" spans="1:3" x14ac:dyDescent="0.25">
      <c r="A59" s="103">
        <v>32</v>
      </c>
      <c r="B59" s="105">
        <v>75.8</v>
      </c>
      <c r="C59" s="105">
        <v>75.8</v>
      </c>
    </row>
    <row r="60" spans="1:3" x14ac:dyDescent="0.25">
      <c r="A60" s="103">
        <v>33</v>
      </c>
      <c r="B60" s="105">
        <v>76.599999999999994</v>
      </c>
      <c r="C60" s="105">
        <v>76.599999999999994</v>
      </c>
    </row>
    <row r="61" spans="1:3" x14ac:dyDescent="0.25">
      <c r="A61" s="103">
        <v>34</v>
      </c>
      <c r="B61" s="105">
        <v>77.400000000000006</v>
      </c>
      <c r="C61" s="105">
        <v>77.400000000000006</v>
      </c>
    </row>
    <row r="62" spans="1:3" x14ac:dyDescent="0.25">
      <c r="A62" s="103">
        <v>35</v>
      </c>
      <c r="B62" s="105">
        <v>78.099999999999994</v>
      </c>
      <c r="C62" s="105">
        <v>78.099999999999994</v>
      </c>
    </row>
    <row r="63" spans="1:3" x14ac:dyDescent="0.25">
      <c r="A63" s="103">
        <v>36</v>
      </c>
      <c r="B63" s="105">
        <v>78.8</v>
      </c>
      <c r="C63" s="105">
        <v>78.8</v>
      </c>
    </row>
    <row r="64" spans="1:3" x14ac:dyDescent="0.25">
      <c r="A64" s="103">
        <v>37</v>
      </c>
      <c r="B64" s="105">
        <v>79.400000000000006</v>
      </c>
      <c r="C64" s="105">
        <v>79.400000000000006</v>
      </c>
    </row>
    <row r="65" spans="1:3" x14ac:dyDescent="0.25">
      <c r="A65" s="103">
        <v>38</v>
      </c>
      <c r="B65" s="105">
        <v>80.100000000000009</v>
      </c>
      <c r="C65" s="105">
        <v>80.100000000000009</v>
      </c>
    </row>
    <row r="66" spans="1:3" x14ac:dyDescent="0.25">
      <c r="A66" s="103">
        <v>39</v>
      </c>
      <c r="B66" s="105">
        <v>80.7</v>
      </c>
      <c r="C66" s="105">
        <v>80.7</v>
      </c>
    </row>
    <row r="67" spans="1:3" x14ac:dyDescent="0.25">
      <c r="A67" s="103">
        <v>40</v>
      </c>
      <c r="B67" s="105">
        <v>81.2</v>
      </c>
      <c r="C67" s="105">
        <v>81.2</v>
      </c>
    </row>
    <row r="68" spans="1:3" x14ac:dyDescent="0.25">
      <c r="A68" s="103">
        <v>41</v>
      </c>
      <c r="B68" s="105">
        <v>81.8</v>
      </c>
      <c r="C68" s="105">
        <v>81.8</v>
      </c>
    </row>
    <row r="69" spans="1:3" x14ac:dyDescent="0.25">
      <c r="A69" s="103">
        <v>42</v>
      </c>
      <c r="B69" s="105">
        <v>82.3</v>
      </c>
      <c r="C69" s="105">
        <v>82.3</v>
      </c>
    </row>
    <row r="70" spans="1:3" x14ac:dyDescent="0.25">
      <c r="A70" s="103">
        <v>43</v>
      </c>
      <c r="B70" s="105">
        <v>82.8</v>
      </c>
      <c r="C70" s="105">
        <v>82.8</v>
      </c>
    </row>
    <row r="71" spans="1:3" x14ac:dyDescent="0.25">
      <c r="A71" s="103">
        <v>44</v>
      </c>
      <c r="B71" s="105">
        <v>83.3</v>
      </c>
      <c r="C71" s="105">
        <v>83.3</v>
      </c>
    </row>
    <row r="72" spans="1:3" x14ac:dyDescent="0.25">
      <c r="A72" s="103">
        <v>45</v>
      </c>
      <c r="B72" s="105">
        <v>83.8</v>
      </c>
      <c r="C72" s="105">
        <v>83.8</v>
      </c>
    </row>
  </sheetData>
  <sheetProtection algorithmName="SHA-512" hashValue="ruI6wmGN2+Iu2Da7gFWYkKRgImJ8dICnpSHouXW8cMAi+XTce4yfQaYWn7acx6i7VHkYnnCK5R5blNsLgPh7gA==" saltValue="LsDzXthLc7tm79vhRYxbGQ==" spinCount="100000" sheet="1" objects="1" scenarios="1"/>
  <conditionalFormatting sqref="A6:A21">
    <cfRule type="expression" dxfId="293" priority="7" stopIfTrue="1">
      <formula>MOD(ROW(),2)=0</formula>
    </cfRule>
    <cfRule type="expression" dxfId="292" priority="8" stopIfTrue="1">
      <formula>MOD(ROW(),2)&lt;&gt;0</formula>
    </cfRule>
  </conditionalFormatting>
  <conditionalFormatting sqref="A26:A72">
    <cfRule type="expression" dxfId="291" priority="3" stopIfTrue="1">
      <formula>MOD(ROW(),2)=0</formula>
    </cfRule>
    <cfRule type="expression" dxfId="290" priority="4" stopIfTrue="1">
      <formula>MOD(ROW(),2)&lt;&gt;0</formula>
    </cfRule>
  </conditionalFormatting>
  <conditionalFormatting sqref="B18:B21">
    <cfRule type="expression" dxfId="289" priority="1" stopIfTrue="1">
      <formula>MOD(ROW(),2)=0</formula>
    </cfRule>
    <cfRule type="expression" dxfId="288" priority="2" stopIfTrue="1">
      <formula>MOD(ROW(),2)&lt;&gt;0</formula>
    </cfRule>
  </conditionalFormatting>
  <conditionalFormatting sqref="B6:C21">
    <cfRule type="expression" dxfId="287" priority="15" stopIfTrue="1">
      <formula>MOD(ROW(),2)=0</formula>
    </cfRule>
    <cfRule type="expression" dxfId="286" priority="16" stopIfTrue="1">
      <formula>MOD(ROW(),2)&lt;&gt;0</formula>
    </cfRule>
  </conditionalFormatting>
  <conditionalFormatting sqref="B26:C72">
    <cfRule type="expression" dxfId="285" priority="5" stopIfTrue="1">
      <formula>MOD(ROW(),2)=0</formula>
    </cfRule>
    <cfRule type="expression" dxfId="284" priority="6" stopIfTrue="1">
      <formula>MOD(ROW(),2)&lt;&gt;0</formula>
    </cfRule>
  </conditionalFormatting>
  <hyperlinks>
    <hyperlink ref="B24" location="Assumptions!A1" display="Assumptions" xr:uid="{534C2638-A6CA-4D26-9759-F500B28455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63</v>
      </c>
    </row>
    <row r="3" spans="1:3" x14ac:dyDescent="0.25">
      <c r="A3" t="s">
        <v>64</v>
      </c>
      <c r="C3" t="s">
        <v>65</v>
      </c>
    </row>
    <row r="4" spans="1:3" x14ac:dyDescent="0.25">
      <c r="A4" t="s">
        <v>66</v>
      </c>
      <c r="C4" t="s">
        <v>223</v>
      </c>
    </row>
    <row r="5" spans="1:3" x14ac:dyDescent="0.25">
      <c r="A5" t="s">
        <v>67</v>
      </c>
      <c r="C5" t="s">
        <v>224</v>
      </c>
    </row>
    <row r="6" spans="1:3" x14ac:dyDescent="0.25">
      <c r="A6" t="s">
        <v>68</v>
      </c>
      <c r="C6" t="s">
        <v>225</v>
      </c>
    </row>
    <row r="7" spans="1:3" x14ac:dyDescent="0.25">
      <c r="A7" t="s">
        <v>69</v>
      </c>
      <c r="C7" t="s">
        <v>226</v>
      </c>
    </row>
    <row r="8" spans="1:3" x14ac:dyDescent="0.25">
      <c r="A8" t="s">
        <v>70</v>
      </c>
      <c r="C8" t="s">
        <v>227</v>
      </c>
    </row>
    <row r="9" spans="1:3" x14ac:dyDescent="0.25">
      <c r="A9" t="s">
        <v>71</v>
      </c>
      <c r="C9" t="s">
        <v>69</v>
      </c>
    </row>
    <row r="10" spans="1:3" x14ac:dyDescent="0.25">
      <c r="A10" t="s">
        <v>72</v>
      </c>
      <c r="C10" t="s">
        <v>228</v>
      </c>
    </row>
    <row r="11" spans="1:3" x14ac:dyDescent="0.25">
      <c r="A11" t="s">
        <v>73</v>
      </c>
      <c r="C11" t="s">
        <v>73</v>
      </c>
    </row>
    <row r="12" spans="1:3" x14ac:dyDescent="0.25">
      <c r="A12" t="s">
        <v>74</v>
      </c>
      <c r="C12" t="s">
        <v>229</v>
      </c>
    </row>
    <row r="13" spans="1:3" x14ac:dyDescent="0.25">
      <c r="A13" t="s">
        <v>75</v>
      </c>
      <c r="C13" t="s">
        <v>230</v>
      </c>
    </row>
    <row r="14" spans="1:3" x14ac:dyDescent="0.25">
      <c r="A14" t="s">
        <v>76</v>
      </c>
      <c r="C14" t="s">
        <v>231</v>
      </c>
    </row>
    <row r="15" spans="1:3" x14ac:dyDescent="0.25">
      <c r="A15" t="s">
        <v>77</v>
      </c>
      <c r="C15" t="s">
        <v>232</v>
      </c>
    </row>
    <row r="16" spans="1:3" x14ac:dyDescent="0.25">
      <c r="A16" t="s">
        <v>78</v>
      </c>
      <c r="C16" t="s">
        <v>233</v>
      </c>
    </row>
    <row r="17" spans="1:3" x14ac:dyDescent="0.25">
      <c r="A17" t="s">
        <v>79</v>
      </c>
      <c r="C17" t="s">
        <v>234</v>
      </c>
    </row>
    <row r="18" spans="1:3" x14ac:dyDescent="0.25">
      <c r="A18" t="s">
        <v>80</v>
      </c>
      <c r="C18" t="s">
        <v>235</v>
      </c>
    </row>
    <row r="19" spans="1:3" x14ac:dyDescent="0.25">
      <c r="A19" t="s">
        <v>81</v>
      </c>
      <c r="C19" t="s">
        <v>236</v>
      </c>
    </row>
    <row r="20" spans="1:3" x14ac:dyDescent="0.25">
      <c r="A20" t="s">
        <v>82</v>
      </c>
      <c r="C20" t="s">
        <v>237</v>
      </c>
    </row>
    <row r="21" spans="1:3" x14ac:dyDescent="0.25">
      <c r="A21" t="s">
        <v>83</v>
      </c>
      <c r="C21" t="s">
        <v>238</v>
      </c>
    </row>
    <row r="22" spans="1:3" x14ac:dyDescent="0.25">
      <c r="A22" t="s">
        <v>84</v>
      </c>
      <c r="C22" t="s">
        <v>239</v>
      </c>
    </row>
    <row r="23" spans="1:3" x14ac:dyDescent="0.25">
      <c r="A23" t="s">
        <v>85</v>
      </c>
      <c r="C23" t="s">
        <v>240</v>
      </c>
    </row>
    <row r="24" spans="1:3" x14ac:dyDescent="0.25">
      <c r="A24" t="s">
        <v>86</v>
      </c>
      <c r="C24" t="s">
        <v>241</v>
      </c>
    </row>
    <row r="25" spans="1:3" x14ac:dyDescent="0.25">
      <c r="A25" t="s">
        <v>87</v>
      </c>
      <c r="C25" t="s">
        <v>242</v>
      </c>
    </row>
    <row r="26" spans="1:3" x14ac:dyDescent="0.25">
      <c r="A26" t="s">
        <v>88</v>
      </c>
      <c r="C26" t="s">
        <v>243</v>
      </c>
    </row>
    <row r="27" spans="1:3" x14ac:dyDescent="0.25">
      <c r="A27" t="s">
        <v>89</v>
      </c>
      <c r="C27" t="s">
        <v>244</v>
      </c>
    </row>
    <row r="28" spans="1:3" x14ac:dyDescent="0.25">
      <c r="A28" t="s">
        <v>90</v>
      </c>
      <c r="C28" t="s">
        <v>245</v>
      </c>
    </row>
    <row r="29" spans="1:3" x14ac:dyDescent="0.25">
      <c r="A29" t="s">
        <v>91</v>
      </c>
      <c r="C29" t="s">
        <v>246</v>
      </c>
    </row>
    <row r="30" spans="1:3" x14ac:dyDescent="0.25">
      <c r="A30" t="s">
        <v>92</v>
      </c>
      <c r="C30" t="s">
        <v>247</v>
      </c>
    </row>
    <row r="31" spans="1:3" x14ac:dyDescent="0.25">
      <c r="A31" t="s">
        <v>93</v>
      </c>
      <c r="C31" t="s">
        <v>248</v>
      </c>
    </row>
    <row r="32" spans="1:3" x14ac:dyDescent="0.25">
      <c r="A32" t="s">
        <v>94</v>
      </c>
      <c r="C32" t="s">
        <v>249</v>
      </c>
    </row>
    <row r="33" spans="1:3" x14ac:dyDescent="0.25">
      <c r="A33" t="s">
        <v>95</v>
      </c>
      <c r="C33" t="s">
        <v>250</v>
      </c>
    </row>
    <row r="34" spans="1:3" x14ac:dyDescent="0.25">
      <c r="A34" t="s">
        <v>96</v>
      </c>
      <c r="C34" t="s">
        <v>251</v>
      </c>
    </row>
    <row r="35" spans="1:3" x14ac:dyDescent="0.25">
      <c r="A35" t="s">
        <v>97</v>
      </c>
      <c r="C35" t="s">
        <v>252</v>
      </c>
    </row>
    <row r="36" spans="1:3" x14ac:dyDescent="0.25">
      <c r="A36" t="s">
        <v>98</v>
      </c>
      <c r="C36" t="s">
        <v>253</v>
      </c>
    </row>
    <row r="37" spans="1:3" x14ac:dyDescent="0.25">
      <c r="A37" t="s">
        <v>99</v>
      </c>
    </row>
    <row r="38" spans="1:3" x14ac:dyDescent="0.25">
      <c r="A38" t="s">
        <v>100</v>
      </c>
    </row>
    <row r="39" spans="1:3" x14ac:dyDescent="0.25">
      <c r="A39" t="s">
        <v>101</v>
      </c>
    </row>
    <row r="40" spans="1:3" x14ac:dyDescent="0.25">
      <c r="A40" t="s">
        <v>102</v>
      </c>
    </row>
    <row r="41" spans="1:3" x14ac:dyDescent="0.25">
      <c r="A41" t="s">
        <v>103</v>
      </c>
    </row>
    <row r="42" spans="1:3" x14ac:dyDescent="0.25">
      <c r="A42" t="s">
        <v>104</v>
      </c>
    </row>
    <row r="43" spans="1:3" x14ac:dyDescent="0.25">
      <c r="A43" t="s">
        <v>105</v>
      </c>
    </row>
    <row r="44" spans="1:3" x14ac:dyDescent="0.25">
      <c r="A44" t="s">
        <v>106</v>
      </c>
    </row>
    <row r="45" spans="1:3" x14ac:dyDescent="0.25">
      <c r="A45" t="s">
        <v>107</v>
      </c>
    </row>
    <row r="46" spans="1:3" x14ac:dyDescent="0.25">
      <c r="A46" t="s">
        <v>108</v>
      </c>
    </row>
    <row r="47" spans="1:3" x14ac:dyDescent="0.25">
      <c r="A47" t="s">
        <v>109</v>
      </c>
    </row>
    <row r="48" spans="1:3" x14ac:dyDescent="0.25">
      <c r="A48" t="s">
        <v>110</v>
      </c>
    </row>
    <row r="49" spans="1:1" x14ac:dyDescent="0.25">
      <c r="A49" t="s">
        <v>111</v>
      </c>
    </row>
    <row r="50" spans="1:1" x14ac:dyDescent="0.25">
      <c r="A50" t="s">
        <v>112</v>
      </c>
    </row>
    <row r="51" spans="1:1" x14ac:dyDescent="0.25">
      <c r="A51" t="s">
        <v>113</v>
      </c>
    </row>
    <row r="52" spans="1:1" x14ac:dyDescent="0.25">
      <c r="A52" t="s">
        <v>114</v>
      </c>
    </row>
    <row r="53" spans="1:1" x14ac:dyDescent="0.25">
      <c r="A53" t="s">
        <v>115</v>
      </c>
    </row>
    <row r="54" spans="1:1" x14ac:dyDescent="0.25">
      <c r="A54" t="s">
        <v>116</v>
      </c>
    </row>
    <row r="55" spans="1:1" x14ac:dyDescent="0.25">
      <c r="A55" t="s">
        <v>117</v>
      </c>
    </row>
    <row r="56" spans="1:1" x14ac:dyDescent="0.25">
      <c r="A56" t="s">
        <v>118</v>
      </c>
    </row>
    <row r="57" spans="1:1" x14ac:dyDescent="0.25">
      <c r="A57" t="s">
        <v>119</v>
      </c>
    </row>
    <row r="58" spans="1:1" x14ac:dyDescent="0.25">
      <c r="A58" t="s">
        <v>120</v>
      </c>
    </row>
    <row r="59" spans="1:1" x14ac:dyDescent="0.25">
      <c r="A59" t="s">
        <v>121</v>
      </c>
    </row>
    <row r="60" spans="1:1" x14ac:dyDescent="0.25">
      <c r="A60" t="s">
        <v>122</v>
      </c>
    </row>
    <row r="61" spans="1:1" x14ac:dyDescent="0.25">
      <c r="A61" t="s">
        <v>123</v>
      </c>
    </row>
    <row r="62" spans="1:1" x14ac:dyDescent="0.25">
      <c r="A62" t="s">
        <v>124</v>
      </c>
    </row>
    <row r="63" spans="1:1" x14ac:dyDescent="0.25">
      <c r="A63" t="s">
        <v>125</v>
      </c>
    </row>
    <row r="64" spans="1:1" x14ac:dyDescent="0.25">
      <c r="A64" t="s">
        <v>126</v>
      </c>
    </row>
    <row r="65" spans="1:1" x14ac:dyDescent="0.25">
      <c r="A65" t="s">
        <v>127</v>
      </c>
    </row>
    <row r="66" spans="1:1" x14ac:dyDescent="0.25">
      <c r="A66" t="s">
        <v>128</v>
      </c>
    </row>
    <row r="67" spans="1:1" x14ac:dyDescent="0.25">
      <c r="A67" t="s">
        <v>129</v>
      </c>
    </row>
    <row r="68" spans="1:1" x14ac:dyDescent="0.25">
      <c r="A68" t="s">
        <v>130</v>
      </c>
    </row>
    <row r="69" spans="1:1" x14ac:dyDescent="0.25">
      <c r="A69" t="s">
        <v>131</v>
      </c>
    </row>
    <row r="70" spans="1:1" x14ac:dyDescent="0.25">
      <c r="A70" t="s">
        <v>132</v>
      </c>
    </row>
    <row r="71" spans="1:1" x14ac:dyDescent="0.25">
      <c r="A71" t="s">
        <v>133</v>
      </c>
    </row>
    <row r="72" spans="1:1" x14ac:dyDescent="0.25">
      <c r="A72" t="s">
        <v>134</v>
      </c>
    </row>
    <row r="73" spans="1:1" x14ac:dyDescent="0.25">
      <c r="A73" t="s">
        <v>135</v>
      </c>
    </row>
    <row r="74" spans="1:1" x14ac:dyDescent="0.25">
      <c r="A74" t="s">
        <v>136</v>
      </c>
    </row>
    <row r="75" spans="1:1" x14ac:dyDescent="0.25">
      <c r="A75" t="s">
        <v>137</v>
      </c>
    </row>
    <row r="76" spans="1:1" x14ac:dyDescent="0.25">
      <c r="A76" t="s">
        <v>138</v>
      </c>
    </row>
    <row r="77" spans="1:1" x14ac:dyDescent="0.25">
      <c r="A77" t="s">
        <v>139</v>
      </c>
    </row>
    <row r="78" spans="1:1" x14ac:dyDescent="0.25">
      <c r="A78" t="s">
        <v>140</v>
      </c>
    </row>
    <row r="79" spans="1:1" x14ac:dyDescent="0.25">
      <c r="A79" t="s">
        <v>141</v>
      </c>
    </row>
    <row r="80" spans="1:1" x14ac:dyDescent="0.25">
      <c r="A80" t="s">
        <v>142</v>
      </c>
    </row>
    <row r="81" spans="1:1" x14ac:dyDescent="0.25">
      <c r="A81" t="s">
        <v>143</v>
      </c>
    </row>
    <row r="82" spans="1:1" x14ac:dyDescent="0.25">
      <c r="A82" t="s">
        <v>144</v>
      </c>
    </row>
    <row r="83" spans="1:1" x14ac:dyDescent="0.25">
      <c r="A83" t="s">
        <v>145</v>
      </c>
    </row>
    <row r="84" spans="1:1" x14ac:dyDescent="0.25">
      <c r="A84" t="s">
        <v>146</v>
      </c>
    </row>
    <row r="85" spans="1:1" x14ac:dyDescent="0.25">
      <c r="A85" t="s">
        <v>147</v>
      </c>
    </row>
    <row r="86" spans="1:1" x14ac:dyDescent="0.25">
      <c r="A86" t="s">
        <v>148</v>
      </c>
    </row>
    <row r="87" spans="1:1" x14ac:dyDescent="0.25">
      <c r="A87" t="s">
        <v>149</v>
      </c>
    </row>
    <row r="88" spans="1:1" x14ac:dyDescent="0.25">
      <c r="A88" t="s">
        <v>150</v>
      </c>
    </row>
    <row r="89" spans="1:1" x14ac:dyDescent="0.25">
      <c r="A89" t="s">
        <v>151</v>
      </c>
    </row>
    <row r="90" spans="1:1" x14ac:dyDescent="0.25">
      <c r="A90" t="s">
        <v>152</v>
      </c>
    </row>
    <row r="91" spans="1:1" x14ac:dyDescent="0.25">
      <c r="A91" t="s">
        <v>153</v>
      </c>
    </row>
    <row r="92" spans="1:1" x14ac:dyDescent="0.25">
      <c r="A92" t="s">
        <v>154</v>
      </c>
    </row>
    <row r="93" spans="1:1" x14ac:dyDescent="0.25">
      <c r="A93" t="s">
        <v>155</v>
      </c>
    </row>
    <row r="94" spans="1:1" x14ac:dyDescent="0.25">
      <c r="A94" t="s">
        <v>156</v>
      </c>
    </row>
    <row r="95" spans="1:1" x14ac:dyDescent="0.25">
      <c r="A95" t="s">
        <v>157</v>
      </c>
    </row>
    <row r="96" spans="1:1" x14ac:dyDescent="0.25">
      <c r="A96" t="s">
        <v>158</v>
      </c>
    </row>
    <row r="97" spans="1:1" x14ac:dyDescent="0.25">
      <c r="A97" t="s">
        <v>159</v>
      </c>
    </row>
    <row r="98" spans="1:1" x14ac:dyDescent="0.25">
      <c r="A98" t="s">
        <v>160</v>
      </c>
    </row>
    <row r="99" spans="1:1" x14ac:dyDescent="0.25">
      <c r="A99" t="s">
        <v>161</v>
      </c>
    </row>
    <row r="100" spans="1:1" x14ac:dyDescent="0.25">
      <c r="A100" t="s">
        <v>162</v>
      </c>
    </row>
    <row r="101" spans="1:1" x14ac:dyDescent="0.25">
      <c r="A101" t="s">
        <v>163</v>
      </c>
    </row>
    <row r="102" spans="1:1" x14ac:dyDescent="0.25">
      <c r="A102" t="s">
        <v>164</v>
      </c>
    </row>
    <row r="103" spans="1:1" x14ac:dyDescent="0.25">
      <c r="A103" t="s">
        <v>165</v>
      </c>
    </row>
    <row r="104" spans="1:1" x14ac:dyDescent="0.25">
      <c r="A104" t="s">
        <v>166</v>
      </c>
    </row>
    <row r="105" spans="1:1" x14ac:dyDescent="0.25">
      <c r="A105" t="s">
        <v>167</v>
      </c>
    </row>
    <row r="106" spans="1:1" x14ac:dyDescent="0.25">
      <c r="A106" t="s">
        <v>168</v>
      </c>
    </row>
    <row r="107" spans="1:1" x14ac:dyDescent="0.25">
      <c r="A107" t="s">
        <v>169</v>
      </c>
    </row>
    <row r="108" spans="1:1" x14ac:dyDescent="0.25">
      <c r="A108" t="s">
        <v>170</v>
      </c>
    </row>
    <row r="109" spans="1:1" x14ac:dyDescent="0.25">
      <c r="A109" t="s">
        <v>171</v>
      </c>
    </row>
    <row r="110" spans="1:1" x14ac:dyDescent="0.25">
      <c r="A110" t="s">
        <v>172</v>
      </c>
    </row>
    <row r="111" spans="1:1" x14ac:dyDescent="0.25">
      <c r="A111" t="s">
        <v>173</v>
      </c>
    </row>
    <row r="112" spans="1:1" x14ac:dyDescent="0.25">
      <c r="A112" t="s">
        <v>174</v>
      </c>
    </row>
    <row r="113" spans="1:1" x14ac:dyDescent="0.25">
      <c r="A113" t="s">
        <v>175</v>
      </c>
    </row>
    <row r="114" spans="1:1" x14ac:dyDescent="0.25">
      <c r="A114" t="s">
        <v>176</v>
      </c>
    </row>
    <row r="115" spans="1:1" x14ac:dyDescent="0.25">
      <c r="A115" t="s">
        <v>177</v>
      </c>
    </row>
    <row r="116" spans="1:1" x14ac:dyDescent="0.25">
      <c r="A116" t="s">
        <v>178</v>
      </c>
    </row>
    <row r="117" spans="1:1" x14ac:dyDescent="0.25">
      <c r="A117" t="s">
        <v>179</v>
      </c>
    </row>
    <row r="118" spans="1:1" x14ac:dyDescent="0.25">
      <c r="A118" t="s">
        <v>180</v>
      </c>
    </row>
    <row r="119" spans="1:1" x14ac:dyDescent="0.25">
      <c r="A119" t="s">
        <v>181</v>
      </c>
    </row>
    <row r="120" spans="1:1" x14ac:dyDescent="0.25">
      <c r="A120" t="s">
        <v>182</v>
      </c>
    </row>
    <row r="121" spans="1:1" x14ac:dyDescent="0.25">
      <c r="A121" t="s">
        <v>183</v>
      </c>
    </row>
    <row r="122" spans="1:1" x14ac:dyDescent="0.25">
      <c r="A122" t="s">
        <v>184</v>
      </c>
    </row>
    <row r="123" spans="1:1" x14ac:dyDescent="0.25">
      <c r="A123" t="s">
        <v>185</v>
      </c>
    </row>
    <row r="124" spans="1:1" x14ac:dyDescent="0.25">
      <c r="A124" t="s">
        <v>186</v>
      </c>
    </row>
    <row r="125" spans="1:1" x14ac:dyDescent="0.25">
      <c r="A125" t="s">
        <v>187</v>
      </c>
    </row>
    <row r="126" spans="1:1" x14ac:dyDescent="0.25">
      <c r="A126" t="s">
        <v>188</v>
      </c>
    </row>
    <row r="127" spans="1:1" x14ac:dyDescent="0.25">
      <c r="A127" t="s">
        <v>189</v>
      </c>
    </row>
    <row r="128" spans="1:1" x14ac:dyDescent="0.25">
      <c r="A128" t="s">
        <v>190</v>
      </c>
    </row>
    <row r="129" spans="1:1" x14ac:dyDescent="0.25">
      <c r="A129" t="s">
        <v>191</v>
      </c>
    </row>
    <row r="130" spans="1:1" x14ac:dyDescent="0.25">
      <c r="A130" t="s">
        <v>192</v>
      </c>
    </row>
    <row r="131" spans="1:1" x14ac:dyDescent="0.25">
      <c r="A131" t="s">
        <v>193</v>
      </c>
    </row>
    <row r="132" spans="1:1" x14ac:dyDescent="0.25">
      <c r="A132" t="s">
        <v>194</v>
      </c>
    </row>
    <row r="133" spans="1:1" x14ac:dyDescent="0.25">
      <c r="A133" t="s">
        <v>195</v>
      </c>
    </row>
    <row r="134" spans="1:1" x14ac:dyDescent="0.25">
      <c r="A134" t="s">
        <v>196</v>
      </c>
    </row>
    <row r="135" spans="1:1" x14ac:dyDescent="0.25">
      <c r="A135" t="s">
        <v>197</v>
      </c>
    </row>
    <row r="136" spans="1:1" x14ac:dyDescent="0.25">
      <c r="A136" t="s">
        <v>198</v>
      </c>
    </row>
    <row r="137" spans="1:1" x14ac:dyDescent="0.25">
      <c r="A137" t="s">
        <v>199</v>
      </c>
    </row>
    <row r="138" spans="1:1" x14ac:dyDescent="0.25">
      <c r="A138" t="s">
        <v>200</v>
      </c>
    </row>
    <row r="139" spans="1:1" x14ac:dyDescent="0.25">
      <c r="A139" t="s">
        <v>201</v>
      </c>
    </row>
    <row r="140" spans="1:1" x14ac:dyDescent="0.25">
      <c r="A140" t="s">
        <v>202</v>
      </c>
    </row>
    <row r="141" spans="1:1" x14ac:dyDescent="0.25">
      <c r="A141" t="s">
        <v>203</v>
      </c>
    </row>
    <row r="142" spans="1:1" x14ac:dyDescent="0.25">
      <c r="A142" t="s">
        <v>204</v>
      </c>
    </row>
    <row r="143" spans="1:1" x14ac:dyDescent="0.25">
      <c r="A143" t="s">
        <v>205</v>
      </c>
    </row>
    <row r="144" spans="1:1" x14ac:dyDescent="0.25">
      <c r="A144" t="s">
        <v>206</v>
      </c>
    </row>
    <row r="145" spans="1:1" x14ac:dyDescent="0.25">
      <c r="A145" t="s">
        <v>207</v>
      </c>
    </row>
    <row r="146" spans="1:1" x14ac:dyDescent="0.25">
      <c r="A146" t="s">
        <v>208</v>
      </c>
    </row>
    <row r="147" spans="1:1" x14ac:dyDescent="0.25">
      <c r="A147" t="s">
        <v>209</v>
      </c>
    </row>
    <row r="148" spans="1:1" x14ac:dyDescent="0.25">
      <c r="A148" t="s">
        <v>210</v>
      </c>
    </row>
    <row r="149" spans="1:1" x14ac:dyDescent="0.25">
      <c r="A149" t="s">
        <v>211</v>
      </c>
    </row>
    <row r="150" spans="1:1" x14ac:dyDescent="0.25">
      <c r="A150" t="s">
        <v>212</v>
      </c>
    </row>
    <row r="151" spans="1:1" x14ac:dyDescent="0.25">
      <c r="A151" t="s">
        <v>213</v>
      </c>
    </row>
    <row r="152" spans="1:1" x14ac:dyDescent="0.25">
      <c r="A152" t="s">
        <v>214</v>
      </c>
    </row>
    <row r="153" spans="1:1" x14ac:dyDescent="0.25">
      <c r="A153" t="s">
        <v>215</v>
      </c>
    </row>
    <row r="154" spans="1:1" x14ac:dyDescent="0.25">
      <c r="A154" t="s">
        <v>216</v>
      </c>
    </row>
    <row r="155" spans="1:1" x14ac:dyDescent="0.25">
      <c r="A155" t="s">
        <v>217</v>
      </c>
    </row>
    <row r="156" spans="1:1" x14ac:dyDescent="0.25">
      <c r="A156" t="s">
        <v>218</v>
      </c>
    </row>
    <row r="157" spans="1:1" x14ac:dyDescent="0.25">
      <c r="A157" t="s">
        <v>219</v>
      </c>
    </row>
    <row r="158" spans="1:1" x14ac:dyDescent="0.25">
      <c r="A158" t="s">
        <v>220</v>
      </c>
    </row>
    <row r="159" spans="1:1" x14ac:dyDescent="0.25">
      <c r="A159" t="s">
        <v>221</v>
      </c>
    </row>
    <row r="160" spans="1:1" x14ac:dyDescent="0.25">
      <c r="A160" t="s">
        <v>222</v>
      </c>
    </row>
  </sheetData>
  <sheetProtection algorithmName="SHA-512" hashValue="7yKHEdIvsXymw9zIlCO1uth/o5fJCVNgufVGstqY3EDYygOFx77+r31ELBbK9U9UXxoUIDUA4Hxf7Ntk4B5MeA==" saltValue="Z8JjDDRfq0KVkt8tHCyHA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5"/>
  <dimension ref="A1:I65"/>
  <sheetViews>
    <sheetView showGridLines="0" zoomScale="85" zoomScaleNormal="85" workbookViewId="0">
      <selection activeCell="A4" sqref="A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Scheme pays AA - x-610</v>
      </c>
      <c r="B3" s="53"/>
      <c r="C3" s="53"/>
      <c r="D3" s="53"/>
      <c r="E3" s="53"/>
      <c r="F3" s="53"/>
      <c r="G3" s="53"/>
      <c r="H3" s="53"/>
      <c r="I3" s="53"/>
    </row>
    <row r="4" spans="1:9" x14ac:dyDescent="0.25">
      <c r="A4" s="55"/>
    </row>
    <row r="6" spans="1:9" x14ac:dyDescent="0.25">
      <c r="A6" s="150" t="s">
        <v>22</v>
      </c>
      <c r="B6" s="149" t="s">
        <v>24</v>
      </c>
      <c r="C6" s="149"/>
    </row>
    <row r="7" spans="1:9" x14ac:dyDescent="0.25">
      <c r="A7" s="83" t="s">
        <v>14</v>
      </c>
      <c r="B7" s="149" t="s">
        <v>43</v>
      </c>
      <c r="C7" s="149"/>
    </row>
    <row r="8" spans="1:9" x14ac:dyDescent="0.25">
      <c r="A8" s="83" t="s">
        <v>44</v>
      </c>
      <c r="B8" s="149" t="s">
        <v>592</v>
      </c>
      <c r="C8" s="149"/>
    </row>
    <row r="9" spans="1:9" x14ac:dyDescent="0.25">
      <c r="A9" s="83" t="s">
        <v>15</v>
      </c>
      <c r="B9" s="149" t="s">
        <v>582</v>
      </c>
      <c r="C9" s="149"/>
    </row>
    <row r="10" spans="1:9" x14ac:dyDescent="0.25">
      <c r="A10" s="83" t="s">
        <v>1</v>
      </c>
      <c r="B10" s="149" t="s">
        <v>597</v>
      </c>
      <c r="C10" s="149"/>
    </row>
    <row r="11" spans="1:9" x14ac:dyDescent="0.25">
      <c r="A11" s="83" t="s">
        <v>21</v>
      </c>
      <c r="B11" s="149" t="s">
        <v>300</v>
      </c>
      <c r="C11" s="149"/>
    </row>
    <row r="12" spans="1:9" x14ac:dyDescent="0.25">
      <c r="A12" s="83" t="s">
        <v>256</v>
      </c>
      <c r="B12" s="149" t="s">
        <v>594</v>
      </c>
      <c r="C12" s="149"/>
    </row>
    <row r="13" spans="1:9" x14ac:dyDescent="0.25">
      <c r="A13" s="83" t="s">
        <v>46</v>
      </c>
      <c r="B13" s="149">
        <v>0</v>
      </c>
      <c r="C13" s="149"/>
    </row>
    <row r="14" spans="1:9" x14ac:dyDescent="0.25">
      <c r="A14" s="83" t="s">
        <v>16</v>
      </c>
      <c r="B14" s="149">
        <v>610</v>
      </c>
      <c r="C14" s="149"/>
    </row>
    <row r="15" spans="1:9" x14ac:dyDescent="0.25">
      <c r="A15" s="83" t="s">
        <v>47</v>
      </c>
      <c r="B15" s="149" t="s">
        <v>598</v>
      </c>
      <c r="C15" s="149"/>
    </row>
    <row r="16" spans="1:9" x14ac:dyDescent="0.25">
      <c r="A16" s="83" t="s">
        <v>48</v>
      </c>
      <c r="B16" s="149" t="s">
        <v>599</v>
      </c>
      <c r="C16" s="149"/>
    </row>
    <row r="17" spans="1:3" x14ac:dyDescent="0.25">
      <c r="A17" s="151" t="s">
        <v>694</v>
      </c>
      <c r="B17" s="149"/>
      <c r="C17" s="149"/>
    </row>
    <row r="18" spans="1:3" x14ac:dyDescent="0.25">
      <c r="A18" s="83" t="s">
        <v>17</v>
      </c>
      <c r="B18" s="152">
        <v>45134</v>
      </c>
      <c r="C18" s="149"/>
    </row>
    <row r="19" spans="1:3" x14ac:dyDescent="0.25">
      <c r="A19" s="83" t="s">
        <v>18</v>
      </c>
      <c r="B19" s="152"/>
      <c r="C19" s="149"/>
    </row>
    <row r="20" spans="1:3" x14ac:dyDescent="0.25">
      <c r="A20" s="83" t="s">
        <v>254</v>
      </c>
      <c r="B20" s="149" t="s">
        <v>578</v>
      </c>
      <c r="C20" s="149"/>
    </row>
    <row r="21" spans="1:3" x14ac:dyDescent="0.25">
      <c r="A21" s="83" t="s">
        <v>762</v>
      </c>
      <c r="B21" s="149" t="s">
        <v>710</v>
      </c>
      <c r="C21" s="149"/>
    </row>
    <row r="22" spans="1:3" x14ac:dyDescent="0.25">
      <c r="A22" s="94"/>
    </row>
    <row r="23" spans="1:3" x14ac:dyDescent="0.25">
      <c r="B23" s="94" t="str">
        <f>HYPERLINK("#'Factor List'!A1","Back to Factor List")</f>
        <v>Back to Factor List</v>
      </c>
    </row>
    <row r="24" spans="1:3" x14ac:dyDescent="0.25">
      <c r="B24" s="94" t="s">
        <v>705</v>
      </c>
    </row>
    <row r="26" spans="1:3" ht="26.4" x14ac:dyDescent="0.25">
      <c r="A26" s="102" t="s">
        <v>307</v>
      </c>
      <c r="B26" s="102" t="s">
        <v>617</v>
      </c>
      <c r="C26" s="102" t="s">
        <v>618</v>
      </c>
    </row>
    <row r="27" spans="1:3" x14ac:dyDescent="0.25">
      <c r="A27" s="103">
        <v>0</v>
      </c>
      <c r="B27" s="105">
        <v>0</v>
      </c>
      <c r="C27" s="105">
        <v>0</v>
      </c>
    </row>
    <row r="28" spans="1:3" x14ac:dyDescent="0.25">
      <c r="A28" s="103">
        <v>1</v>
      </c>
      <c r="B28" s="105">
        <v>5</v>
      </c>
      <c r="C28" s="105">
        <v>5</v>
      </c>
    </row>
    <row r="29" spans="1:3" x14ac:dyDescent="0.25">
      <c r="A29" s="103">
        <v>2</v>
      </c>
      <c r="B29" s="105">
        <v>9.6999999999999993</v>
      </c>
      <c r="C29" s="105">
        <v>9.6999999999999993</v>
      </c>
    </row>
    <row r="30" spans="1:3" x14ac:dyDescent="0.25">
      <c r="A30" s="103">
        <v>3</v>
      </c>
      <c r="B30" s="105">
        <v>14.000000000000002</v>
      </c>
      <c r="C30" s="105">
        <v>14.000000000000002</v>
      </c>
    </row>
    <row r="31" spans="1:3" x14ac:dyDescent="0.25">
      <c r="A31" s="103">
        <v>4</v>
      </c>
      <c r="B31" s="105">
        <v>18</v>
      </c>
      <c r="C31" s="105">
        <v>18</v>
      </c>
    </row>
    <row r="32" spans="1:3" x14ac:dyDescent="0.25">
      <c r="A32" s="103">
        <v>5</v>
      </c>
      <c r="B32" s="105">
        <v>21.599999999999998</v>
      </c>
      <c r="C32" s="105">
        <v>21.599999999999998</v>
      </c>
    </row>
    <row r="33" spans="1:3" x14ac:dyDescent="0.25">
      <c r="A33" s="103">
        <v>6</v>
      </c>
      <c r="B33" s="105">
        <v>25</v>
      </c>
      <c r="C33" s="105">
        <v>25</v>
      </c>
    </row>
    <row r="34" spans="1:3" x14ac:dyDescent="0.25">
      <c r="A34" s="103">
        <v>7</v>
      </c>
      <c r="B34" s="105">
        <v>28.199999999999996</v>
      </c>
      <c r="C34" s="105">
        <v>28.199999999999996</v>
      </c>
    </row>
    <row r="35" spans="1:3" x14ac:dyDescent="0.25">
      <c r="A35" s="103">
        <v>8</v>
      </c>
      <c r="B35" s="105">
        <v>31.2</v>
      </c>
      <c r="C35" s="105">
        <v>31.2</v>
      </c>
    </row>
    <row r="36" spans="1:3" x14ac:dyDescent="0.25">
      <c r="A36" s="103">
        <v>9</v>
      </c>
      <c r="B36" s="105">
        <v>34</v>
      </c>
      <c r="C36" s="105">
        <v>34</v>
      </c>
    </row>
    <row r="37" spans="1:3" x14ac:dyDescent="0.25">
      <c r="A37" s="103">
        <v>10</v>
      </c>
      <c r="B37" s="105">
        <v>36.6</v>
      </c>
      <c r="C37" s="105">
        <v>36.6</v>
      </c>
    </row>
    <row r="38" spans="1:3" x14ac:dyDescent="0.25">
      <c r="A38"/>
      <c r="B38"/>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TOs61BOI4/poKA0PdXZzjKSNGPAev/oi8LcPeSPo/AwrfW6FCZam0aE6vxqrXlBvj4NhxIOh+2LgLGfd+GBfA==" saltValue="A/z9+YcUYgL8AkowkyYrcQ==" spinCount="100000" sheet="1" objects="1" scenarios="1"/>
  <conditionalFormatting sqref="A6:A21">
    <cfRule type="expression" dxfId="283" priority="7" stopIfTrue="1">
      <formula>MOD(ROW(),2)=0</formula>
    </cfRule>
    <cfRule type="expression" dxfId="282" priority="8" stopIfTrue="1">
      <formula>MOD(ROW(),2)&lt;&gt;0</formula>
    </cfRule>
  </conditionalFormatting>
  <conditionalFormatting sqref="A26:A37">
    <cfRule type="expression" dxfId="281" priority="3" stopIfTrue="1">
      <formula>MOD(ROW(),2)=0</formula>
    </cfRule>
    <cfRule type="expression" dxfId="280" priority="4" stopIfTrue="1">
      <formula>MOD(ROW(),2)&lt;&gt;0</formula>
    </cfRule>
  </conditionalFormatting>
  <conditionalFormatting sqref="B18:B21">
    <cfRule type="expression" dxfId="279" priority="1" stopIfTrue="1">
      <formula>MOD(ROW(),2)=0</formula>
    </cfRule>
    <cfRule type="expression" dxfId="278" priority="2" stopIfTrue="1">
      <formula>MOD(ROW(),2)&lt;&gt;0</formula>
    </cfRule>
  </conditionalFormatting>
  <conditionalFormatting sqref="B6:C21">
    <cfRule type="expression" dxfId="277" priority="15" stopIfTrue="1">
      <formula>MOD(ROW(),2)=0</formula>
    </cfRule>
    <cfRule type="expression" dxfId="276" priority="16" stopIfTrue="1">
      <formula>MOD(ROW(),2)&lt;&gt;0</formula>
    </cfRule>
  </conditionalFormatting>
  <conditionalFormatting sqref="B26:C37">
    <cfRule type="expression" dxfId="275" priority="5" stopIfTrue="1">
      <formula>MOD(ROW(),2)=0</formula>
    </cfRule>
    <cfRule type="expression" dxfId="274" priority="6" stopIfTrue="1">
      <formula>MOD(ROW(),2)&lt;&gt;0</formula>
    </cfRule>
  </conditionalFormatting>
  <hyperlinks>
    <hyperlink ref="B24" location="Assumptions!A1" display="Assumptions" xr:uid="{F3A942AA-034F-4D8B-AD3A-DF30E82F27D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96"/>
  <dimension ref="A1:I72"/>
  <sheetViews>
    <sheetView showGridLines="0" zoomScale="85" zoomScaleNormal="85" workbookViewId="0">
      <selection activeCell="A4" sqref="A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Scheme pays AA - x-611</v>
      </c>
      <c r="B3" s="53"/>
      <c r="C3" s="53"/>
      <c r="D3" s="53"/>
      <c r="E3" s="53"/>
      <c r="F3" s="53"/>
      <c r="G3" s="53"/>
      <c r="H3" s="53"/>
      <c r="I3" s="53"/>
    </row>
    <row r="4" spans="1:9" x14ac:dyDescent="0.25">
      <c r="A4" s="55"/>
    </row>
    <row r="6" spans="1:9" x14ac:dyDescent="0.25">
      <c r="A6" s="150" t="s">
        <v>22</v>
      </c>
      <c r="B6" s="149" t="s">
        <v>24</v>
      </c>
      <c r="C6" s="149"/>
    </row>
    <row r="7" spans="1:9" x14ac:dyDescent="0.25">
      <c r="A7" s="83" t="s">
        <v>14</v>
      </c>
      <c r="B7" s="149" t="s">
        <v>43</v>
      </c>
      <c r="C7" s="149"/>
    </row>
    <row r="8" spans="1:9" x14ac:dyDescent="0.25">
      <c r="A8" s="83" t="s">
        <v>44</v>
      </c>
      <c r="B8" s="149">
        <v>2015</v>
      </c>
      <c r="C8" s="149"/>
    </row>
    <row r="9" spans="1:9" x14ac:dyDescent="0.25">
      <c r="A9" s="83" t="s">
        <v>15</v>
      </c>
      <c r="B9" s="149" t="s">
        <v>582</v>
      </c>
      <c r="C9" s="149"/>
    </row>
    <row r="10" spans="1:9" x14ac:dyDescent="0.25">
      <c r="A10" s="83" t="s">
        <v>1</v>
      </c>
      <c r="B10" s="149" t="s">
        <v>600</v>
      </c>
      <c r="C10" s="149"/>
    </row>
    <row r="11" spans="1:9" x14ac:dyDescent="0.25">
      <c r="A11" s="83" t="s">
        <v>21</v>
      </c>
      <c r="B11" s="149" t="s">
        <v>300</v>
      </c>
      <c r="C11" s="149"/>
    </row>
    <row r="12" spans="1:9" x14ac:dyDescent="0.25">
      <c r="A12" s="83" t="s">
        <v>256</v>
      </c>
      <c r="B12" s="149" t="s">
        <v>601</v>
      </c>
      <c r="C12" s="149"/>
    </row>
    <row r="13" spans="1:9" x14ac:dyDescent="0.25">
      <c r="A13" s="83" t="s">
        <v>46</v>
      </c>
      <c r="B13" s="149">
        <v>0</v>
      </c>
      <c r="C13" s="149"/>
    </row>
    <row r="14" spans="1:9" x14ac:dyDescent="0.25">
      <c r="A14" s="83" t="s">
        <v>16</v>
      </c>
      <c r="B14" s="149">
        <v>611</v>
      </c>
      <c r="C14" s="149"/>
    </row>
    <row r="15" spans="1:9" x14ac:dyDescent="0.25">
      <c r="A15" s="83" t="s">
        <v>47</v>
      </c>
      <c r="B15" s="149" t="s">
        <v>602</v>
      </c>
      <c r="C15" s="149"/>
    </row>
    <row r="16" spans="1:9" x14ac:dyDescent="0.25">
      <c r="A16" s="83" t="s">
        <v>48</v>
      </c>
      <c r="B16" s="149" t="s">
        <v>596</v>
      </c>
      <c r="C16" s="149"/>
    </row>
    <row r="17" spans="1:3" x14ac:dyDescent="0.25">
      <c r="A17" s="151" t="s">
        <v>694</v>
      </c>
      <c r="B17" s="149"/>
      <c r="C17" s="149"/>
    </row>
    <row r="18" spans="1:3" x14ac:dyDescent="0.25">
      <c r="A18" s="83" t="s">
        <v>17</v>
      </c>
      <c r="B18" s="152">
        <v>45134</v>
      </c>
      <c r="C18" s="149"/>
    </row>
    <row r="19" spans="1:3" x14ac:dyDescent="0.25">
      <c r="A19" s="83" t="s">
        <v>18</v>
      </c>
      <c r="B19" s="152"/>
      <c r="C19" s="149"/>
    </row>
    <row r="20" spans="1:3" x14ac:dyDescent="0.25">
      <c r="A20" s="83" t="s">
        <v>254</v>
      </c>
      <c r="B20" s="149" t="s">
        <v>578</v>
      </c>
      <c r="C20" s="149"/>
    </row>
    <row r="21" spans="1:3" x14ac:dyDescent="0.25">
      <c r="A21" s="83" t="s">
        <v>762</v>
      </c>
      <c r="B21" s="149" t="s">
        <v>710</v>
      </c>
      <c r="C21" s="149"/>
    </row>
    <row r="22" spans="1:3" x14ac:dyDescent="0.25">
      <c r="A22" s="94"/>
    </row>
    <row r="23" spans="1:3" x14ac:dyDescent="0.25">
      <c r="B23" s="94" t="str">
        <f>HYPERLINK("#'Factor List'!A1","Back to Factor List")</f>
        <v>Back to Factor List</v>
      </c>
    </row>
    <row r="24" spans="1:3" x14ac:dyDescent="0.25">
      <c r="B24" s="94" t="s">
        <v>705</v>
      </c>
    </row>
    <row r="26" spans="1:3" ht="26.4" x14ac:dyDescent="0.25">
      <c r="A26" s="102" t="s">
        <v>307</v>
      </c>
      <c r="B26" s="102" t="s">
        <v>617</v>
      </c>
      <c r="C26" s="102" t="s">
        <v>618</v>
      </c>
    </row>
    <row r="27" spans="1:3" x14ac:dyDescent="0.25">
      <c r="A27" s="103">
        <v>0</v>
      </c>
      <c r="B27" s="105">
        <v>0</v>
      </c>
      <c r="C27" s="105">
        <v>0</v>
      </c>
    </row>
    <row r="28" spans="1:3" x14ac:dyDescent="0.25">
      <c r="A28" s="103">
        <v>1</v>
      </c>
      <c r="B28" s="105">
        <v>6</v>
      </c>
      <c r="C28" s="105">
        <v>6</v>
      </c>
    </row>
    <row r="29" spans="1:3" x14ac:dyDescent="0.25">
      <c r="A29" s="103">
        <v>2</v>
      </c>
      <c r="B29" s="105">
        <v>11.4</v>
      </c>
      <c r="C29" s="105">
        <v>11.4</v>
      </c>
    </row>
    <row r="30" spans="1:3" x14ac:dyDescent="0.25">
      <c r="A30" s="103">
        <v>3</v>
      </c>
      <c r="B30" s="105">
        <v>16.399999999999999</v>
      </c>
      <c r="C30" s="105">
        <v>16.399999999999999</v>
      </c>
    </row>
    <row r="31" spans="1:3" x14ac:dyDescent="0.25">
      <c r="A31" s="103">
        <v>4</v>
      </c>
      <c r="B31" s="105">
        <v>21</v>
      </c>
      <c r="C31" s="105">
        <v>21</v>
      </c>
    </row>
    <row r="32" spans="1:3" x14ac:dyDescent="0.25">
      <c r="A32" s="103">
        <v>5</v>
      </c>
      <c r="B32" s="105">
        <v>25.2</v>
      </c>
      <c r="C32" s="105">
        <v>25.2</v>
      </c>
    </row>
    <row r="33" spans="1:3" x14ac:dyDescent="0.25">
      <c r="A33" s="103">
        <v>6</v>
      </c>
      <c r="B33" s="105">
        <v>29.2</v>
      </c>
      <c r="C33" s="105">
        <v>29.2</v>
      </c>
    </row>
    <row r="34" spans="1:3" x14ac:dyDescent="0.25">
      <c r="A34" s="103">
        <v>7</v>
      </c>
      <c r="B34" s="105">
        <v>32.799999999999997</v>
      </c>
      <c r="C34" s="105">
        <v>32.799999999999997</v>
      </c>
    </row>
    <row r="35" spans="1:3" x14ac:dyDescent="0.25">
      <c r="A35" s="103">
        <v>8</v>
      </c>
      <c r="B35" s="105">
        <v>36.1</v>
      </c>
      <c r="C35" s="105">
        <v>36.1</v>
      </c>
    </row>
    <row r="36" spans="1:3" x14ac:dyDescent="0.25">
      <c r="A36" s="103">
        <v>9</v>
      </c>
      <c r="B36" s="105">
        <v>39.200000000000003</v>
      </c>
      <c r="C36" s="105">
        <v>39.200000000000003</v>
      </c>
    </row>
    <row r="37" spans="1:3" x14ac:dyDescent="0.25">
      <c r="A37" s="103">
        <v>10</v>
      </c>
      <c r="B37" s="105">
        <v>42.099999999999994</v>
      </c>
      <c r="C37" s="105">
        <v>42.099999999999994</v>
      </c>
    </row>
    <row r="38" spans="1:3" x14ac:dyDescent="0.25">
      <c r="A38" s="103">
        <v>11</v>
      </c>
      <c r="B38" s="105">
        <v>44.8</v>
      </c>
      <c r="C38" s="105">
        <v>44.8</v>
      </c>
    </row>
    <row r="39" spans="1:3" x14ac:dyDescent="0.25">
      <c r="A39" s="103">
        <v>12</v>
      </c>
      <c r="B39" s="105">
        <v>47.3</v>
      </c>
      <c r="C39" s="105">
        <v>47.3</v>
      </c>
    </row>
    <row r="40" spans="1:3" x14ac:dyDescent="0.25">
      <c r="A40" s="103">
        <v>13</v>
      </c>
      <c r="B40" s="105">
        <v>49.6</v>
      </c>
      <c r="C40" s="105">
        <v>49.6</v>
      </c>
    </row>
    <row r="41" spans="1:3" x14ac:dyDescent="0.25">
      <c r="A41" s="103">
        <v>14</v>
      </c>
      <c r="B41" s="105">
        <v>51.8</v>
      </c>
      <c r="C41" s="105">
        <v>51.8</v>
      </c>
    </row>
    <row r="42" spans="1:3" x14ac:dyDescent="0.25">
      <c r="A42" s="103">
        <v>15</v>
      </c>
      <c r="B42" s="105">
        <v>53.900000000000006</v>
      </c>
      <c r="C42" s="105">
        <v>53.900000000000006</v>
      </c>
    </row>
    <row r="43" spans="1:3" x14ac:dyDescent="0.25">
      <c r="A43" s="103">
        <v>16</v>
      </c>
      <c r="B43" s="105">
        <v>55.900000000000006</v>
      </c>
      <c r="C43" s="105">
        <v>55.900000000000006</v>
      </c>
    </row>
    <row r="44" spans="1:3" x14ac:dyDescent="0.25">
      <c r="A44" s="103">
        <v>17</v>
      </c>
      <c r="B44" s="105">
        <v>57.699999999999996</v>
      </c>
      <c r="C44" s="105">
        <v>57.699999999999996</v>
      </c>
    </row>
    <row r="45" spans="1:3" x14ac:dyDescent="0.25">
      <c r="A45" s="103">
        <v>18</v>
      </c>
      <c r="B45" s="105">
        <v>59.4</v>
      </c>
      <c r="C45" s="105">
        <v>59.4</v>
      </c>
    </row>
    <row r="46" spans="1:3" x14ac:dyDescent="0.25">
      <c r="A46" s="103">
        <v>19</v>
      </c>
      <c r="B46" s="105">
        <v>61</v>
      </c>
      <c r="C46" s="105">
        <v>61</v>
      </c>
    </row>
    <row r="47" spans="1:3" x14ac:dyDescent="0.25">
      <c r="A47" s="103">
        <v>20</v>
      </c>
      <c r="B47" s="105">
        <v>62.6</v>
      </c>
      <c r="C47" s="105">
        <v>62.6</v>
      </c>
    </row>
    <row r="48" spans="1:3" x14ac:dyDescent="0.25">
      <c r="A48" s="103">
        <v>21</v>
      </c>
      <c r="B48" s="105">
        <v>64</v>
      </c>
      <c r="C48" s="105">
        <v>64</v>
      </c>
    </row>
    <row r="49" spans="1:3" x14ac:dyDescent="0.25">
      <c r="A49" s="103">
        <v>22</v>
      </c>
      <c r="B49" s="105">
        <v>65.400000000000006</v>
      </c>
      <c r="C49" s="105">
        <v>65.400000000000006</v>
      </c>
    </row>
    <row r="50" spans="1:3" x14ac:dyDescent="0.25">
      <c r="A50" s="103">
        <v>23</v>
      </c>
      <c r="B50" s="105">
        <v>66.7</v>
      </c>
      <c r="C50" s="105">
        <v>66.7</v>
      </c>
    </row>
    <row r="51" spans="1:3" x14ac:dyDescent="0.25">
      <c r="A51" s="103">
        <v>24</v>
      </c>
      <c r="B51" s="105">
        <v>67.900000000000006</v>
      </c>
      <c r="C51" s="105">
        <v>67.900000000000006</v>
      </c>
    </row>
    <row r="52" spans="1:3" x14ac:dyDescent="0.25">
      <c r="A52" s="103">
        <v>25</v>
      </c>
      <c r="B52" s="105">
        <v>69.099999999999994</v>
      </c>
      <c r="C52" s="105">
        <v>69.099999999999994</v>
      </c>
    </row>
    <row r="53" spans="1:3" x14ac:dyDescent="0.25">
      <c r="A53" s="103">
        <v>26</v>
      </c>
      <c r="B53" s="105">
        <v>70.199999999999989</v>
      </c>
      <c r="C53" s="105">
        <v>70.199999999999989</v>
      </c>
    </row>
    <row r="54" spans="1:3" x14ac:dyDescent="0.25">
      <c r="A54" s="103">
        <v>27</v>
      </c>
      <c r="B54" s="105">
        <v>71.199999999999989</v>
      </c>
      <c r="C54" s="105">
        <v>71.199999999999989</v>
      </c>
    </row>
    <row r="55" spans="1:3" x14ac:dyDescent="0.25">
      <c r="A55" s="103">
        <v>28</v>
      </c>
      <c r="B55" s="105">
        <v>72.2</v>
      </c>
      <c r="C55" s="105">
        <v>72.2</v>
      </c>
    </row>
    <row r="56" spans="1:3" x14ac:dyDescent="0.25">
      <c r="A56" s="103">
        <v>29</v>
      </c>
      <c r="B56" s="105">
        <v>73.2</v>
      </c>
      <c r="C56" s="105">
        <v>73.2</v>
      </c>
    </row>
    <row r="57" spans="1:3" x14ac:dyDescent="0.25">
      <c r="A57" s="103">
        <v>30</v>
      </c>
      <c r="B57" s="105">
        <v>74.099999999999994</v>
      </c>
      <c r="C57" s="105">
        <v>74.099999999999994</v>
      </c>
    </row>
    <row r="58" spans="1:3" x14ac:dyDescent="0.25">
      <c r="A58" s="103">
        <v>31</v>
      </c>
      <c r="B58" s="105">
        <v>75</v>
      </c>
      <c r="C58" s="105">
        <v>75</v>
      </c>
    </row>
    <row r="59" spans="1:3" x14ac:dyDescent="0.25">
      <c r="A59" s="103">
        <v>32</v>
      </c>
      <c r="B59" s="105">
        <v>75.8</v>
      </c>
      <c r="C59" s="105">
        <v>75.8</v>
      </c>
    </row>
    <row r="60" spans="1:3" x14ac:dyDescent="0.25">
      <c r="A60" s="103">
        <v>33</v>
      </c>
      <c r="B60" s="105">
        <v>76.599999999999994</v>
      </c>
      <c r="C60" s="105">
        <v>76.599999999999994</v>
      </c>
    </row>
    <row r="61" spans="1:3" x14ac:dyDescent="0.25">
      <c r="A61" s="103">
        <v>34</v>
      </c>
      <c r="B61" s="105">
        <v>77.400000000000006</v>
      </c>
      <c r="C61" s="105">
        <v>77.400000000000006</v>
      </c>
    </row>
    <row r="62" spans="1:3" x14ac:dyDescent="0.25">
      <c r="A62" s="103">
        <v>35</v>
      </c>
      <c r="B62" s="105">
        <v>78.099999999999994</v>
      </c>
      <c r="C62" s="105">
        <v>78.099999999999994</v>
      </c>
    </row>
    <row r="63" spans="1:3" x14ac:dyDescent="0.25">
      <c r="A63" s="103">
        <v>36</v>
      </c>
      <c r="B63" s="105">
        <v>78.8</v>
      </c>
      <c r="C63" s="105">
        <v>78.8</v>
      </c>
    </row>
    <row r="64" spans="1:3" x14ac:dyDescent="0.25">
      <c r="A64" s="103">
        <v>37</v>
      </c>
      <c r="B64" s="105">
        <v>79.400000000000006</v>
      </c>
      <c r="C64" s="105">
        <v>79.400000000000006</v>
      </c>
    </row>
    <row r="65" spans="1:3" x14ac:dyDescent="0.25">
      <c r="A65" s="103">
        <v>38</v>
      </c>
      <c r="B65" s="105">
        <v>80.100000000000009</v>
      </c>
      <c r="C65" s="105">
        <v>80.100000000000009</v>
      </c>
    </row>
    <row r="66" spans="1:3" x14ac:dyDescent="0.25">
      <c r="A66" s="103">
        <v>39</v>
      </c>
      <c r="B66" s="105">
        <v>80.7</v>
      </c>
      <c r="C66" s="105">
        <v>80.7</v>
      </c>
    </row>
    <row r="67" spans="1:3" x14ac:dyDescent="0.25">
      <c r="A67" s="103">
        <v>40</v>
      </c>
      <c r="B67" s="105">
        <v>81.2</v>
      </c>
      <c r="C67" s="105">
        <v>81.2</v>
      </c>
    </row>
    <row r="68" spans="1:3" x14ac:dyDescent="0.25">
      <c r="A68" s="103">
        <v>41</v>
      </c>
      <c r="B68" s="105">
        <v>81.8</v>
      </c>
      <c r="C68" s="105">
        <v>81.8</v>
      </c>
    </row>
    <row r="69" spans="1:3" x14ac:dyDescent="0.25">
      <c r="A69" s="103">
        <v>42</v>
      </c>
      <c r="B69" s="105">
        <v>82.3</v>
      </c>
      <c r="C69" s="105">
        <v>82.3</v>
      </c>
    </row>
    <row r="70" spans="1:3" x14ac:dyDescent="0.25">
      <c r="A70" s="103">
        <v>43</v>
      </c>
      <c r="B70" s="105">
        <v>82.8</v>
      </c>
      <c r="C70" s="105">
        <v>82.8</v>
      </c>
    </row>
    <row r="71" spans="1:3" x14ac:dyDescent="0.25">
      <c r="A71" s="103">
        <v>44</v>
      </c>
      <c r="B71" s="105">
        <v>83.3</v>
      </c>
      <c r="C71" s="105">
        <v>83.3</v>
      </c>
    </row>
    <row r="72" spans="1:3" x14ac:dyDescent="0.25">
      <c r="A72" s="103">
        <v>45</v>
      </c>
      <c r="B72" s="105">
        <v>83.8</v>
      </c>
      <c r="C72" s="105">
        <v>83.8</v>
      </c>
    </row>
  </sheetData>
  <sheetProtection algorithmName="SHA-512" hashValue="8b4v/8PROrnuUKWlKOza2N59jY/5CRoaUfr5ARu450BNhZHUCkKFIkPdDttXNkz+lSHmHw64Yc/HFGkcB6dccQ==" saltValue="1iMR3pB6VtXCTS/3QoySFg==" spinCount="100000" sheet="1" objects="1" scenarios="1"/>
  <conditionalFormatting sqref="A6:A21">
    <cfRule type="expression" dxfId="273" priority="7" stopIfTrue="1">
      <formula>MOD(ROW(),2)=0</formula>
    </cfRule>
    <cfRule type="expression" dxfId="272" priority="8" stopIfTrue="1">
      <formula>MOD(ROW(),2)&lt;&gt;0</formula>
    </cfRule>
  </conditionalFormatting>
  <conditionalFormatting sqref="A26:A72">
    <cfRule type="expression" dxfId="271" priority="3" stopIfTrue="1">
      <formula>MOD(ROW(),2)=0</formula>
    </cfRule>
    <cfRule type="expression" dxfId="270" priority="4" stopIfTrue="1">
      <formula>MOD(ROW(),2)&lt;&gt;0</formula>
    </cfRule>
  </conditionalFormatting>
  <conditionalFormatting sqref="B18:B21">
    <cfRule type="expression" dxfId="269" priority="1" stopIfTrue="1">
      <formula>MOD(ROW(),2)=0</formula>
    </cfRule>
    <cfRule type="expression" dxfId="268" priority="2" stopIfTrue="1">
      <formula>MOD(ROW(),2)&lt;&gt;0</formula>
    </cfRule>
  </conditionalFormatting>
  <conditionalFormatting sqref="B6:C21">
    <cfRule type="expression" dxfId="267" priority="15" stopIfTrue="1">
      <formula>MOD(ROW(),2)=0</formula>
    </cfRule>
    <cfRule type="expression" dxfId="266" priority="16" stopIfTrue="1">
      <formula>MOD(ROW(),2)&lt;&gt;0</formula>
    </cfRule>
  </conditionalFormatting>
  <conditionalFormatting sqref="B26:C72">
    <cfRule type="expression" dxfId="265" priority="5" stopIfTrue="1">
      <formula>MOD(ROW(),2)=0</formula>
    </cfRule>
    <cfRule type="expression" dxfId="264" priority="6" stopIfTrue="1">
      <formula>MOD(ROW(),2)&lt;&gt;0</formula>
    </cfRule>
  </conditionalFormatting>
  <hyperlinks>
    <hyperlink ref="B24" location="Assumptions!A1" display="Assumptions" xr:uid="{0F6E8D8D-5617-4013-B3C8-856F0A280E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97"/>
  <dimension ref="A1:I65"/>
  <sheetViews>
    <sheetView showGridLines="0" zoomScale="85" zoomScaleNormal="85" workbookViewId="0">
      <selection activeCell="A4" sqref="A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Scheme pays AA - x-612</v>
      </c>
      <c r="B3" s="53"/>
      <c r="C3" s="53"/>
      <c r="D3" s="53"/>
      <c r="E3" s="53"/>
      <c r="F3" s="53"/>
      <c r="G3" s="53"/>
      <c r="H3" s="53"/>
      <c r="I3" s="53"/>
    </row>
    <row r="4" spans="1:9" x14ac:dyDescent="0.25">
      <c r="A4" s="55"/>
    </row>
    <row r="6" spans="1:9" x14ac:dyDescent="0.25">
      <c r="A6" s="150" t="s">
        <v>22</v>
      </c>
      <c r="B6" s="149" t="s">
        <v>24</v>
      </c>
      <c r="C6" s="149"/>
    </row>
    <row r="7" spans="1:9" x14ac:dyDescent="0.25">
      <c r="A7" s="83" t="s">
        <v>14</v>
      </c>
      <c r="B7" s="149" t="s">
        <v>43</v>
      </c>
      <c r="C7" s="149"/>
    </row>
    <row r="8" spans="1:9" x14ac:dyDescent="0.25">
      <c r="A8" s="83" t="s">
        <v>44</v>
      </c>
      <c r="B8" s="149">
        <v>2015</v>
      </c>
      <c r="C8" s="149"/>
    </row>
    <row r="9" spans="1:9" x14ac:dyDescent="0.25">
      <c r="A9" s="83" t="s">
        <v>15</v>
      </c>
      <c r="B9" s="149" t="s">
        <v>582</v>
      </c>
      <c r="C9" s="149"/>
    </row>
    <row r="10" spans="1:9" x14ac:dyDescent="0.25">
      <c r="A10" s="83" t="s">
        <v>1</v>
      </c>
      <c r="B10" s="149" t="s">
        <v>603</v>
      </c>
      <c r="C10" s="149"/>
    </row>
    <row r="11" spans="1:9" x14ac:dyDescent="0.25">
      <c r="A11" s="83" t="s">
        <v>21</v>
      </c>
      <c r="B11" s="149" t="s">
        <v>300</v>
      </c>
      <c r="C11" s="149"/>
    </row>
    <row r="12" spans="1:9" x14ac:dyDescent="0.25">
      <c r="A12" s="83" t="s">
        <v>256</v>
      </c>
      <c r="B12" s="149" t="s">
        <v>601</v>
      </c>
      <c r="C12" s="149"/>
    </row>
    <row r="13" spans="1:9" x14ac:dyDescent="0.25">
      <c r="A13" s="83" t="s">
        <v>46</v>
      </c>
      <c r="B13" s="149">
        <v>0</v>
      </c>
      <c r="C13" s="149"/>
    </row>
    <row r="14" spans="1:9" x14ac:dyDescent="0.25">
      <c r="A14" s="83" t="s">
        <v>16</v>
      </c>
      <c r="B14" s="149">
        <v>612</v>
      </c>
      <c r="C14" s="149"/>
    </row>
    <row r="15" spans="1:9" x14ac:dyDescent="0.25">
      <c r="A15" s="83" t="s">
        <v>47</v>
      </c>
      <c r="B15" s="149" t="s">
        <v>604</v>
      </c>
      <c r="C15" s="149"/>
    </row>
    <row r="16" spans="1:9" x14ac:dyDescent="0.25">
      <c r="A16" s="83" t="s">
        <v>48</v>
      </c>
      <c r="B16" s="149" t="s">
        <v>599</v>
      </c>
      <c r="C16" s="149"/>
    </row>
    <row r="17" spans="1:3" x14ac:dyDescent="0.25">
      <c r="A17" s="151" t="s">
        <v>694</v>
      </c>
      <c r="B17" s="149"/>
      <c r="C17" s="149"/>
    </row>
    <row r="18" spans="1:3" x14ac:dyDescent="0.25">
      <c r="A18" s="83" t="s">
        <v>17</v>
      </c>
      <c r="B18" s="152">
        <v>45134</v>
      </c>
      <c r="C18" s="149"/>
    </row>
    <row r="19" spans="1:3" x14ac:dyDescent="0.25">
      <c r="A19" s="83" t="s">
        <v>18</v>
      </c>
      <c r="B19" s="152"/>
      <c r="C19" s="149"/>
    </row>
    <row r="20" spans="1:3" x14ac:dyDescent="0.25">
      <c r="A20" s="83" t="s">
        <v>254</v>
      </c>
      <c r="B20" s="149" t="s">
        <v>578</v>
      </c>
      <c r="C20" s="149"/>
    </row>
    <row r="21" spans="1:3" x14ac:dyDescent="0.25">
      <c r="A21" s="83" t="s">
        <v>762</v>
      </c>
      <c r="B21" s="149" t="s">
        <v>710</v>
      </c>
      <c r="C21" s="149"/>
    </row>
    <row r="22" spans="1:3" x14ac:dyDescent="0.25">
      <c r="A22" s="94"/>
    </row>
    <row r="23" spans="1:3" x14ac:dyDescent="0.25">
      <c r="B23" s="94" t="str">
        <f>HYPERLINK("#'Factor List'!A1","Back to Factor List")</f>
        <v>Back to Factor List</v>
      </c>
    </row>
    <row r="24" spans="1:3" x14ac:dyDescent="0.25">
      <c r="B24" s="94" t="s">
        <v>705</v>
      </c>
    </row>
    <row r="26" spans="1:3" ht="26.4" x14ac:dyDescent="0.25">
      <c r="A26" s="102" t="s">
        <v>307</v>
      </c>
      <c r="B26" s="102" t="s">
        <v>617</v>
      </c>
      <c r="C26" s="102" t="s">
        <v>618</v>
      </c>
    </row>
    <row r="27" spans="1:3" x14ac:dyDescent="0.25">
      <c r="A27" s="103">
        <v>0</v>
      </c>
      <c r="B27" s="105">
        <v>0</v>
      </c>
      <c r="C27" s="105">
        <v>0</v>
      </c>
    </row>
    <row r="28" spans="1:3" x14ac:dyDescent="0.25">
      <c r="A28" s="103">
        <v>1</v>
      </c>
      <c r="B28" s="105">
        <v>5</v>
      </c>
      <c r="C28" s="105">
        <v>5</v>
      </c>
    </row>
    <row r="29" spans="1:3" x14ac:dyDescent="0.25">
      <c r="A29" s="103">
        <v>2</v>
      </c>
      <c r="B29" s="105">
        <v>9.6999999999999993</v>
      </c>
      <c r="C29" s="105">
        <v>9.6999999999999993</v>
      </c>
    </row>
    <row r="30" spans="1:3" x14ac:dyDescent="0.25">
      <c r="A30" s="103">
        <v>3</v>
      </c>
      <c r="B30" s="105">
        <v>14.000000000000002</v>
      </c>
      <c r="C30" s="105">
        <v>14.000000000000002</v>
      </c>
    </row>
    <row r="31" spans="1:3" x14ac:dyDescent="0.25">
      <c r="A31" s="103">
        <v>4</v>
      </c>
      <c r="B31" s="105">
        <v>18</v>
      </c>
      <c r="C31" s="105">
        <v>18</v>
      </c>
    </row>
    <row r="32" spans="1:3" x14ac:dyDescent="0.25">
      <c r="A32" s="103">
        <v>5</v>
      </c>
      <c r="B32" s="105">
        <v>21.599999999999998</v>
      </c>
      <c r="C32" s="105">
        <v>21.599999999999998</v>
      </c>
    </row>
    <row r="33" spans="1:3" x14ac:dyDescent="0.25">
      <c r="A33" s="103">
        <v>6</v>
      </c>
      <c r="B33" s="105">
        <v>25</v>
      </c>
      <c r="C33" s="105">
        <v>25</v>
      </c>
    </row>
    <row r="34" spans="1:3" x14ac:dyDescent="0.25">
      <c r="A34" s="103">
        <v>7</v>
      </c>
      <c r="B34" s="105">
        <v>28.199999999999996</v>
      </c>
      <c r="C34" s="105">
        <v>28.199999999999996</v>
      </c>
    </row>
    <row r="35" spans="1:3" x14ac:dyDescent="0.25">
      <c r="A35" s="103">
        <v>8</v>
      </c>
      <c r="B35" s="105">
        <v>31.2</v>
      </c>
      <c r="C35" s="105">
        <v>31.2</v>
      </c>
    </row>
    <row r="36" spans="1:3" x14ac:dyDescent="0.25">
      <c r="A36" s="103">
        <v>9</v>
      </c>
      <c r="B36" s="105">
        <v>34</v>
      </c>
      <c r="C36" s="105">
        <v>34</v>
      </c>
    </row>
    <row r="37" spans="1:3" x14ac:dyDescent="0.25">
      <c r="A37" s="103">
        <v>10</v>
      </c>
      <c r="B37" s="105">
        <v>36.6</v>
      </c>
      <c r="C37" s="105">
        <v>36.6</v>
      </c>
    </row>
    <row r="38" spans="1:3" x14ac:dyDescent="0.25">
      <c r="A38" s="103">
        <v>11</v>
      </c>
      <c r="B38" s="105">
        <v>40.6</v>
      </c>
      <c r="C38" s="105">
        <v>40.6</v>
      </c>
    </row>
    <row r="39" spans="1:3" x14ac:dyDescent="0.25">
      <c r="A39" s="103">
        <v>12</v>
      </c>
      <c r="B39" s="105">
        <v>42.9</v>
      </c>
      <c r="C39" s="105">
        <v>42.9</v>
      </c>
    </row>
    <row r="40" spans="1:3" x14ac:dyDescent="0.25">
      <c r="A40" s="103">
        <v>13</v>
      </c>
      <c r="B40" s="105">
        <v>45.1</v>
      </c>
      <c r="C40" s="105">
        <v>45.1</v>
      </c>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lOWlGQiGq5MFb+FxEfexZR2OP2XySHAZ/YVvB/uXgog41FpRs+2JT/nhf/AVWp0t1cr8MIvLYCT+D4iSwIm5hA==" saltValue="P+dp61PC1Ts5bX09A8eHTw==" spinCount="100000" sheet="1" objects="1" scenarios="1"/>
  <conditionalFormatting sqref="A6:A21">
    <cfRule type="expression" dxfId="263" priority="7" stopIfTrue="1">
      <formula>MOD(ROW(),2)=0</formula>
    </cfRule>
    <cfRule type="expression" dxfId="262" priority="8" stopIfTrue="1">
      <formula>MOD(ROW(),2)&lt;&gt;0</formula>
    </cfRule>
  </conditionalFormatting>
  <conditionalFormatting sqref="A26:A40">
    <cfRule type="expression" dxfId="261" priority="3" stopIfTrue="1">
      <formula>MOD(ROW(),2)=0</formula>
    </cfRule>
    <cfRule type="expression" dxfId="260" priority="4" stopIfTrue="1">
      <formula>MOD(ROW(),2)&lt;&gt;0</formula>
    </cfRule>
  </conditionalFormatting>
  <conditionalFormatting sqref="B18:B21">
    <cfRule type="expression" dxfId="259" priority="1" stopIfTrue="1">
      <formula>MOD(ROW(),2)=0</formula>
    </cfRule>
    <cfRule type="expression" dxfId="258" priority="2" stopIfTrue="1">
      <formula>MOD(ROW(),2)&lt;&gt;0</formula>
    </cfRule>
  </conditionalFormatting>
  <conditionalFormatting sqref="B6:C21">
    <cfRule type="expression" dxfId="257" priority="15" stopIfTrue="1">
      <formula>MOD(ROW(),2)=0</formula>
    </cfRule>
    <cfRule type="expression" dxfId="256" priority="16" stopIfTrue="1">
      <formula>MOD(ROW(),2)&lt;&gt;0</formula>
    </cfRule>
  </conditionalFormatting>
  <conditionalFormatting sqref="B26:C40">
    <cfRule type="expression" dxfId="255" priority="5" stopIfTrue="1">
      <formula>MOD(ROW(),2)=0</formula>
    </cfRule>
    <cfRule type="expression" dxfId="254" priority="6" stopIfTrue="1">
      <formula>MOD(ROW(),2)&lt;&gt;0</formula>
    </cfRule>
  </conditionalFormatting>
  <hyperlinks>
    <hyperlink ref="B24" location="Assumptions!A1" display="Assumptions" xr:uid="{4D1D4680-9C71-4F44-82F0-B4C8F680CC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98"/>
  <dimension ref="A1:I65"/>
  <sheetViews>
    <sheetView showGridLines="0" zoomScale="85" zoomScaleNormal="85" workbookViewId="0">
      <selection activeCell="A4" sqref="A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Scheme Pays LTA - x-613</v>
      </c>
      <c r="B3" s="53"/>
      <c r="C3" s="53"/>
      <c r="D3" s="53"/>
      <c r="E3" s="53"/>
      <c r="F3" s="53"/>
      <c r="G3" s="53"/>
      <c r="H3" s="53"/>
      <c r="I3" s="53"/>
    </row>
    <row r="4" spans="1:9" x14ac:dyDescent="0.25">
      <c r="A4" s="55"/>
    </row>
    <row r="6" spans="1:9" x14ac:dyDescent="0.25">
      <c r="A6" s="150" t="s">
        <v>22</v>
      </c>
      <c r="B6" s="149" t="s">
        <v>24</v>
      </c>
      <c r="C6" s="149"/>
    </row>
    <row r="7" spans="1:9" x14ac:dyDescent="0.25">
      <c r="A7" s="83" t="s">
        <v>14</v>
      </c>
      <c r="B7" s="149" t="s">
        <v>43</v>
      </c>
      <c r="C7" s="149"/>
    </row>
    <row r="8" spans="1:9" x14ac:dyDescent="0.25">
      <c r="A8" s="83" t="s">
        <v>44</v>
      </c>
      <c r="B8" s="149">
        <v>2015</v>
      </c>
      <c r="C8" s="149"/>
    </row>
    <row r="9" spans="1:9" x14ac:dyDescent="0.25">
      <c r="A9" s="83" t="s">
        <v>15</v>
      </c>
      <c r="B9" s="149" t="s">
        <v>605</v>
      </c>
      <c r="C9" s="149"/>
    </row>
    <row r="10" spans="1:9" x14ac:dyDescent="0.25">
      <c r="A10" s="83" t="s">
        <v>1</v>
      </c>
      <c r="B10" s="149" t="s">
        <v>606</v>
      </c>
      <c r="C10" s="149"/>
    </row>
    <row r="11" spans="1:9" x14ac:dyDescent="0.25">
      <c r="A11" s="83" t="s">
        <v>21</v>
      </c>
      <c r="B11" s="149" t="s">
        <v>300</v>
      </c>
      <c r="C11" s="149"/>
    </row>
    <row r="12" spans="1:9" x14ac:dyDescent="0.25">
      <c r="A12" s="83" t="s">
        <v>256</v>
      </c>
      <c r="B12" s="149" t="s">
        <v>607</v>
      </c>
      <c r="C12" s="149"/>
    </row>
    <row r="13" spans="1:9" x14ac:dyDescent="0.25">
      <c r="A13" s="83" t="s">
        <v>46</v>
      </c>
      <c r="B13" s="149">
        <v>0</v>
      </c>
      <c r="C13" s="149"/>
    </row>
    <row r="14" spans="1:9" x14ac:dyDescent="0.25">
      <c r="A14" s="83" t="s">
        <v>16</v>
      </c>
      <c r="B14" s="149">
        <v>613</v>
      </c>
      <c r="C14" s="149"/>
    </row>
    <row r="15" spans="1:9" x14ac:dyDescent="0.25">
      <c r="A15" s="83" t="s">
        <v>47</v>
      </c>
      <c r="B15" s="149" t="s">
        <v>608</v>
      </c>
      <c r="C15" s="149"/>
    </row>
    <row r="16" spans="1:9" x14ac:dyDescent="0.25">
      <c r="A16" s="83" t="s">
        <v>48</v>
      </c>
      <c r="B16" s="149" t="s">
        <v>361</v>
      </c>
      <c r="C16" s="149"/>
    </row>
    <row r="17" spans="1:3" x14ac:dyDescent="0.25">
      <c r="A17" s="151" t="s">
        <v>694</v>
      </c>
      <c r="B17" s="149"/>
      <c r="C17" s="149"/>
    </row>
    <row r="18" spans="1:3" x14ac:dyDescent="0.25">
      <c r="A18" s="83" t="s">
        <v>17</v>
      </c>
      <c r="B18" s="152">
        <v>45134</v>
      </c>
      <c r="C18" s="149"/>
    </row>
    <row r="19" spans="1:3" x14ac:dyDescent="0.25">
      <c r="A19" s="83" t="s">
        <v>18</v>
      </c>
      <c r="B19" s="152"/>
      <c r="C19" s="149"/>
    </row>
    <row r="20" spans="1:3" x14ac:dyDescent="0.25">
      <c r="A20" s="83" t="s">
        <v>254</v>
      </c>
      <c r="B20" s="149" t="s">
        <v>578</v>
      </c>
      <c r="C20" s="149"/>
    </row>
    <row r="21" spans="1:3" x14ac:dyDescent="0.25">
      <c r="A21" s="83" t="s">
        <v>762</v>
      </c>
      <c r="B21" s="149" t="s">
        <v>710</v>
      </c>
      <c r="C21" s="149"/>
    </row>
    <row r="22" spans="1:3" x14ac:dyDescent="0.25">
      <c r="A22" s="94"/>
    </row>
    <row r="23" spans="1:3" x14ac:dyDescent="0.25">
      <c r="B23" s="94" t="str">
        <f>HYPERLINK("#'Factor List'!A1","Back to Factor List")</f>
        <v>Back to Factor List</v>
      </c>
    </row>
    <row r="24" spans="1:3" x14ac:dyDescent="0.25">
      <c r="B24" s="94" t="s">
        <v>705</v>
      </c>
    </row>
    <row r="26" spans="1:3" ht="26.4" x14ac:dyDescent="0.25">
      <c r="A26" s="102" t="s">
        <v>266</v>
      </c>
      <c r="B26" s="102" t="s">
        <v>619</v>
      </c>
      <c r="C26" s="102" t="s">
        <v>620</v>
      </c>
    </row>
    <row r="27" spans="1:3" x14ac:dyDescent="0.25">
      <c r="A27" s="103">
        <v>55</v>
      </c>
      <c r="B27" s="104">
        <v>24.11</v>
      </c>
      <c r="C27" s="104">
        <v>24.11</v>
      </c>
    </row>
    <row r="28" spans="1:3" x14ac:dyDescent="0.25">
      <c r="A28" s="103">
        <v>56</v>
      </c>
      <c r="B28" s="104">
        <v>23.53</v>
      </c>
      <c r="C28" s="104">
        <v>23.53</v>
      </c>
    </row>
    <row r="29" spans="1:3" x14ac:dyDescent="0.25">
      <c r="A29" s="103">
        <v>57</v>
      </c>
      <c r="B29" s="104">
        <v>22.95</v>
      </c>
      <c r="C29" s="104">
        <v>22.95</v>
      </c>
    </row>
    <row r="30" spans="1:3" x14ac:dyDescent="0.25">
      <c r="A30" s="103">
        <v>58</v>
      </c>
      <c r="B30" s="104">
        <v>22.36</v>
      </c>
      <c r="C30" s="104">
        <v>22.36</v>
      </c>
    </row>
    <row r="31" spans="1:3" x14ac:dyDescent="0.25">
      <c r="A31" s="103">
        <v>59</v>
      </c>
      <c r="B31" s="104">
        <v>21.77</v>
      </c>
      <c r="C31" s="104">
        <v>21.77</v>
      </c>
    </row>
    <row r="32" spans="1:3" x14ac:dyDescent="0.25">
      <c r="A32" s="103">
        <v>60</v>
      </c>
      <c r="B32" s="104">
        <v>21.18</v>
      </c>
      <c r="C32" s="104">
        <v>21.18</v>
      </c>
    </row>
    <row r="33" spans="1:3" x14ac:dyDescent="0.25">
      <c r="A33" s="103">
        <v>61</v>
      </c>
      <c r="B33" s="104">
        <v>20.58</v>
      </c>
      <c r="C33" s="104">
        <v>20.58</v>
      </c>
    </row>
    <row r="34" spans="1:3" x14ac:dyDescent="0.25">
      <c r="A34" s="103">
        <v>62</v>
      </c>
      <c r="B34" s="104">
        <v>19.989999999999998</v>
      </c>
      <c r="C34" s="104">
        <v>19.989999999999998</v>
      </c>
    </row>
    <row r="35" spans="1:3" x14ac:dyDescent="0.25">
      <c r="A35" s="103">
        <v>63</v>
      </c>
      <c r="B35" s="104">
        <v>19.39</v>
      </c>
      <c r="C35" s="104">
        <v>19.39</v>
      </c>
    </row>
    <row r="36" spans="1:3" x14ac:dyDescent="0.25">
      <c r="A36" s="103">
        <v>64</v>
      </c>
      <c r="B36" s="104">
        <v>18.8</v>
      </c>
      <c r="C36" s="104">
        <v>18.8</v>
      </c>
    </row>
    <row r="37" spans="1:3" x14ac:dyDescent="0.25">
      <c r="A37" s="103">
        <v>65</v>
      </c>
      <c r="B37" s="104">
        <v>18.16</v>
      </c>
      <c r="C37" s="104">
        <v>18.16</v>
      </c>
    </row>
    <row r="38" spans="1:3" x14ac:dyDescent="0.25">
      <c r="A38" s="103">
        <v>66</v>
      </c>
      <c r="B38" s="104">
        <v>17.48</v>
      </c>
      <c r="C38" s="104">
        <v>17.48</v>
      </c>
    </row>
    <row r="39" spans="1:3" x14ac:dyDescent="0.25">
      <c r="A39" s="103">
        <v>67</v>
      </c>
      <c r="B39" s="104">
        <v>16.8</v>
      </c>
      <c r="C39" s="104">
        <v>16.8</v>
      </c>
    </row>
    <row r="40" spans="1:3" x14ac:dyDescent="0.25">
      <c r="A40" s="103">
        <v>68</v>
      </c>
      <c r="B40" s="104">
        <v>16.11</v>
      </c>
      <c r="C40" s="104">
        <v>16.11</v>
      </c>
    </row>
    <row r="41" spans="1:3" x14ac:dyDescent="0.25">
      <c r="A41" s="103">
        <v>69</v>
      </c>
      <c r="B41" s="104">
        <v>15.43</v>
      </c>
      <c r="C41" s="104">
        <v>15.43</v>
      </c>
    </row>
    <row r="42" spans="1:3" x14ac:dyDescent="0.25">
      <c r="A42" s="103">
        <v>70</v>
      </c>
      <c r="B42" s="104">
        <v>14.74</v>
      </c>
      <c r="C42" s="104">
        <v>14.74</v>
      </c>
    </row>
    <row r="43" spans="1:3" x14ac:dyDescent="0.25">
      <c r="A43" s="103">
        <v>71</v>
      </c>
      <c r="B43" s="104">
        <v>14.07</v>
      </c>
      <c r="C43" s="104">
        <v>14.07</v>
      </c>
    </row>
    <row r="44" spans="1:3" x14ac:dyDescent="0.25">
      <c r="A44" s="103">
        <v>72</v>
      </c>
      <c r="B44" s="104">
        <v>13.4</v>
      </c>
      <c r="C44" s="104">
        <v>13.4</v>
      </c>
    </row>
    <row r="45" spans="1:3" x14ac:dyDescent="0.25">
      <c r="A45" s="103">
        <v>73</v>
      </c>
      <c r="B45" s="104">
        <v>12.74</v>
      </c>
      <c r="C45" s="104">
        <v>12.74</v>
      </c>
    </row>
    <row r="46" spans="1:3" x14ac:dyDescent="0.25">
      <c r="A46" s="103">
        <v>74</v>
      </c>
      <c r="B46" s="104">
        <v>12.09</v>
      </c>
      <c r="C46" s="104">
        <v>12.09</v>
      </c>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GwMOQTaPIyiCDFsAD3SYDDfZF5vIhnEvYRJtao5Dbut2wy2dOpuBjB6E9qkT8KhTEG7RR32PKKddo+EGy5jpA==" saltValue="VmLBADyVclSLsl0mPEvvrw==" spinCount="100000" sheet="1" objects="1" scenarios="1"/>
  <conditionalFormatting sqref="A6:A21">
    <cfRule type="expression" dxfId="253" priority="7" stopIfTrue="1">
      <formula>MOD(ROW(),2)=0</formula>
    </cfRule>
    <cfRule type="expression" dxfId="252" priority="8" stopIfTrue="1">
      <formula>MOD(ROW(),2)&lt;&gt;0</formula>
    </cfRule>
  </conditionalFormatting>
  <conditionalFormatting sqref="A26:A46">
    <cfRule type="expression" dxfId="251" priority="3" stopIfTrue="1">
      <formula>MOD(ROW(),2)=0</formula>
    </cfRule>
    <cfRule type="expression" dxfId="250" priority="4" stopIfTrue="1">
      <formula>MOD(ROW(),2)&lt;&gt;0</formula>
    </cfRule>
  </conditionalFormatting>
  <conditionalFormatting sqref="B18:B21">
    <cfRule type="expression" dxfId="249" priority="1" stopIfTrue="1">
      <formula>MOD(ROW(),2)=0</formula>
    </cfRule>
    <cfRule type="expression" dxfId="248" priority="2" stopIfTrue="1">
      <formula>MOD(ROW(),2)&lt;&gt;0</formula>
    </cfRule>
  </conditionalFormatting>
  <conditionalFormatting sqref="B6:C21">
    <cfRule type="expression" dxfId="247" priority="15" stopIfTrue="1">
      <formula>MOD(ROW(),2)=0</formula>
    </cfRule>
    <cfRule type="expression" dxfId="246" priority="16" stopIfTrue="1">
      <formula>MOD(ROW(),2)&lt;&gt;0</formula>
    </cfRule>
  </conditionalFormatting>
  <conditionalFormatting sqref="B26:C46">
    <cfRule type="expression" dxfId="245" priority="5" stopIfTrue="1">
      <formula>MOD(ROW(),2)=0</formula>
    </cfRule>
    <cfRule type="expression" dxfId="244" priority="6" stopIfTrue="1">
      <formula>MOD(ROW(),2)&lt;&gt;0</formula>
    </cfRule>
  </conditionalFormatting>
  <hyperlinks>
    <hyperlink ref="B24" location="Assumptions!A1" display="Assumptions" xr:uid="{63004C14-44FD-4E07-80FE-BD46C6FF49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99"/>
  <dimension ref="A1:I74"/>
  <sheetViews>
    <sheetView showGridLines="0" zoomScale="85" zoomScaleNormal="85" workbookViewId="0">
      <selection activeCell="A4" sqref="A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Scheme Pays LTA - x-614</v>
      </c>
      <c r="B3" s="53"/>
      <c r="C3" s="53"/>
      <c r="D3" s="53"/>
      <c r="E3" s="53"/>
      <c r="F3" s="53"/>
      <c r="G3" s="53"/>
      <c r="H3" s="53"/>
      <c r="I3" s="53"/>
    </row>
    <row r="4" spans="1:9" x14ac:dyDescent="0.25">
      <c r="A4" s="55"/>
    </row>
    <row r="6" spans="1:9" x14ac:dyDescent="0.25">
      <c r="A6" s="150" t="s">
        <v>22</v>
      </c>
      <c r="B6" s="149" t="s">
        <v>24</v>
      </c>
      <c r="C6" s="149"/>
    </row>
    <row r="7" spans="1:9" x14ac:dyDescent="0.25">
      <c r="A7" s="83" t="s">
        <v>14</v>
      </c>
      <c r="B7" s="149" t="s">
        <v>43</v>
      </c>
      <c r="C7" s="149"/>
    </row>
    <row r="8" spans="1:9" x14ac:dyDescent="0.25">
      <c r="A8" s="83" t="s">
        <v>44</v>
      </c>
      <c r="B8" s="149">
        <v>2015</v>
      </c>
      <c r="C8" s="149"/>
    </row>
    <row r="9" spans="1:9" x14ac:dyDescent="0.25">
      <c r="A9" s="83" t="s">
        <v>15</v>
      </c>
      <c r="B9" s="149" t="s">
        <v>605</v>
      </c>
      <c r="C9" s="149"/>
    </row>
    <row r="10" spans="1:9" x14ac:dyDescent="0.25">
      <c r="A10" s="83" t="s">
        <v>1</v>
      </c>
      <c r="B10" s="149" t="s">
        <v>609</v>
      </c>
      <c r="C10" s="149"/>
    </row>
    <row r="11" spans="1:9" x14ac:dyDescent="0.25">
      <c r="A11" s="83" t="s">
        <v>21</v>
      </c>
      <c r="B11" s="149" t="s">
        <v>300</v>
      </c>
      <c r="C11" s="149"/>
    </row>
    <row r="12" spans="1:9" x14ac:dyDescent="0.25">
      <c r="A12" s="83" t="s">
        <v>256</v>
      </c>
      <c r="B12" s="149" t="s">
        <v>607</v>
      </c>
      <c r="C12" s="149"/>
    </row>
    <row r="13" spans="1:9" x14ac:dyDescent="0.25">
      <c r="A13" s="83" t="s">
        <v>46</v>
      </c>
      <c r="B13" s="149">
        <v>0</v>
      </c>
      <c r="C13" s="149"/>
    </row>
    <row r="14" spans="1:9" x14ac:dyDescent="0.25">
      <c r="A14" s="83" t="s">
        <v>16</v>
      </c>
      <c r="B14" s="149">
        <v>614</v>
      </c>
      <c r="C14" s="149"/>
    </row>
    <row r="15" spans="1:9" x14ac:dyDescent="0.25">
      <c r="A15" s="83" t="s">
        <v>47</v>
      </c>
      <c r="B15" s="149" t="s">
        <v>610</v>
      </c>
      <c r="C15" s="149"/>
    </row>
    <row r="16" spans="1:9" x14ac:dyDescent="0.25">
      <c r="A16" s="83" t="s">
        <v>48</v>
      </c>
      <c r="B16" s="149" t="s">
        <v>365</v>
      </c>
      <c r="C16" s="149"/>
    </row>
    <row r="17" spans="1:3" x14ac:dyDescent="0.25">
      <c r="A17" s="151" t="s">
        <v>694</v>
      </c>
      <c r="B17" s="149"/>
      <c r="C17" s="149"/>
    </row>
    <row r="18" spans="1:3" x14ac:dyDescent="0.25">
      <c r="A18" s="83" t="s">
        <v>17</v>
      </c>
      <c r="B18" s="152">
        <v>45134</v>
      </c>
      <c r="C18" s="149"/>
    </row>
    <row r="19" spans="1:3" x14ac:dyDescent="0.25">
      <c r="A19" s="83" t="s">
        <v>18</v>
      </c>
      <c r="B19" s="152"/>
      <c r="C19" s="149"/>
    </row>
    <row r="20" spans="1:3" x14ac:dyDescent="0.25">
      <c r="A20" s="83" t="s">
        <v>254</v>
      </c>
      <c r="B20" s="149" t="s">
        <v>578</v>
      </c>
      <c r="C20" s="149"/>
    </row>
    <row r="21" spans="1:3" x14ac:dyDescent="0.25">
      <c r="A21" s="83" t="s">
        <v>762</v>
      </c>
      <c r="B21" s="149" t="s">
        <v>710</v>
      </c>
      <c r="C21" s="149"/>
    </row>
    <row r="22" spans="1:3" x14ac:dyDescent="0.25">
      <c r="A22" s="94"/>
    </row>
    <row r="23" spans="1:3" x14ac:dyDescent="0.25">
      <c r="B23" s="94" t="str">
        <f>HYPERLINK("#'Factor List'!A1","Back to Factor List")</f>
        <v>Back to Factor List</v>
      </c>
    </row>
    <row r="24" spans="1:3" x14ac:dyDescent="0.25">
      <c r="B24" s="94" t="s">
        <v>705</v>
      </c>
    </row>
    <row r="26" spans="1:3" ht="26.4" x14ac:dyDescent="0.25">
      <c r="A26" s="102" t="s">
        <v>266</v>
      </c>
      <c r="B26" s="102" t="s">
        <v>619</v>
      </c>
      <c r="C26" s="102" t="s">
        <v>620</v>
      </c>
    </row>
    <row r="27" spans="1:3" x14ac:dyDescent="0.25">
      <c r="A27" s="103">
        <v>20</v>
      </c>
      <c r="B27" s="104">
        <v>28.86</v>
      </c>
      <c r="C27" s="104">
        <v>28.86</v>
      </c>
    </row>
    <row r="28" spans="1:3" x14ac:dyDescent="0.25">
      <c r="A28" s="103">
        <v>21</v>
      </c>
      <c r="B28" s="104">
        <v>28.63</v>
      </c>
      <c r="C28" s="104">
        <v>28.63</v>
      </c>
    </row>
    <row r="29" spans="1:3" x14ac:dyDescent="0.25">
      <c r="A29" s="103">
        <v>22</v>
      </c>
      <c r="B29" s="104">
        <v>28.41</v>
      </c>
      <c r="C29" s="104">
        <v>28.41</v>
      </c>
    </row>
    <row r="30" spans="1:3" x14ac:dyDescent="0.25">
      <c r="A30" s="103">
        <v>23</v>
      </c>
      <c r="B30" s="104">
        <v>28.19</v>
      </c>
      <c r="C30" s="104">
        <v>28.19</v>
      </c>
    </row>
    <row r="31" spans="1:3" x14ac:dyDescent="0.25">
      <c r="A31" s="103">
        <v>24</v>
      </c>
      <c r="B31" s="104">
        <v>27.97</v>
      </c>
      <c r="C31" s="104">
        <v>27.97</v>
      </c>
    </row>
    <row r="32" spans="1:3" x14ac:dyDescent="0.25">
      <c r="A32" s="103">
        <v>25</v>
      </c>
      <c r="B32" s="104">
        <v>27.74</v>
      </c>
      <c r="C32" s="104">
        <v>27.74</v>
      </c>
    </row>
    <row r="33" spans="1:3" x14ac:dyDescent="0.25">
      <c r="A33" s="103">
        <v>26</v>
      </c>
      <c r="B33" s="104">
        <v>27.51</v>
      </c>
      <c r="C33" s="104">
        <v>27.51</v>
      </c>
    </row>
    <row r="34" spans="1:3" x14ac:dyDescent="0.25">
      <c r="A34" s="103">
        <v>27</v>
      </c>
      <c r="B34" s="104">
        <v>27.28</v>
      </c>
      <c r="C34" s="104">
        <v>27.28</v>
      </c>
    </row>
    <row r="35" spans="1:3" x14ac:dyDescent="0.25">
      <c r="A35" s="103">
        <v>28</v>
      </c>
      <c r="B35" s="104">
        <v>27.05</v>
      </c>
      <c r="C35" s="104">
        <v>27.05</v>
      </c>
    </row>
    <row r="36" spans="1:3" x14ac:dyDescent="0.25">
      <c r="A36" s="103">
        <v>29</v>
      </c>
      <c r="B36" s="104">
        <v>26.84</v>
      </c>
      <c r="C36" s="104">
        <v>26.84</v>
      </c>
    </row>
    <row r="37" spans="1:3" x14ac:dyDescent="0.25">
      <c r="A37" s="103">
        <v>30</v>
      </c>
      <c r="B37" s="104">
        <v>26.62</v>
      </c>
      <c r="C37" s="104">
        <v>26.62</v>
      </c>
    </row>
    <row r="38" spans="1:3" x14ac:dyDescent="0.25">
      <c r="A38" s="103">
        <v>31</v>
      </c>
      <c r="B38" s="104">
        <v>26.41</v>
      </c>
      <c r="C38" s="104">
        <v>26.41</v>
      </c>
    </row>
    <row r="39" spans="1:3" x14ac:dyDescent="0.25">
      <c r="A39" s="103">
        <v>32</v>
      </c>
      <c r="B39" s="104">
        <v>26.21</v>
      </c>
      <c r="C39" s="104">
        <v>26.21</v>
      </c>
    </row>
    <row r="40" spans="1:3" x14ac:dyDescent="0.25">
      <c r="A40" s="103">
        <v>33</v>
      </c>
      <c r="B40" s="104">
        <v>26</v>
      </c>
      <c r="C40" s="104">
        <v>26</v>
      </c>
    </row>
    <row r="41" spans="1:3" x14ac:dyDescent="0.25">
      <c r="A41" s="103">
        <v>34</v>
      </c>
      <c r="B41" s="104">
        <v>25.79</v>
      </c>
      <c r="C41" s="104">
        <v>25.79</v>
      </c>
    </row>
    <row r="42" spans="1:3" x14ac:dyDescent="0.25">
      <c r="A42" s="103">
        <v>35</v>
      </c>
      <c r="B42" s="104">
        <v>25.58</v>
      </c>
      <c r="C42" s="104">
        <v>25.58</v>
      </c>
    </row>
    <row r="43" spans="1:3" x14ac:dyDescent="0.25">
      <c r="A43" s="103">
        <v>36</v>
      </c>
      <c r="B43" s="104">
        <v>25.37</v>
      </c>
      <c r="C43" s="104">
        <v>25.37</v>
      </c>
    </row>
    <row r="44" spans="1:3" x14ac:dyDescent="0.25">
      <c r="A44" s="103">
        <v>37</v>
      </c>
      <c r="B44" s="104">
        <v>25.15</v>
      </c>
      <c r="C44" s="104">
        <v>25.15</v>
      </c>
    </row>
    <row r="45" spans="1:3" x14ac:dyDescent="0.25">
      <c r="A45" s="103">
        <v>38</v>
      </c>
      <c r="B45" s="104">
        <v>24.93</v>
      </c>
      <c r="C45" s="104">
        <v>24.93</v>
      </c>
    </row>
    <row r="46" spans="1:3" x14ac:dyDescent="0.25">
      <c r="A46" s="103">
        <v>39</v>
      </c>
      <c r="B46" s="104">
        <v>24.7</v>
      </c>
      <c r="C46" s="104">
        <v>24.7</v>
      </c>
    </row>
    <row r="47" spans="1:3" x14ac:dyDescent="0.25">
      <c r="A47" s="103">
        <v>40</v>
      </c>
      <c r="B47" s="104">
        <v>24.46</v>
      </c>
      <c r="C47" s="104">
        <v>24.46</v>
      </c>
    </row>
    <row r="48" spans="1:3" x14ac:dyDescent="0.25">
      <c r="A48" s="103">
        <v>41</v>
      </c>
      <c r="B48" s="104">
        <v>24.21</v>
      </c>
      <c r="C48" s="104">
        <v>24.21</v>
      </c>
    </row>
    <row r="49" spans="1:3" x14ac:dyDescent="0.25">
      <c r="A49" s="103">
        <v>42</v>
      </c>
      <c r="B49" s="104">
        <v>23.96</v>
      </c>
      <c r="C49" s="104">
        <v>23.96</v>
      </c>
    </row>
    <row r="50" spans="1:3" x14ac:dyDescent="0.25">
      <c r="A50" s="103">
        <v>43</v>
      </c>
      <c r="B50" s="104">
        <v>23.7</v>
      </c>
      <c r="C50" s="104">
        <v>23.7</v>
      </c>
    </row>
    <row r="51" spans="1:3" x14ac:dyDescent="0.25">
      <c r="A51" s="103">
        <v>44</v>
      </c>
      <c r="B51" s="104">
        <v>23.43</v>
      </c>
      <c r="C51" s="104">
        <v>23.43</v>
      </c>
    </row>
    <row r="52" spans="1:3" x14ac:dyDescent="0.25">
      <c r="A52" s="103">
        <v>45</v>
      </c>
      <c r="B52" s="104">
        <v>23.15</v>
      </c>
      <c r="C52" s="104">
        <v>23.15</v>
      </c>
    </row>
    <row r="53" spans="1:3" x14ac:dyDescent="0.25">
      <c r="A53" s="103">
        <v>46</v>
      </c>
      <c r="B53" s="104">
        <v>22.87</v>
      </c>
      <c r="C53" s="104">
        <v>22.87</v>
      </c>
    </row>
    <row r="54" spans="1:3" x14ac:dyDescent="0.25">
      <c r="A54" s="103">
        <v>47</v>
      </c>
      <c r="B54" s="104">
        <v>22.58</v>
      </c>
      <c r="C54" s="104">
        <v>22.58</v>
      </c>
    </row>
    <row r="55" spans="1:3" x14ac:dyDescent="0.25">
      <c r="A55" s="103">
        <v>48</v>
      </c>
      <c r="B55" s="104">
        <v>22.27</v>
      </c>
      <c r="C55" s="104">
        <v>22.27</v>
      </c>
    </row>
    <row r="56" spans="1:3" x14ac:dyDescent="0.25">
      <c r="A56" s="103">
        <v>49</v>
      </c>
      <c r="B56" s="104">
        <v>21.96</v>
      </c>
      <c r="C56" s="104">
        <v>21.96</v>
      </c>
    </row>
    <row r="57" spans="1:3" x14ac:dyDescent="0.25">
      <c r="A57" s="103">
        <v>50</v>
      </c>
      <c r="B57" s="104">
        <v>21.63</v>
      </c>
      <c r="C57" s="104">
        <v>21.63</v>
      </c>
    </row>
    <row r="58" spans="1:3" x14ac:dyDescent="0.25">
      <c r="A58" s="103">
        <v>51</v>
      </c>
      <c r="B58" s="104">
        <v>21.28</v>
      </c>
      <c r="C58" s="104">
        <v>21.28</v>
      </c>
    </row>
    <row r="59" spans="1:3" x14ac:dyDescent="0.25">
      <c r="A59" s="103">
        <v>52</v>
      </c>
      <c r="B59" s="104">
        <v>20.92</v>
      </c>
      <c r="C59" s="104">
        <v>20.92</v>
      </c>
    </row>
    <row r="60" spans="1:3" x14ac:dyDescent="0.25">
      <c r="A60" s="103">
        <v>53</v>
      </c>
      <c r="B60" s="104">
        <v>20.54</v>
      </c>
      <c r="C60" s="104">
        <v>20.54</v>
      </c>
    </row>
    <row r="61" spans="1:3" x14ac:dyDescent="0.25">
      <c r="A61" s="103">
        <v>54</v>
      </c>
      <c r="B61" s="104">
        <v>20.149999999999999</v>
      </c>
      <c r="C61" s="104">
        <v>20.149999999999999</v>
      </c>
    </row>
    <row r="62" spans="1:3" x14ac:dyDescent="0.25">
      <c r="A62" s="103">
        <v>55</v>
      </c>
      <c r="B62" s="104">
        <v>19.739999999999998</v>
      </c>
      <c r="C62" s="104">
        <v>19.739999999999998</v>
      </c>
    </row>
    <row r="63" spans="1:3" x14ac:dyDescent="0.25">
      <c r="A63" s="103">
        <v>56</v>
      </c>
      <c r="B63" s="104">
        <v>19.32</v>
      </c>
      <c r="C63" s="104">
        <v>19.32</v>
      </c>
    </row>
    <row r="64" spans="1:3" x14ac:dyDescent="0.25">
      <c r="A64" s="103">
        <v>57</v>
      </c>
      <c r="B64" s="104">
        <v>18.88</v>
      </c>
      <c r="C64" s="104">
        <v>18.88</v>
      </c>
    </row>
    <row r="65" spans="1:3" x14ac:dyDescent="0.25">
      <c r="A65" s="103">
        <v>58</v>
      </c>
      <c r="B65" s="104">
        <v>18.43</v>
      </c>
      <c r="C65" s="104">
        <v>18.43</v>
      </c>
    </row>
    <row r="66" spans="1:3" x14ac:dyDescent="0.25">
      <c r="A66" s="103">
        <v>59</v>
      </c>
      <c r="B66" s="104">
        <v>17.96</v>
      </c>
      <c r="C66" s="104">
        <v>17.96</v>
      </c>
    </row>
    <row r="67" spans="1:3" x14ac:dyDescent="0.25">
      <c r="A67" s="103">
        <v>60</v>
      </c>
      <c r="B67" s="104">
        <v>17.48</v>
      </c>
      <c r="C67" s="104">
        <v>17.48</v>
      </c>
    </row>
    <row r="68" spans="1:3" x14ac:dyDescent="0.25">
      <c r="A68" s="103">
        <v>61</v>
      </c>
      <c r="B68" s="104">
        <v>16.989999999999998</v>
      </c>
      <c r="C68" s="104">
        <v>16.989999999999998</v>
      </c>
    </row>
    <row r="69" spans="1:3" x14ac:dyDescent="0.25">
      <c r="A69" s="103">
        <v>62</v>
      </c>
      <c r="B69" s="104">
        <v>16.48</v>
      </c>
      <c r="C69" s="104">
        <v>16.48</v>
      </c>
    </row>
    <row r="70" spans="1:3" x14ac:dyDescent="0.25">
      <c r="A70" s="103">
        <v>63</v>
      </c>
      <c r="B70" s="104">
        <v>15.96</v>
      </c>
      <c r="C70" s="104">
        <v>15.96</v>
      </c>
    </row>
    <row r="71" spans="1:3" x14ac:dyDescent="0.25">
      <c r="A71" s="103">
        <v>64</v>
      </c>
      <c r="B71" s="104">
        <v>15.43</v>
      </c>
      <c r="C71" s="104">
        <v>15.43</v>
      </c>
    </row>
    <row r="72" spans="1:3" x14ac:dyDescent="0.25">
      <c r="A72" s="103">
        <v>65</v>
      </c>
      <c r="B72" s="104">
        <v>14.88</v>
      </c>
      <c r="C72" s="104">
        <v>14.88</v>
      </c>
    </row>
    <row r="73" spans="1:3" x14ac:dyDescent="0.25">
      <c r="A73" s="103">
        <v>66</v>
      </c>
      <c r="B73" s="104">
        <v>14.32</v>
      </c>
      <c r="C73" s="104">
        <v>14.32</v>
      </c>
    </row>
    <row r="74" spans="1:3" x14ac:dyDescent="0.25">
      <c r="A74" s="103">
        <v>67</v>
      </c>
      <c r="B74" s="104">
        <v>13.76</v>
      </c>
      <c r="C74" s="104">
        <v>13.76</v>
      </c>
    </row>
  </sheetData>
  <sheetProtection algorithmName="SHA-512" hashValue="JXadv64QMDxQUQmUYNZThGiFk55sRUV469wn0Cq834UsOQ/dtwLB3bcjqbv7EZ/5mNacHorhCqcGeMSL6prJUw==" saltValue="cvRKMBBomNR0Va5oMt7ZbA==" spinCount="100000" sheet="1" objects="1" scenarios="1"/>
  <conditionalFormatting sqref="A6:A21">
    <cfRule type="expression" dxfId="243" priority="7" stopIfTrue="1">
      <formula>MOD(ROW(),2)=0</formula>
    </cfRule>
    <cfRule type="expression" dxfId="242" priority="8" stopIfTrue="1">
      <formula>MOD(ROW(),2)&lt;&gt;0</formula>
    </cfRule>
  </conditionalFormatting>
  <conditionalFormatting sqref="A26:A74">
    <cfRule type="expression" dxfId="241" priority="3" stopIfTrue="1">
      <formula>MOD(ROW(),2)=0</formula>
    </cfRule>
    <cfRule type="expression" dxfId="240" priority="4" stopIfTrue="1">
      <formula>MOD(ROW(),2)&lt;&gt;0</formula>
    </cfRule>
  </conditionalFormatting>
  <conditionalFormatting sqref="B17:B21">
    <cfRule type="expression" dxfId="239" priority="1" stopIfTrue="1">
      <formula>MOD(ROW(),2)=0</formula>
    </cfRule>
    <cfRule type="expression" dxfId="238" priority="2" stopIfTrue="1">
      <formula>MOD(ROW(),2)&lt;&gt;0</formula>
    </cfRule>
  </conditionalFormatting>
  <conditionalFormatting sqref="B6:C21">
    <cfRule type="expression" dxfId="237" priority="15" stopIfTrue="1">
      <formula>MOD(ROW(),2)=0</formula>
    </cfRule>
    <cfRule type="expression" dxfId="236" priority="16" stopIfTrue="1">
      <formula>MOD(ROW(),2)&lt;&gt;0</formula>
    </cfRule>
  </conditionalFormatting>
  <conditionalFormatting sqref="B26:C74">
    <cfRule type="expression" dxfId="235" priority="5" stopIfTrue="1">
      <formula>MOD(ROW(),2)=0</formula>
    </cfRule>
    <cfRule type="expression" dxfId="234" priority="6" stopIfTrue="1">
      <formula>MOD(ROW(),2)&lt;&gt;0</formula>
    </cfRule>
  </conditionalFormatting>
  <hyperlinks>
    <hyperlink ref="B24" location="Assumptions!A1" display="Assumptions" xr:uid="{15965962-A71E-429F-82CC-165E7B2A1C2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dimension ref="A1:AW76"/>
  <sheetViews>
    <sheetView showGridLines="0" zoomScale="85" zoomScaleNormal="85" workbookViewId="0">
      <selection activeCell="A4" sqref="A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0" t="s">
        <v>3</v>
      </c>
      <c r="B1" s="51"/>
      <c r="C1" s="51"/>
      <c r="D1" s="51"/>
      <c r="E1" s="51"/>
      <c r="F1" s="51"/>
      <c r="G1" s="51"/>
      <c r="H1" s="51"/>
      <c r="I1" s="51"/>
    </row>
    <row r="2" spans="1:49" ht="15.6" x14ac:dyDescent="0.3">
      <c r="A2" s="52" t="str">
        <f>IF(title="&gt; Enter workbook title here","Enter workbook title in Cover sheet",title)</f>
        <v>LGPS_S - Consolidated Factor Spreadsheet</v>
      </c>
      <c r="B2" s="53"/>
      <c r="C2" s="53"/>
      <c r="D2" s="53"/>
      <c r="E2" s="53"/>
      <c r="F2" s="53"/>
      <c r="G2" s="53"/>
      <c r="H2" s="53"/>
      <c r="I2" s="53"/>
    </row>
    <row r="3" spans="1:49" ht="15.6" x14ac:dyDescent="0.3">
      <c r="A3" s="54" t="str">
        <f>TABLE_FACTOR_TYPE_1&amp;" - x-"&amp;TABLE_SERIES_NUMBER_1</f>
        <v>Added pension - x-701</v>
      </c>
      <c r="B3" s="53"/>
      <c r="C3" s="53"/>
      <c r="D3" s="53"/>
      <c r="E3" s="53"/>
      <c r="F3" s="53"/>
      <c r="G3" s="53"/>
      <c r="H3" s="53"/>
      <c r="I3" s="53"/>
    </row>
    <row r="4" spans="1:49" x14ac:dyDescent="0.25">
      <c r="A4" s="55"/>
    </row>
    <row r="6" spans="1:49"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row>
    <row r="7" spans="1:49"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49" x14ac:dyDescent="0.25">
      <c r="A8" s="83" t="s">
        <v>44</v>
      </c>
      <c r="B8" s="149" t="s">
        <v>413</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49"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row>
    <row r="10" spans="1:49" x14ac:dyDescent="0.25">
      <c r="A10" s="83" t="s">
        <v>1</v>
      </c>
      <c r="B10" s="149" t="s">
        <v>415</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row>
    <row r="11" spans="1:49" x14ac:dyDescent="0.25">
      <c r="A11" s="83"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row>
    <row r="12" spans="1:49"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row>
    <row r="13" spans="1:49"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row>
    <row r="14" spans="1:49" x14ac:dyDescent="0.25">
      <c r="A14" s="83" t="s">
        <v>16</v>
      </c>
      <c r="B14" s="149">
        <v>701</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row>
    <row r="15" spans="1:49" x14ac:dyDescent="0.25">
      <c r="A15" s="83" t="s">
        <v>47</v>
      </c>
      <c r="B15" s="149" t="s">
        <v>417</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row>
    <row r="16" spans="1:49" x14ac:dyDescent="0.25">
      <c r="A16" s="83" t="s">
        <v>48</v>
      </c>
      <c r="B16" s="149" t="s">
        <v>361</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row>
    <row r="17" spans="1:49"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row>
    <row r="18" spans="1:49"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row>
    <row r="19" spans="1:49"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row>
    <row r="20" spans="1:49"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row>
    <row r="21" spans="1:49"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row>
    <row r="22" spans="1:49" x14ac:dyDescent="0.25">
      <c r="A22" s="94"/>
    </row>
    <row r="23" spans="1:49" x14ac:dyDescent="0.25">
      <c r="B23" s="94" t="str">
        <f>HYPERLINK("#'Factor List'!A1","Back to Factor List")</f>
        <v>Back to Factor List</v>
      </c>
    </row>
    <row r="24" spans="1:49" x14ac:dyDescent="0.25">
      <c r="B24" s="94" t="s">
        <v>705</v>
      </c>
    </row>
    <row r="26" spans="1:49" ht="26.4" x14ac:dyDescent="0.25">
      <c r="A26" s="102" t="s">
        <v>266</v>
      </c>
      <c r="B26" s="102" t="s">
        <v>462</v>
      </c>
      <c r="C26" s="102" t="s">
        <v>463</v>
      </c>
      <c r="D26" s="102" t="s">
        <v>464</v>
      </c>
      <c r="E26" s="102" t="s">
        <v>465</v>
      </c>
      <c r="F26" s="102" t="s">
        <v>466</v>
      </c>
      <c r="G26" s="102" t="s">
        <v>467</v>
      </c>
      <c r="H26" s="102" t="s">
        <v>468</v>
      </c>
      <c r="I26" s="102" t="s">
        <v>469</v>
      </c>
      <c r="J26" s="102" t="s">
        <v>470</v>
      </c>
      <c r="K26" s="102" t="s">
        <v>471</v>
      </c>
      <c r="L26" s="102" t="s">
        <v>472</v>
      </c>
      <c r="M26" s="102" t="s">
        <v>473</v>
      </c>
      <c r="N26" s="102" t="s">
        <v>474</v>
      </c>
      <c r="O26" s="102" t="s">
        <v>475</v>
      </c>
      <c r="P26" s="102" t="s">
        <v>476</v>
      </c>
      <c r="Q26" s="102" t="s">
        <v>477</v>
      </c>
      <c r="R26" s="102" t="s">
        <v>478</v>
      </c>
      <c r="S26" s="102" t="s">
        <v>479</v>
      </c>
      <c r="T26" s="102" t="s">
        <v>480</v>
      </c>
      <c r="U26" s="102" t="s">
        <v>481</v>
      </c>
      <c r="V26" s="102" t="s">
        <v>482</v>
      </c>
      <c r="W26" s="102" t="s">
        <v>483</v>
      </c>
      <c r="X26" s="102" t="s">
        <v>484</v>
      </c>
      <c r="Y26" s="102" t="s">
        <v>485</v>
      </c>
      <c r="Z26" s="102" t="s">
        <v>486</v>
      </c>
      <c r="AA26" s="102" t="s">
        <v>487</v>
      </c>
      <c r="AB26" s="102" t="s">
        <v>488</v>
      </c>
      <c r="AC26" s="102" t="s">
        <v>489</v>
      </c>
      <c r="AD26" s="102" t="s">
        <v>490</v>
      </c>
      <c r="AE26" s="102" t="s">
        <v>491</v>
      </c>
      <c r="AF26" s="102" t="s">
        <v>492</v>
      </c>
      <c r="AG26" s="102" t="s">
        <v>493</v>
      </c>
      <c r="AH26" s="102" t="s">
        <v>494</v>
      </c>
      <c r="AI26" s="102" t="s">
        <v>495</v>
      </c>
      <c r="AJ26" s="102" t="s">
        <v>496</v>
      </c>
      <c r="AK26" s="102" t="s">
        <v>497</v>
      </c>
      <c r="AL26" s="102" t="s">
        <v>498</v>
      </c>
      <c r="AM26" s="102" t="s">
        <v>499</v>
      </c>
      <c r="AN26" s="102" t="s">
        <v>500</v>
      </c>
      <c r="AO26" s="102" t="s">
        <v>501</v>
      </c>
      <c r="AP26" s="102" t="s">
        <v>502</v>
      </c>
      <c r="AQ26" s="102" t="s">
        <v>503</v>
      </c>
      <c r="AR26" s="102" t="s">
        <v>504</v>
      </c>
      <c r="AS26" s="102" t="s">
        <v>505</v>
      </c>
      <c r="AT26" s="102" t="s">
        <v>506</v>
      </c>
      <c r="AU26" s="102" t="s">
        <v>507</v>
      </c>
      <c r="AV26" s="102" t="s">
        <v>508</v>
      </c>
      <c r="AW26" s="102" t="s">
        <v>509</v>
      </c>
    </row>
    <row r="27" spans="1:49" x14ac:dyDescent="0.25">
      <c r="A27" s="103">
        <v>16</v>
      </c>
      <c r="B27" s="104"/>
      <c r="C27" s="104"/>
      <c r="D27" s="104"/>
      <c r="E27" s="104"/>
      <c r="F27" s="104"/>
      <c r="G27" s="104"/>
      <c r="H27" s="104"/>
      <c r="I27" s="104"/>
      <c r="J27" s="104"/>
      <c r="K27" s="104"/>
      <c r="L27" s="104"/>
      <c r="M27" s="104">
        <v>20.23</v>
      </c>
      <c r="N27" s="104">
        <v>19</v>
      </c>
      <c r="O27" s="104">
        <v>17.940000000000001</v>
      </c>
      <c r="P27" s="104">
        <v>17.03</v>
      </c>
      <c r="Q27" s="104">
        <v>16.23</v>
      </c>
      <c r="R27" s="104">
        <v>15.53</v>
      </c>
      <c r="S27" s="104">
        <v>14.92</v>
      </c>
      <c r="T27" s="104">
        <v>14.36</v>
      </c>
      <c r="U27" s="104">
        <v>13.87</v>
      </c>
      <c r="V27" s="104">
        <v>13.43</v>
      </c>
      <c r="W27" s="104">
        <v>13.02</v>
      </c>
      <c r="X27" s="104">
        <v>12.66</v>
      </c>
      <c r="Y27" s="104">
        <v>12.33</v>
      </c>
      <c r="Z27" s="104">
        <v>12.02</v>
      </c>
      <c r="AA27" s="104">
        <v>11.74</v>
      </c>
      <c r="AB27" s="104">
        <v>11.49</v>
      </c>
      <c r="AC27" s="104">
        <v>11.25</v>
      </c>
      <c r="AD27" s="104">
        <v>11.03</v>
      </c>
      <c r="AE27" s="104">
        <v>10.83</v>
      </c>
      <c r="AF27" s="104">
        <v>10.64</v>
      </c>
      <c r="AG27" s="104">
        <v>10.46</v>
      </c>
      <c r="AH27" s="104">
        <v>10.3</v>
      </c>
      <c r="AI27" s="104">
        <v>10.15</v>
      </c>
      <c r="AJ27" s="104">
        <v>10.01</v>
      </c>
      <c r="AK27" s="104">
        <v>9.8800000000000008</v>
      </c>
      <c r="AL27" s="104">
        <v>9.75</v>
      </c>
      <c r="AM27" s="104">
        <v>9.64</v>
      </c>
      <c r="AN27" s="104">
        <v>9.5299999999999994</v>
      </c>
      <c r="AO27" s="104">
        <v>9.43</v>
      </c>
      <c r="AP27" s="104">
        <v>9.34</v>
      </c>
      <c r="AQ27" s="104">
        <v>9.25</v>
      </c>
      <c r="AR27" s="104">
        <v>9.17</v>
      </c>
      <c r="AS27" s="104">
        <v>9.09</v>
      </c>
      <c r="AT27" s="104">
        <v>9.02</v>
      </c>
      <c r="AU27" s="104">
        <v>8.9600000000000009</v>
      </c>
      <c r="AV27" s="104">
        <v>8.89</v>
      </c>
      <c r="AW27" s="104">
        <v>8.84</v>
      </c>
    </row>
    <row r="28" spans="1:49" x14ac:dyDescent="0.25">
      <c r="A28" s="103">
        <v>17</v>
      </c>
      <c r="B28" s="104"/>
      <c r="C28" s="104"/>
      <c r="D28" s="104"/>
      <c r="E28" s="104"/>
      <c r="F28" s="104"/>
      <c r="G28" s="104"/>
      <c r="H28" s="104"/>
      <c r="I28" s="104"/>
      <c r="J28" s="104"/>
      <c r="K28" s="104"/>
      <c r="L28" s="104"/>
      <c r="M28" s="104">
        <v>20.5</v>
      </c>
      <c r="N28" s="104">
        <v>19.25</v>
      </c>
      <c r="O28" s="104">
        <v>18.18</v>
      </c>
      <c r="P28" s="104">
        <v>17.260000000000002</v>
      </c>
      <c r="Q28" s="104">
        <v>16.45</v>
      </c>
      <c r="R28" s="104">
        <v>15.74</v>
      </c>
      <c r="S28" s="104">
        <v>15.12</v>
      </c>
      <c r="T28" s="104">
        <v>14.56</v>
      </c>
      <c r="U28" s="104">
        <v>14.06</v>
      </c>
      <c r="V28" s="104">
        <v>13.61</v>
      </c>
      <c r="W28" s="104">
        <v>13.2</v>
      </c>
      <c r="X28" s="104">
        <v>12.83</v>
      </c>
      <c r="Y28" s="104">
        <v>12.49</v>
      </c>
      <c r="Z28" s="104">
        <v>12.18</v>
      </c>
      <c r="AA28" s="104">
        <v>11.9</v>
      </c>
      <c r="AB28" s="104">
        <v>11.64</v>
      </c>
      <c r="AC28" s="104">
        <v>11.4</v>
      </c>
      <c r="AD28" s="104">
        <v>11.18</v>
      </c>
      <c r="AE28" s="104">
        <v>10.97</v>
      </c>
      <c r="AF28" s="104">
        <v>10.78</v>
      </c>
      <c r="AG28" s="104">
        <v>10.61</v>
      </c>
      <c r="AH28" s="104">
        <v>10.44</v>
      </c>
      <c r="AI28" s="104">
        <v>10.29</v>
      </c>
      <c r="AJ28" s="104">
        <v>10.15</v>
      </c>
      <c r="AK28" s="104">
        <v>10.02</v>
      </c>
      <c r="AL28" s="104">
        <v>9.89</v>
      </c>
      <c r="AM28" s="104">
        <v>9.7799999999999994</v>
      </c>
      <c r="AN28" s="104">
        <v>9.67</v>
      </c>
      <c r="AO28" s="104">
        <v>9.57</v>
      </c>
      <c r="AP28" s="104">
        <v>9.4700000000000006</v>
      </c>
      <c r="AQ28" s="104">
        <v>9.39</v>
      </c>
      <c r="AR28" s="104">
        <v>9.3000000000000007</v>
      </c>
      <c r="AS28" s="104">
        <v>9.23</v>
      </c>
      <c r="AT28" s="104">
        <v>9.16</v>
      </c>
      <c r="AU28" s="104">
        <v>9.09</v>
      </c>
      <c r="AV28" s="104">
        <v>9.0299999999999994</v>
      </c>
      <c r="AW28" s="104"/>
    </row>
    <row r="29" spans="1:49" x14ac:dyDescent="0.25">
      <c r="A29" s="103">
        <v>18</v>
      </c>
      <c r="B29" s="104"/>
      <c r="C29" s="104"/>
      <c r="D29" s="104"/>
      <c r="E29" s="104"/>
      <c r="F29" s="104"/>
      <c r="G29" s="104"/>
      <c r="H29" s="104"/>
      <c r="I29" s="104"/>
      <c r="J29" s="104"/>
      <c r="K29" s="104"/>
      <c r="L29" s="104"/>
      <c r="M29" s="104">
        <v>20.78</v>
      </c>
      <c r="N29" s="104">
        <v>19.510000000000002</v>
      </c>
      <c r="O29" s="104">
        <v>18.420000000000002</v>
      </c>
      <c r="P29" s="104">
        <v>17.489999999999998</v>
      </c>
      <c r="Q29" s="104">
        <v>16.670000000000002</v>
      </c>
      <c r="R29" s="104">
        <v>15.95</v>
      </c>
      <c r="S29" s="104">
        <v>15.32</v>
      </c>
      <c r="T29" s="104">
        <v>14.75</v>
      </c>
      <c r="U29" s="104">
        <v>14.25</v>
      </c>
      <c r="V29" s="104">
        <v>13.79</v>
      </c>
      <c r="W29" s="104">
        <v>13.38</v>
      </c>
      <c r="X29" s="104">
        <v>13</v>
      </c>
      <c r="Y29" s="104">
        <v>12.66</v>
      </c>
      <c r="Z29" s="104">
        <v>12.35</v>
      </c>
      <c r="AA29" s="104">
        <v>12.06</v>
      </c>
      <c r="AB29" s="104">
        <v>11.8</v>
      </c>
      <c r="AC29" s="104">
        <v>11.56</v>
      </c>
      <c r="AD29" s="104">
        <v>11.33</v>
      </c>
      <c r="AE29" s="104">
        <v>11.13</v>
      </c>
      <c r="AF29" s="104">
        <v>10.93</v>
      </c>
      <c r="AG29" s="104">
        <v>10.75</v>
      </c>
      <c r="AH29" s="104">
        <v>10.59</v>
      </c>
      <c r="AI29" s="104">
        <v>10.43</v>
      </c>
      <c r="AJ29" s="104">
        <v>10.29</v>
      </c>
      <c r="AK29" s="104">
        <v>10.16</v>
      </c>
      <c r="AL29" s="104">
        <v>10.029999999999999</v>
      </c>
      <c r="AM29" s="104">
        <v>9.92</v>
      </c>
      <c r="AN29" s="104">
        <v>9.81</v>
      </c>
      <c r="AO29" s="104">
        <v>9.7100000000000009</v>
      </c>
      <c r="AP29" s="104">
        <v>9.61</v>
      </c>
      <c r="AQ29" s="104">
        <v>9.52</v>
      </c>
      <c r="AR29" s="104">
        <v>9.44</v>
      </c>
      <c r="AS29" s="104">
        <v>9.3699999999999992</v>
      </c>
      <c r="AT29" s="104">
        <v>9.3000000000000007</v>
      </c>
      <c r="AU29" s="104">
        <v>9.23</v>
      </c>
      <c r="AV29" s="104"/>
      <c r="AW29" s="104"/>
    </row>
    <row r="30" spans="1:49" x14ac:dyDescent="0.25">
      <c r="A30" s="103">
        <v>19</v>
      </c>
      <c r="B30" s="104"/>
      <c r="C30" s="104"/>
      <c r="D30" s="104"/>
      <c r="E30" s="104"/>
      <c r="F30" s="104"/>
      <c r="G30" s="104"/>
      <c r="H30" s="104"/>
      <c r="I30" s="104"/>
      <c r="J30" s="104"/>
      <c r="K30" s="104"/>
      <c r="L30" s="104"/>
      <c r="M30" s="104">
        <v>21.05</v>
      </c>
      <c r="N30" s="104">
        <v>19.77</v>
      </c>
      <c r="O30" s="104">
        <v>18.670000000000002</v>
      </c>
      <c r="P30" s="104">
        <v>17.72</v>
      </c>
      <c r="Q30" s="104">
        <v>16.899999999999999</v>
      </c>
      <c r="R30" s="104">
        <v>16.170000000000002</v>
      </c>
      <c r="S30" s="104">
        <v>15.53</v>
      </c>
      <c r="T30" s="104">
        <v>14.95</v>
      </c>
      <c r="U30" s="104">
        <v>14.44</v>
      </c>
      <c r="V30" s="104">
        <v>13.98</v>
      </c>
      <c r="W30" s="104">
        <v>13.56</v>
      </c>
      <c r="X30" s="104">
        <v>13.18</v>
      </c>
      <c r="Y30" s="104">
        <v>12.83</v>
      </c>
      <c r="Z30" s="104">
        <v>12.52</v>
      </c>
      <c r="AA30" s="104">
        <v>12.23</v>
      </c>
      <c r="AB30" s="104">
        <v>11.96</v>
      </c>
      <c r="AC30" s="104">
        <v>11.72</v>
      </c>
      <c r="AD30" s="104">
        <v>11.49</v>
      </c>
      <c r="AE30" s="104">
        <v>11.28</v>
      </c>
      <c r="AF30" s="104">
        <v>11.09</v>
      </c>
      <c r="AG30" s="104">
        <v>10.91</v>
      </c>
      <c r="AH30" s="104">
        <v>10.74</v>
      </c>
      <c r="AI30" s="104">
        <v>10.58</v>
      </c>
      <c r="AJ30" s="104">
        <v>10.44</v>
      </c>
      <c r="AK30" s="104">
        <v>10.3</v>
      </c>
      <c r="AL30" s="104">
        <v>10.18</v>
      </c>
      <c r="AM30" s="104">
        <v>10.06</v>
      </c>
      <c r="AN30" s="104">
        <v>9.9499999999999993</v>
      </c>
      <c r="AO30" s="104">
        <v>9.85</v>
      </c>
      <c r="AP30" s="104">
        <v>9.76</v>
      </c>
      <c r="AQ30" s="104">
        <v>9.67</v>
      </c>
      <c r="AR30" s="104">
        <v>9.59</v>
      </c>
      <c r="AS30" s="104">
        <v>9.51</v>
      </c>
      <c r="AT30" s="104">
        <v>9.44</v>
      </c>
      <c r="AU30" s="104"/>
      <c r="AV30" s="104"/>
      <c r="AW30" s="104"/>
    </row>
    <row r="31" spans="1:49" x14ac:dyDescent="0.25">
      <c r="A31" s="103">
        <v>20</v>
      </c>
      <c r="B31" s="104"/>
      <c r="C31" s="104"/>
      <c r="D31" s="104"/>
      <c r="E31" s="104"/>
      <c r="F31" s="104"/>
      <c r="G31" s="104"/>
      <c r="H31" s="104"/>
      <c r="I31" s="104"/>
      <c r="J31" s="104"/>
      <c r="K31" s="104"/>
      <c r="L31" s="104"/>
      <c r="M31" s="104">
        <v>21.34</v>
      </c>
      <c r="N31" s="104">
        <v>20.04</v>
      </c>
      <c r="O31" s="104">
        <v>18.920000000000002</v>
      </c>
      <c r="P31" s="104">
        <v>17.96</v>
      </c>
      <c r="Q31" s="104">
        <v>17.12</v>
      </c>
      <c r="R31" s="104">
        <v>16.39</v>
      </c>
      <c r="S31" s="104">
        <v>15.74</v>
      </c>
      <c r="T31" s="104">
        <v>15.15</v>
      </c>
      <c r="U31" s="104">
        <v>14.63</v>
      </c>
      <c r="V31" s="104">
        <v>14.17</v>
      </c>
      <c r="W31" s="104">
        <v>13.74</v>
      </c>
      <c r="X31" s="104">
        <v>13.36</v>
      </c>
      <c r="Y31" s="104">
        <v>13.01</v>
      </c>
      <c r="Z31" s="104">
        <v>12.69</v>
      </c>
      <c r="AA31" s="104">
        <v>12.4</v>
      </c>
      <c r="AB31" s="104">
        <v>12.13</v>
      </c>
      <c r="AC31" s="104">
        <v>11.88</v>
      </c>
      <c r="AD31" s="104">
        <v>11.65</v>
      </c>
      <c r="AE31" s="104">
        <v>11.44</v>
      </c>
      <c r="AF31" s="104">
        <v>11.24</v>
      </c>
      <c r="AG31" s="104">
        <v>11.06</v>
      </c>
      <c r="AH31" s="104">
        <v>10.89</v>
      </c>
      <c r="AI31" s="104">
        <v>10.73</v>
      </c>
      <c r="AJ31" s="104">
        <v>10.59</v>
      </c>
      <c r="AK31" s="104">
        <v>10.45</v>
      </c>
      <c r="AL31" s="104">
        <v>10.33</v>
      </c>
      <c r="AM31" s="104">
        <v>10.210000000000001</v>
      </c>
      <c r="AN31" s="104">
        <v>10.1</v>
      </c>
      <c r="AO31" s="104">
        <v>10</v>
      </c>
      <c r="AP31" s="104">
        <v>9.9</v>
      </c>
      <c r="AQ31" s="104">
        <v>9.81</v>
      </c>
      <c r="AR31" s="104">
        <v>9.73</v>
      </c>
      <c r="AS31" s="104">
        <v>9.66</v>
      </c>
      <c r="AT31" s="104"/>
      <c r="AU31" s="104"/>
      <c r="AV31" s="104"/>
      <c r="AW31" s="104"/>
    </row>
    <row r="32" spans="1:49" x14ac:dyDescent="0.25">
      <c r="A32" s="103">
        <v>21</v>
      </c>
      <c r="B32" s="104"/>
      <c r="C32" s="104"/>
      <c r="D32" s="104"/>
      <c r="E32" s="104"/>
      <c r="F32" s="104"/>
      <c r="G32" s="104"/>
      <c r="H32" s="104"/>
      <c r="I32" s="104"/>
      <c r="J32" s="104"/>
      <c r="K32" s="104"/>
      <c r="L32" s="104"/>
      <c r="M32" s="104">
        <v>21.62</v>
      </c>
      <c r="N32" s="104">
        <v>20.309999999999999</v>
      </c>
      <c r="O32" s="104">
        <v>19.18</v>
      </c>
      <c r="P32" s="104">
        <v>18.2</v>
      </c>
      <c r="Q32" s="104">
        <v>17.36</v>
      </c>
      <c r="R32" s="104">
        <v>16.61</v>
      </c>
      <c r="S32" s="104">
        <v>15.95</v>
      </c>
      <c r="T32" s="104">
        <v>15.36</v>
      </c>
      <c r="U32" s="104">
        <v>14.83</v>
      </c>
      <c r="V32" s="104">
        <v>14.36</v>
      </c>
      <c r="W32" s="104">
        <v>13.93</v>
      </c>
      <c r="X32" s="104">
        <v>13.54</v>
      </c>
      <c r="Y32" s="104">
        <v>13.19</v>
      </c>
      <c r="Z32" s="104">
        <v>12.86</v>
      </c>
      <c r="AA32" s="104">
        <v>12.57</v>
      </c>
      <c r="AB32" s="104">
        <v>12.29</v>
      </c>
      <c r="AC32" s="104">
        <v>12.04</v>
      </c>
      <c r="AD32" s="104">
        <v>11.81</v>
      </c>
      <c r="AE32" s="104">
        <v>11.6</v>
      </c>
      <c r="AF32" s="104">
        <v>11.4</v>
      </c>
      <c r="AG32" s="104">
        <v>11.22</v>
      </c>
      <c r="AH32" s="104">
        <v>11.05</v>
      </c>
      <c r="AI32" s="104">
        <v>10.89</v>
      </c>
      <c r="AJ32" s="104">
        <v>10.74</v>
      </c>
      <c r="AK32" s="104">
        <v>10.6</v>
      </c>
      <c r="AL32" s="104">
        <v>10.48</v>
      </c>
      <c r="AM32" s="104">
        <v>10.36</v>
      </c>
      <c r="AN32" s="104">
        <v>10.25</v>
      </c>
      <c r="AO32" s="104">
        <v>10.15</v>
      </c>
      <c r="AP32" s="104">
        <v>10.050000000000001</v>
      </c>
      <c r="AQ32" s="104">
        <v>9.9700000000000006</v>
      </c>
      <c r="AR32" s="104">
        <v>9.8800000000000008</v>
      </c>
      <c r="AS32" s="104"/>
      <c r="AT32" s="104"/>
      <c r="AU32" s="104"/>
      <c r="AV32" s="104"/>
      <c r="AW32" s="104"/>
    </row>
    <row r="33" spans="1:49" x14ac:dyDescent="0.25">
      <c r="A33" s="103">
        <v>22</v>
      </c>
      <c r="B33" s="104"/>
      <c r="C33" s="104"/>
      <c r="D33" s="104"/>
      <c r="E33" s="104"/>
      <c r="F33" s="104"/>
      <c r="G33" s="104"/>
      <c r="H33" s="104"/>
      <c r="I33" s="104"/>
      <c r="J33" s="104"/>
      <c r="K33" s="104"/>
      <c r="L33" s="104"/>
      <c r="M33" s="104">
        <v>21.92</v>
      </c>
      <c r="N33" s="104">
        <v>20.58</v>
      </c>
      <c r="O33" s="104">
        <v>19.440000000000001</v>
      </c>
      <c r="P33" s="104">
        <v>18.45</v>
      </c>
      <c r="Q33" s="104">
        <v>17.59</v>
      </c>
      <c r="R33" s="104">
        <v>16.829999999999998</v>
      </c>
      <c r="S33" s="104">
        <v>16.16</v>
      </c>
      <c r="T33" s="104">
        <v>15.57</v>
      </c>
      <c r="U33" s="104">
        <v>15.03</v>
      </c>
      <c r="V33" s="104">
        <v>14.55</v>
      </c>
      <c r="W33" s="104">
        <v>14.12</v>
      </c>
      <c r="X33" s="104">
        <v>13.73</v>
      </c>
      <c r="Y33" s="104">
        <v>13.37</v>
      </c>
      <c r="Z33" s="104">
        <v>13.04</v>
      </c>
      <c r="AA33" s="104">
        <v>12.74</v>
      </c>
      <c r="AB33" s="104">
        <v>12.46</v>
      </c>
      <c r="AC33" s="104">
        <v>12.21</v>
      </c>
      <c r="AD33" s="104">
        <v>11.98</v>
      </c>
      <c r="AE33" s="104">
        <v>11.76</v>
      </c>
      <c r="AF33" s="104">
        <v>11.56</v>
      </c>
      <c r="AG33" s="104">
        <v>11.38</v>
      </c>
      <c r="AH33" s="104">
        <v>11.2</v>
      </c>
      <c r="AI33" s="104">
        <v>11.05</v>
      </c>
      <c r="AJ33" s="104">
        <v>10.9</v>
      </c>
      <c r="AK33" s="104">
        <v>10.76</v>
      </c>
      <c r="AL33" s="104">
        <v>10.63</v>
      </c>
      <c r="AM33" s="104">
        <v>10.52</v>
      </c>
      <c r="AN33" s="104">
        <v>10.41</v>
      </c>
      <c r="AO33" s="104">
        <v>10.3</v>
      </c>
      <c r="AP33" s="104">
        <v>10.210000000000001</v>
      </c>
      <c r="AQ33" s="104">
        <v>10.119999999999999</v>
      </c>
      <c r="AR33" s="104"/>
      <c r="AS33" s="104"/>
      <c r="AT33" s="104"/>
      <c r="AU33" s="104"/>
      <c r="AV33" s="104"/>
      <c r="AW33" s="104"/>
    </row>
    <row r="34" spans="1:49" x14ac:dyDescent="0.25">
      <c r="A34" s="103">
        <v>23</v>
      </c>
      <c r="B34" s="104"/>
      <c r="C34" s="104"/>
      <c r="D34" s="104"/>
      <c r="E34" s="104"/>
      <c r="F34" s="104"/>
      <c r="G34" s="104"/>
      <c r="H34" s="104"/>
      <c r="I34" s="104"/>
      <c r="J34" s="104"/>
      <c r="K34" s="104"/>
      <c r="L34" s="104"/>
      <c r="M34" s="104">
        <v>22.21</v>
      </c>
      <c r="N34" s="104">
        <v>20.86</v>
      </c>
      <c r="O34" s="104">
        <v>19.7</v>
      </c>
      <c r="P34" s="104">
        <v>18.7</v>
      </c>
      <c r="Q34" s="104">
        <v>17.829999999999998</v>
      </c>
      <c r="R34" s="104">
        <v>17.059999999999999</v>
      </c>
      <c r="S34" s="104">
        <v>16.38</v>
      </c>
      <c r="T34" s="104">
        <v>15.78</v>
      </c>
      <c r="U34" s="104">
        <v>15.24</v>
      </c>
      <c r="V34" s="104">
        <v>14.75</v>
      </c>
      <c r="W34" s="104">
        <v>14.31</v>
      </c>
      <c r="X34" s="104">
        <v>13.92</v>
      </c>
      <c r="Y34" s="104">
        <v>13.55</v>
      </c>
      <c r="Z34" s="104">
        <v>13.22</v>
      </c>
      <c r="AA34" s="104">
        <v>12.92</v>
      </c>
      <c r="AB34" s="104">
        <v>12.64</v>
      </c>
      <c r="AC34" s="104">
        <v>12.38</v>
      </c>
      <c r="AD34" s="104">
        <v>12.15</v>
      </c>
      <c r="AE34" s="104">
        <v>11.93</v>
      </c>
      <c r="AF34" s="104">
        <v>11.73</v>
      </c>
      <c r="AG34" s="104">
        <v>11.54</v>
      </c>
      <c r="AH34" s="104">
        <v>11.37</v>
      </c>
      <c r="AI34" s="104">
        <v>11.21</v>
      </c>
      <c r="AJ34" s="104">
        <v>11.06</v>
      </c>
      <c r="AK34" s="104">
        <v>10.92</v>
      </c>
      <c r="AL34" s="104">
        <v>10.79</v>
      </c>
      <c r="AM34" s="104">
        <v>10.68</v>
      </c>
      <c r="AN34" s="104">
        <v>10.57</v>
      </c>
      <c r="AO34" s="104">
        <v>10.47</v>
      </c>
      <c r="AP34" s="104">
        <v>10.37</v>
      </c>
      <c r="AQ34" s="104"/>
      <c r="AR34" s="104"/>
      <c r="AS34" s="104"/>
      <c r="AT34" s="104"/>
      <c r="AU34" s="104"/>
      <c r="AV34" s="104"/>
      <c r="AW34" s="104"/>
    </row>
    <row r="35" spans="1:49" x14ac:dyDescent="0.25">
      <c r="A35" s="103">
        <v>24</v>
      </c>
      <c r="B35" s="104"/>
      <c r="C35" s="104"/>
      <c r="D35" s="104"/>
      <c r="E35" s="104"/>
      <c r="F35" s="104"/>
      <c r="G35" s="104"/>
      <c r="H35" s="104"/>
      <c r="I35" s="104"/>
      <c r="J35" s="104"/>
      <c r="K35" s="104"/>
      <c r="L35" s="104"/>
      <c r="M35" s="104">
        <v>22.51</v>
      </c>
      <c r="N35" s="104">
        <v>21.14</v>
      </c>
      <c r="O35" s="104">
        <v>19.96</v>
      </c>
      <c r="P35" s="104">
        <v>18.95</v>
      </c>
      <c r="Q35" s="104">
        <v>18.07</v>
      </c>
      <c r="R35" s="104">
        <v>17.29</v>
      </c>
      <c r="S35" s="104">
        <v>16.61</v>
      </c>
      <c r="T35" s="104">
        <v>16</v>
      </c>
      <c r="U35" s="104">
        <v>15.45</v>
      </c>
      <c r="V35" s="104">
        <v>14.96</v>
      </c>
      <c r="W35" s="104">
        <v>14.51</v>
      </c>
      <c r="X35" s="104">
        <v>14.11</v>
      </c>
      <c r="Y35" s="104">
        <v>13.74</v>
      </c>
      <c r="Z35" s="104">
        <v>13.41</v>
      </c>
      <c r="AA35" s="104">
        <v>13.1</v>
      </c>
      <c r="AB35" s="104">
        <v>12.82</v>
      </c>
      <c r="AC35" s="104">
        <v>12.56</v>
      </c>
      <c r="AD35" s="104">
        <v>12.32</v>
      </c>
      <c r="AE35" s="104">
        <v>12.1</v>
      </c>
      <c r="AF35" s="104">
        <v>11.9</v>
      </c>
      <c r="AG35" s="104">
        <v>11.71</v>
      </c>
      <c r="AH35" s="104">
        <v>11.54</v>
      </c>
      <c r="AI35" s="104">
        <v>11.37</v>
      </c>
      <c r="AJ35" s="104">
        <v>11.23</v>
      </c>
      <c r="AK35" s="104">
        <v>11.09</v>
      </c>
      <c r="AL35" s="104">
        <v>10.96</v>
      </c>
      <c r="AM35" s="104">
        <v>10.84</v>
      </c>
      <c r="AN35" s="104">
        <v>10.73</v>
      </c>
      <c r="AO35" s="104">
        <v>10.63</v>
      </c>
      <c r="AP35" s="104"/>
      <c r="AQ35" s="104"/>
      <c r="AR35" s="104"/>
      <c r="AS35" s="104"/>
      <c r="AT35" s="104"/>
      <c r="AU35" s="104"/>
      <c r="AV35" s="104"/>
      <c r="AW35" s="104"/>
    </row>
    <row r="36" spans="1:49" x14ac:dyDescent="0.25">
      <c r="A36" s="103">
        <v>25</v>
      </c>
      <c r="B36" s="104"/>
      <c r="C36" s="104"/>
      <c r="D36" s="104"/>
      <c r="E36" s="104"/>
      <c r="F36" s="104"/>
      <c r="G36" s="104"/>
      <c r="H36" s="104"/>
      <c r="I36" s="104"/>
      <c r="J36" s="104"/>
      <c r="K36" s="104"/>
      <c r="L36" s="104"/>
      <c r="M36" s="104">
        <v>22.81</v>
      </c>
      <c r="N36" s="104">
        <v>21.42</v>
      </c>
      <c r="O36" s="104">
        <v>20.23</v>
      </c>
      <c r="P36" s="104">
        <v>19.21</v>
      </c>
      <c r="Q36" s="104">
        <v>18.309999999999999</v>
      </c>
      <c r="R36" s="104">
        <v>17.53</v>
      </c>
      <c r="S36" s="104">
        <v>16.829999999999998</v>
      </c>
      <c r="T36" s="104">
        <v>16.21</v>
      </c>
      <c r="U36" s="104">
        <v>15.66</v>
      </c>
      <c r="V36" s="104">
        <v>15.16</v>
      </c>
      <c r="W36" s="104">
        <v>14.71</v>
      </c>
      <c r="X36" s="104">
        <v>14.3</v>
      </c>
      <c r="Y36" s="104">
        <v>13.93</v>
      </c>
      <c r="Z36" s="104">
        <v>13.59</v>
      </c>
      <c r="AA36" s="104">
        <v>13.28</v>
      </c>
      <c r="AB36" s="104">
        <v>13</v>
      </c>
      <c r="AC36" s="104">
        <v>12.74</v>
      </c>
      <c r="AD36" s="104">
        <v>12.5</v>
      </c>
      <c r="AE36" s="104">
        <v>12.28</v>
      </c>
      <c r="AF36" s="104">
        <v>12.07</v>
      </c>
      <c r="AG36" s="104">
        <v>11.88</v>
      </c>
      <c r="AH36" s="104">
        <v>11.71</v>
      </c>
      <c r="AI36" s="104">
        <v>11.55</v>
      </c>
      <c r="AJ36" s="104">
        <v>11.4</v>
      </c>
      <c r="AK36" s="104">
        <v>11.26</v>
      </c>
      <c r="AL36" s="104">
        <v>11.13</v>
      </c>
      <c r="AM36" s="104">
        <v>11.01</v>
      </c>
      <c r="AN36" s="104">
        <v>10.91</v>
      </c>
      <c r="AO36" s="104"/>
      <c r="AP36" s="104"/>
      <c r="AQ36" s="104"/>
      <c r="AR36" s="104"/>
      <c r="AS36" s="104"/>
      <c r="AT36" s="104"/>
      <c r="AU36" s="104"/>
      <c r="AV36" s="104"/>
      <c r="AW36" s="104"/>
    </row>
    <row r="37" spans="1:49" x14ac:dyDescent="0.25">
      <c r="A37" s="103">
        <v>26</v>
      </c>
      <c r="B37" s="104"/>
      <c r="C37" s="104"/>
      <c r="D37" s="104"/>
      <c r="E37" s="104"/>
      <c r="F37" s="104"/>
      <c r="G37" s="104"/>
      <c r="H37" s="104"/>
      <c r="I37" s="104"/>
      <c r="J37" s="104"/>
      <c r="K37" s="104"/>
      <c r="L37" s="104"/>
      <c r="M37" s="104">
        <v>23.12</v>
      </c>
      <c r="N37" s="104">
        <v>21.71</v>
      </c>
      <c r="O37" s="104">
        <v>20.51</v>
      </c>
      <c r="P37" s="104">
        <v>19.47</v>
      </c>
      <c r="Q37" s="104">
        <v>18.559999999999999</v>
      </c>
      <c r="R37" s="104">
        <v>17.77</v>
      </c>
      <c r="S37" s="104">
        <v>17.059999999999999</v>
      </c>
      <c r="T37" s="104">
        <v>16.440000000000001</v>
      </c>
      <c r="U37" s="104">
        <v>15.88</v>
      </c>
      <c r="V37" s="104">
        <v>15.37</v>
      </c>
      <c r="W37" s="104">
        <v>14.92</v>
      </c>
      <c r="X37" s="104">
        <v>14.5</v>
      </c>
      <c r="Y37" s="104">
        <v>14.13</v>
      </c>
      <c r="Z37" s="104">
        <v>13.79</v>
      </c>
      <c r="AA37" s="104">
        <v>13.47</v>
      </c>
      <c r="AB37" s="104">
        <v>13.19</v>
      </c>
      <c r="AC37" s="104">
        <v>12.92</v>
      </c>
      <c r="AD37" s="104">
        <v>12.68</v>
      </c>
      <c r="AE37" s="104">
        <v>12.46</v>
      </c>
      <c r="AF37" s="104">
        <v>12.25</v>
      </c>
      <c r="AG37" s="104">
        <v>12.06</v>
      </c>
      <c r="AH37" s="104">
        <v>11.89</v>
      </c>
      <c r="AI37" s="104">
        <v>11.72</v>
      </c>
      <c r="AJ37" s="104">
        <v>11.58</v>
      </c>
      <c r="AK37" s="104">
        <v>11.44</v>
      </c>
      <c r="AL37" s="104">
        <v>11.31</v>
      </c>
      <c r="AM37" s="104">
        <v>11.19</v>
      </c>
      <c r="AN37" s="104"/>
      <c r="AO37" s="104"/>
      <c r="AP37" s="104"/>
      <c r="AQ37" s="104"/>
      <c r="AR37" s="104"/>
      <c r="AS37" s="104"/>
      <c r="AT37" s="104"/>
      <c r="AU37" s="104"/>
      <c r="AV37" s="104"/>
      <c r="AW37" s="104"/>
    </row>
    <row r="38" spans="1:49" x14ac:dyDescent="0.25">
      <c r="A38" s="103">
        <v>27</v>
      </c>
      <c r="B38" s="104"/>
      <c r="C38" s="104"/>
      <c r="D38" s="104"/>
      <c r="E38" s="104"/>
      <c r="F38" s="104"/>
      <c r="G38" s="104"/>
      <c r="H38" s="104"/>
      <c r="I38" s="104"/>
      <c r="J38" s="104"/>
      <c r="K38" s="104"/>
      <c r="L38" s="104"/>
      <c r="M38" s="104">
        <v>23.44</v>
      </c>
      <c r="N38" s="104">
        <v>22.01</v>
      </c>
      <c r="O38" s="104">
        <v>20.79</v>
      </c>
      <c r="P38" s="104">
        <v>19.739999999999998</v>
      </c>
      <c r="Q38" s="104">
        <v>18.82</v>
      </c>
      <c r="R38" s="104">
        <v>18.010000000000002</v>
      </c>
      <c r="S38" s="104">
        <v>17.3</v>
      </c>
      <c r="T38" s="104">
        <v>16.670000000000002</v>
      </c>
      <c r="U38" s="104">
        <v>16.100000000000001</v>
      </c>
      <c r="V38" s="104">
        <v>15.59</v>
      </c>
      <c r="W38" s="104">
        <v>15.13</v>
      </c>
      <c r="X38" s="104">
        <v>14.71</v>
      </c>
      <c r="Y38" s="104">
        <v>14.33</v>
      </c>
      <c r="Z38" s="104">
        <v>13.98</v>
      </c>
      <c r="AA38" s="104">
        <v>13.67</v>
      </c>
      <c r="AB38" s="104">
        <v>13.38</v>
      </c>
      <c r="AC38" s="104">
        <v>13.11</v>
      </c>
      <c r="AD38" s="104">
        <v>12.87</v>
      </c>
      <c r="AE38" s="104">
        <v>12.64</v>
      </c>
      <c r="AF38" s="104">
        <v>12.44</v>
      </c>
      <c r="AG38" s="104">
        <v>12.25</v>
      </c>
      <c r="AH38" s="104">
        <v>12.07</v>
      </c>
      <c r="AI38" s="104">
        <v>11.91</v>
      </c>
      <c r="AJ38" s="104">
        <v>11.76</v>
      </c>
      <c r="AK38" s="104">
        <v>11.62</v>
      </c>
      <c r="AL38" s="104">
        <v>11.5</v>
      </c>
      <c r="AM38" s="104"/>
      <c r="AN38" s="104"/>
      <c r="AO38" s="104"/>
      <c r="AP38" s="104"/>
      <c r="AQ38" s="104"/>
      <c r="AR38" s="104"/>
      <c r="AS38" s="104"/>
      <c r="AT38" s="104"/>
      <c r="AU38" s="104"/>
      <c r="AV38" s="104"/>
      <c r="AW38" s="104"/>
    </row>
    <row r="39" spans="1:49" x14ac:dyDescent="0.25">
      <c r="A39" s="103">
        <v>28</v>
      </c>
      <c r="B39" s="104"/>
      <c r="C39" s="104"/>
      <c r="D39" s="104"/>
      <c r="E39" s="104"/>
      <c r="F39" s="104"/>
      <c r="G39" s="104"/>
      <c r="H39" s="104"/>
      <c r="I39" s="104"/>
      <c r="J39" s="104"/>
      <c r="K39" s="104"/>
      <c r="L39" s="104"/>
      <c r="M39" s="104">
        <v>23.75</v>
      </c>
      <c r="N39" s="104">
        <v>22.31</v>
      </c>
      <c r="O39" s="104">
        <v>21.07</v>
      </c>
      <c r="P39" s="104">
        <v>20.010000000000002</v>
      </c>
      <c r="Q39" s="104">
        <v>19.079999999999998</v>
      </c>
      <c r="R39" s="104">
        <v>18.260000000000002</v>
      </c>
      <c r="S39" s="104">
        <v>17.54</v>
      </c>
      <c r="T39" s="104">
        <v>16.899999999999999</v>
      </c>
      <c r="U39" s="104">
        <v>16.32</v>
      </c>
      <c r="V39" s="104">
        <v>15.81</v>
      </c>
      <c r="W39" s="104">
        <v>15.34</v>
      </c>
      <c r="X39" s="104">
        <v>14.92</v>
      </c>
      <c r="Y39" s="104">
        <v>14.54</v>
      </c>
      <c r="Z39" s="104">
        <v>14.19</v>
      </c>
      <c r="AA39" s="104">
        <v>13.87</v>
      </c>
      <c r="AB39" s="104">
        <v>13.58</v>
      </c>
      <c r="AC39" s="104">
        <v>13.31</v>
      </c>
      <c r="AD39" s="104">
        <v>13.06</v>
      </c>
      <c r="AE39" s="104">
        <v>12.84</v>
      </c>
      <c r="AF39" s="104">
        <v>12.63</v>
      </c>
      <c r="AG39" s="104">
        <v>12.44</v>
      </c>
      <c r="AH39" s="104">
        <v>12.26</v>
      </c>
      <c r="AI39" s="104">
        <v>12.1</v>
      </c>
      <c r="AJ39" s="104">
        <v>11.95</v>
      </c>
      <c r="AK39" s="104">
        <v>11.81</v>
      </c>
      <c r="AL39" s="104"/>
      <c r="AM39" s="104"/>
      <c r="AN39" s="104"/>
      <c r="AO39" s="104"/>
      <c r="AP39" s="104"/>
      <c r="AQ39" s="104"/>
      <c r="AR39" s="104"/>
      <c r="AS39" s="104"/>
      <c r="AT39" s="104"/>
      <c r="AU39" s="104"/>
      <c r="AV39" s="104"/>
      <c r="AW39" s="104"/>
    </row>
    <row r="40" spans="1:49" x14ac:dyDescent="0.25">
      <c r="A40" s="103">
        <v>29</v>
      </c>
      <c r="B40" s="104"/>
      <c r="C40" s="104"/>
      <c r="D40" s="104"/>
      <c r="E40" s="104"/>
      <c r="F40" s="104"/>
      <c r="G40" s="104"/>
      <c r="H40" s="104"/>
      <c r="I40" s="104"/>
      <c r="J40" s="104"/>
      <c r="K40" s="104"/>
      <c r="L40" s="104"/>
      <c r="M40" s="104">
        <v>24.08</v>
      </c>
      <c r="N40" s="104">
        <v>22.61</v>
      </c>
      <c r="O40" s="104">
        <v>21.36</v>
      </c>
      <c r="P40" s="104">
        <v>20.28</v>
      </c>
      <c r="Q40" s="104">
        <v>19.34</v>
      </c>
      <c r="R40" s="104">
        <v>18.510000000000002</v>
      </c>
      <c r="S40" s="104">
        <v>17.78</v>
      </c>
      <c r="T40" s="104">
        <v>17.13</v>
      </c>
      <c r="U40" s="104">
        <v>16.55</v>
      </c>
      <c r="V40" s="104">
        <v>16.03</v>
      </c>
      <c r="W40" s="104">
        <v>15.56</v>
      </c>
      <c r="X40" s="104">
        <v>15.13</v>
      </c>
      <c r="Y40" s="104">
        <v>14.75</v>
      </c>
      <c r="Z40" s="104">
        <v>14.39</v>
      </c>
      <c r="AA40" s="104">
        <v>14.07</v>
      </c>
      <c r="AB40" s="104">
        <v>13.78</v>
      </c>
      <c r="AC40" s="104">
        <v>13.51</v>
      </c>
      <c r="AD40" s="104">
        <v>13.26</v>
      </c>
      <c r="AE40" s="104">
        <v>13.04</v>
      </c>
      <c r="AF40" s="104">
        <v>12.83</v>
      </c>
      <c r="AG40" s="104">
        <v>12.64</v>
      </c>
      <c r="AH40" s="104">
        <v>12.46</v>
      </c>
      <c r="AI40" s="104">
        <v>12.3</v>
      </c>
      <c r="AJ40" s="104">
        <v>12.15</v>
      </c>
      <c r="AK40" s="104"/>
      <c r="AL40" s="104"/>
      <c r="AM40" s="104"/>
      <c r="AN40" s="104"/>
      <c r="AO40" s="104"/>
      <c r="AP40" s="104"/>
      <c r="AQ40" s="104"/>
      <c r="AR40" s="104"/>
      <c r="AS40" s="104"/>
      <c r="AT40" s="104"/>
      <c r="AU40" s="104"/>
      <c r="AV40" s="104"/>
      <c r="AW40" s="104"/>
    </row>
    <row r="41" spans="1:49" x14ac:dyDescent="0.25">
      <c r="A41" s="103">
        <v>30</v>
      </c>
      <c r="B41" s="104"/>
      <c r="C41" s="104"/>
      <c r="D41" s="104"/>
      <c r="E41" s="104"/>
      <c r="F41" s="104"/>
      <c r="G41" s="104"/>
      <c r="H41" s="104"/>
      <c r="I41" s="104"/>
      <c r="J41" s="104"/>
      <c r="K41" s="104"/>
      <c r="L41" s="104"/>
      <c r="M41" s="104">
        <v>24.4</v>
      </c>
      <c r="N41" s="104">
        <v>22.92</v>
      </c>
      <c r="O41" s="104">
        <v>21.65</v>
      </c>
      <c r="P41" s="104">
        <v>20.56</v>
      </c>
      <c r="Q41" s="104">
        <v>19.600000000000001</v>
      </c>
      <c r="R41" s="104">
        <v>18.77</v>
      </c>
      <c r="S41" s="104">
        <v>18.03</v>
      </c>
      <c r="T41" s="104">
        <v>17.37</v>
      </c>
      <c r="U41" s="104">
        <v>16.78</v>
      </c>
      <c r="V41" s="104">
        <v>16.260000000000002</v>
      </c>
      <c r="W41" s="104">
        <v>15.78</v>
      </c>
      <c r="X41" s="104">
        <v>15.35</v>
      </c>
      <c r="Y41" s="104">
        <v>14.96</v>
      </c>
      <c r="Z41" s="104">
        <v>14.61</v>
      </c>
      <c r="AA41" s="104">
        <v>14.28</v>
      </c>
      <c r="AB41" s="104">
        <v>13.98</v>
      </c>
      <c r="AC41" s="104">
        <v>13.71</v>
      </c>
      <c r="AD41" s="104">
        <v>13.47</v>
      </c>
      <c r="AE41" s="104">
        <v>13.24</v>
      </c>
      <c r="AF41" s="104">
        <v>13.03</v>
      </c>
      <c r="AG41" s="104">
        <v>12.84</v>
      </c>
      <c r="AH41" s="104">
        <v>12.66</v>
      </c>
      <c r="AI41" s="104">
        <v>12.5</v>
      </c>
      <c r="AJ41" s="104"/>
      <c r="AK41" s="104"/>
      <c r="AL41" s="104"/>
      <c r="AM41" s="104"/>
      <c r="AN41" s="104"/>
      <c r="AO41" s="104"/>
      <c r="AP41" s="104"/>
      <c r="AQ41" s="104"/>
      <c r="AR41" s="104"/>
      <c r="AS41" s="104"/>
      <c r="AT41" s="104"/>
      <c r="AU41" s="104"/>
      <c r="AV41" s="104"/>
      <c r="AW41" s="104"/>
    </row>
    <row r="42" spans="1:49" x14ac:dyDescent="0.25">
      <c r="A42" s="103">
        <v>31</v>
      </c>
      <c r="B42" s="104"/>
      <c r="C42" s="104"/>
      <c r="D42" s="104"/>
      <c r="E42" s="104"/>
      <c r="F42" s="104"/>
      <c r="G42" s="104"/>
      <c r="H42" s="104"/>
      <c r="I42" s="104"/>
      <c r="J42" s="104"/>
      <c r="K42" s="104"/>
      <c r="L42" s="104"/>
      <c r="M42" s="104">
        <v>24.73</v>
      </c>
      <c r="N42" s="104">
        <v>23.22</v>
      </c>
      <c r="O42" s="104">
        <v>21.94</v>
      </c>
      <c r="P42" s="104">
        <v>20.83</v>
      </c>
      <c r="Q42" s="104">
        <v>19.87</v>
      </c>
      <c r="R42" s="104">
        <v>19.02</v>
      </c>
      <c r="S42" s="104">
        <v>18.28</v>
      </c>
      <c r="T42" s="104">
        <v>17.61</v>
      </c>
      <c r="U42" s="104">
        <v>17.02</v>
      </c>
      <c r="V42" s="104">
        <v>16.489999999999998</v>
      </c>
      <c r="W42" s="104">
        <v>16.010000000000002</v>
      </c>
      <c r="X42" s="104">
        <v>15.57</v>
      </c>
      <c r="Y42" s="104">
        <v>15.18</v>
      </c>
      <c r="Z42" s="104">
        <v>14.82</v>
      </c>
      <c r="AA42" s="104">
        <v>14.49</v>
      </c>
      <c r="AB42" s="104">
        <v>14.2</v>
      </c>
      <c r="AC42" s="104">
        <v>13.92</v>
      </c>
      <c r="AD42" s="104">
        <v>13.67</v>
      </c>
      <c r="AE42" s="104">
        <v>13.45</v>
      </c>
      <c r="AF42" s="104">
        <v>13.24</v>
      </c>
      <c r="AG42" s="104">
        <v>13.05</v>
      </c>
      <c r="AH42" s="104">
        <v>12.87</v>
      </c>
      <c r="AI42" s="104"/>
      <c r="AJ42" s="104"/>
      <c r="AK42" s="104"/>
      <c r="AL42" s="104"/>
      <c r="AM42" s="104"/>
      <c r="AN42" s="104"/>
      <c r="AO42" s="104"/>
      <c r="AP42" s="104"/>
      <c r="AQ42" s="104"/>
      <c r="AR42" s="104"/>
      <c r="AS42" s="104"/>
      <c r="AT42" s="104"/>
      <c r="AU42" s="104"/>
      <c r="AV42" s="104"/>
      <c r="AW42" s="104"/>
    </row>
    <row r="43" spans="1:49" x14ac:dyDescent="0.25">
      <c r="A43" s="103">
        <v>32</v>
      </c>
      <c r="B43" s="104"/>
      <c r="C43" s="104"/>
      <c r="D43" s="104"/>
      <c r="E43" s="104"/>
      <c r="F43" s="104"/>
      <c r="G43" s="104"/>
      <c r="H43" s="104"/>
      <c r="I43" s="104"/>
      <c r="J43" s="104"/>
      <c r="K43" s="104"/>
      <c r="L43" s="104"/>
      <c r="M43" s="104">
        <v>25.06</v>
      </c>
      <c r="N43" s="104">
        <v>23.54</v>
      </c>
      <c r="O43" s="104">
        <v>22.24</v>
      </c>
      <c r="P43" s="104">
        <v>21.12</v>
      </c>
      <c r="Q43" s="104">
        <v>20.14</v>
      </c>
      <c r="R43" s="104">
        <v>19.29</v>
      </c>
      <c r="S43" s="104">
        <v>18.53</v>
      </c>
      <c r="T43" s="104">
        <v>17.86</v>
      </c>
      <c r="U43" s="104">
        <v>17.260000000000002</v>
      </c>
      <c r="V43" s="104">
        <v>16.72</v>
      </c>
      <c r="W43" s="104">
        <v>16.239999999999998</v>
      </c>
      <c r="X43" s="104">
        <v>15.8</v>
      </c>
      <c r="Y43" s="104">
        <v>15.4</v>
      </c>
      <c r="Z43" s="104">
        <v>15.04</v>
      </c>
      <c r="AA43" s="104">
        <v>14.71</v>
      </c>
      <c r="AB43" s="104">
        <v>14.41</v>
      </c>
      <c r="AC43" s="104">
        <v>14.14</v>
      </c>
      <c r="AD43" s="104">
        <v>13.89</v>
      </c>
      <c r="AE43" s="104">
        <v>13.66</v>
      </c>
      <c r="AF43" s="104">
        <v>13.46</v>
      </c>
      <c r="AG43" s="104">
        <v>13.26</v>
      </c>
      <c r="AH43" s="104"/>
      <c r="AI43" s="104"/>
      <c r="AJ43" s="104"/>
      <c r="AK43" s="104"/>
      <c r="AL43" s="104"/>
      <c r="AM43" s="104"/>
      <c r="AN43" s="104"/>
      <c r="AO43" s="104"/>
      <c r="AP43" s="104"/>
      <c r="AQ43" s="104"/>
      <c r="AR43" s="104"/>
      <c r="AS43" s="104"/>
      <c r="AT43" s="104"/>
      <c r="AU43" s="104"/>
      <c r="AV43" s="104"/>
      <c r="AW43" s="104"/>
    </row>
    <row r="44" spans="1:49" x14ac:dyDescent="0.25">
      <c r="A44" s="103">
        <v>33</v>
      </c>
      <c r="B44" s="104"/>
      <c r="C44" s="104"/>
      <c r="D44" s="104"/>
      <c r="E44" s="104"/>
      <c r="F44" s="104"/>
      <c r="G44" s="104"/>
      <c r="H44" s="104"/>
      <c r="I44" s="104"/>
      <c r="J44" s="104"/>
      <c r="K44" s="104"/>
      <c r="L44" s="104"/>
      <c r="M44" s="104">
        <v>25.4</v>
      </c>
      <c r="N44" s="104">
        <v>23.86</v>
      </c>
      <c r="O44" s="104">
        <v>22.54</v>
      </c>
      <c r="P44" s="104">
        <v>21.41</v>
      </c>
      <c r="Q44" s="104">
        <v>20.420000000000002</v>
      </c>
      <c r="R44" s="104">
        <v>19.559999999999999</v>
      </c>
      <c r="S44" s="104">
        <v>18.79</v>
      </c>
      <c r="T44" s="104">
        <v>18.11</v>
      </c>
      <c r="U44" s="104">
        <v>17.510000000000002</v>
      </c>
      <c r="V44" s="104">
        <v>16.97</v>
      </c>
      <c r="W44" s="104">
        <v>16.48</v>
      </c>
      <c r="X44" s="104">
        <v>16.04</v>
      </c>
      <c r="Y44" s="104">
        <v>15.64</v>
      </c>
      <c r="Z44" s="104">
        <v>15.27</v>
      </c>
      <c r="AA44" s="104">
        <v>14.94</v>
      </c>
      <c r="AB44" s="104">
        <v>14.64</v>
      </c>
      <c r="AC44" s="104">
        <v>14.37</v>
      </c>
      <c r="AD44" s="104">
        <v>14.12</v>
      </c>
      <c r="AE44" s="104">
        <v>13.89</v>
      </c>
      <c r="AF44" s="104">
        <v>13.68</v>
      </c>
      <c r="AG44" s="104"/>
      <c r="AH44" s="104"/>
      <c r="AI44" s="104"/>
      <c r="AJ44" s="104"/>
      <c r="AK44" s="104"/>
      <c r="AL44" s="104"/>
      <c r="AM44" s="104"/>
      <c r="AN44" s="104"/>
      <c r="AO44" s="104"/>
      <c r="AP44" s="104"/>
      <c r="AQ44" s="104"/>
      <c r="AR44" s="104"/>
      <c r="AS44" s="104"/>
      <c r="AT44" s="104"/>
      <c r="AU44" s="104"/>
      <c r="AV44" s="104"/>
      <c r="AW44" s="104"/>
    </row>
    <row r="45" spans="1:49" x14ac:dyDescent="0.25">
      <c r="A45" s="103">
        <v>34</v>
      </c>
      <c r="B45" s="104"/>
      <c r="C45" s="104"/>
      <c r="D45" s="104"/>
      <c r="E45" s="104"/>
      <c r="F45" s="104"/>
      <c r="G45" s="104"/>
      <c r="H45" s="104"/>
      <c r="I45" s="104"/>
      <c r="J45" s="104"/>
      <c r="K45" s="104"/>
      <c r="L45" s="104"/>
      <c r="M45" s="104">
        <v>25.74</v>
      </c>
      <c r="N45" s="104">
        <v>24.18</v>
      </c>
      <c r="O45" s="104">
        <v>22.85</v>
      </c>
      <c r="P45" s="104">
        <v>21.71</v>
      </c>
      <c r="Q45" s="104">
        <v>20.71</v>
      </c>
      <c r="R45" s="104">
        <v>19.829999999999998</v>
      </c>
      <c r="S45" s="104">
        <v>19.059999999999999</v>
      </c>
      <c r="T45" s="104">
        <v>18.38</v>
      </c>
      <c r="U45" s="104">
        <v>17.760000000000002</v>
      </c>
      <c r="V45" s="104">
        <v>17.22</v>
      </c>
      <c r="W45" s="104">
        <v>16.72</v>
      </c>
      <c r="X45" s="104">
        <v>16.28</v>
      </c>
      <c r="Y45" s="104">
        <v>15.88</v>
      </c>
      <c r="Z45" s="104">
        <v>15.51</v>
      </c>
      <c r="AA45" s="104">
        <v>15.18</v>
      </c>
      <c r="AB45" s="104">
        <v>14.88</v>
      </c>
      <c r="AC45" s="104">
        <v>14.61</v>
      </c>
      <c r="AD45" s="104">
        <v>14.36</v>
      </c>
      <c r="AE45" s="104">
        <v>14.13</v>
      </c>
      <c r="AF45" s="104"/>
      <c r="AG45" s="104"/>
      <c r="AH45" s="104"/>
      <c r="AI45" s="104"/>
      <c r="AJ45" s="104"/>
      <c r="AK45" s="104"/>
      <c r="AL45" s="104"/>
      <c r="AM45" s="104"/>
      <c r="AN45" s="104"/>
      <c r="AO45" s="104"/>
      <c r="AP45" s="104"/>
      <c r="AQ45" s="104"/>
      <c r="AR45" s="104"/>
      <c r="AS45" s="104"/>
      <c r="AT45" s="104"/>
      <c r="AU45" s="104"/>
      <c r="AV45" s="104"/>
      <c r="AW45" s="104"/>
    </row>
    <row r="46" spans="1:49" x14ac:dyDescent="0.25">
      <c r="A46" s="103">
        <v>35</v>
      </c>
      <c r="B46" s="104"/>
      <c r="C46" s="104"/>
      <c r="D46" s="104"/>
      <c r="E46" s="104"/>
      <c r="F46" s="104"/>
      <c r="G46" s="104"/>
      <c r="H46" s="104"/>
      <c r="I46" s="104"/>
      <c r="J46" s="104"/>
      <c r="K46" s="104"/>
      <c r="L46" s="104"/>
      <c r="M46" s="104">
        <v>26.09</v>
      </c>
      <c r="N46" s="104">
        <v>24.52</v>
      </c>
      <c r="O46" s="104">
        <v>23.17</v>
      </c>
      <c r="P46" s="104">
        <v>22.01</v>
      </c>
      <c r="Q46" s="104">
        <v>21</v>
      </c>
      <c r="R46" s="104">
        <v>20.12</v>
      </c>
      <c r="S46" s="104">
        <v>19.34</v>
      </c>
      <c r="T46" s="104">
        <v>18.649999999999999</v>
      </c>
      <c r="U46" s="104">
        <v>18.03</v>
      </c>
      <c r="V46" s="104">
        <v>17.48</v>
      </c>
      <c r="W46" s="104">
        <v>16.98</v>
      </c>
      <c r="X46" s="104">
        <v>16.53</v>
      </c>
      <c r="Y46" s="104">
        <v>16.13</v>
      </c>
      <c r="Z46" s="104">
        <v>15.76</v>
      </c>
      <c r="AA46" s="104">
        <v>15.43</v>
      </c>
      <c r="AB46" s="104">
        <v>15.13</v>
      </c>
      <c r="AC46" s="104">
        <v>14.85</v>
      </c>
      <c r="AD46" s="104">
        <v>14.6</v>
      </c>
      <c r="AE46" s="104"/>
      <c r="AF46" s="104"/>
      <c r="AG46" s="104"/>
      <c r="AH46" s="104"/>
      <c r="AI46" s="104"/>
      <c r="AJ46" s="104"/>
      <c r="AK46" s="104"/>
      <c r="AL46" s="104"/>
      <c r="AM46" s="104"/>
      <c r="AN46" s="104"/>
      <c r="AO46" s="104"/>
      <c r="AP46" s="104"/>
      <c r="AQ46" s="104"/>
      <c r="AR46" s="104"/>
      <c r="AS46" s="104"/>
      <c r="AT46" s="104"/>
      <c r="AU46" s="104"/>
      <c r="AV46" s="104"/>
      <c r="AW46" s="104"/>
    </row>
    <row r="47" spans="1:49" x14ac:dyDescent="0.25">
      <c r="A47" s="103">
        <v>36</v>
      </c>
      <c r="B47" s="104"/>
      <c r="C47" s="104"/>
      <c r="D47" s="104"/>
      <c r="E47" s="104"/>
      <c r="F47" s="104"/>
      <c r="G47" s="104"/>
      <c r="H47" s="104"/>
      <c r="I47" s="104"/>
      <c r="J47" s="104"/>
      <c r="K47" s="104"/>
      <c r="L47" s="104"/>
      <c r="M47" s="104">
        <v>26.45</v>
      </c>
      <c r="N47" s="104">
        <v>24.86</v>
      </c>
      <c r="O47" s="104">
        <v>23.5</v>
      </c>
      <c r="P47" s="104">
        <v>22.32</v>
      </c>
      <c r="Q47" s="104">
        <v>21.3</v>
      </c>
      <c r="R47" s="104">
        <v>20.41</v>
      </c>
      <c r="S47" s="104">
        <v>19.62</v>
      </c>
      <c r="T47" s="104">
        <v>18.93</v>
      </c>
      <c r="U47" s="104">
        <v>18.3</v>
      </c>
      <c r="V47" s="104">
        <v>17.75</v>
      </c>
      <c r="W47" s="104">
        <v>17.25</v>
      </c>
      <c r="X47" s="104">
        <v>16.8</v>
      </c>
      <c r="Y47" s="104">
        <v>16.39</v>
      </c>
      <c r="Z47" s="104">
        <v>16.02</v>
      </c>
      <c r="AA47" s="104">
        <v>15.69</v>
      </c>
      <c r="AB47" s="104">
        <v>15.39</v>
      </c>
      <c r="AC47" s="104">
        <v>15.11</v>
      </c>
      <c r="AD47" s="104"/>
      <c r="AE47" s="104"/>
      <c r="AF47" s="104"/>
      <c r="AG47" s="104"/>
      <c r="AH47" s="104"/>
      <c r="AI47" s="104"/>
      <c r="AJ47" s="104"/>
      <c r="AK47" s="104"/>
      <c r="AL47" s="104"/>
      <c r="AM47" s="104"/>
      <c r="AN47" s="104"/>
      <c r="AO47" s="104"/>
      <c r="AP47" s="104"/>
      <c r="AQ47" s="104"/>
      <c r="AR47" s="104"/>
      <c r="AS47" s="104"/>
      <c r="AT47" s="104"/>
      <c r="AU47" s="104"/>
      <c r="AV47" s="104"/>
      <c r="AW47" s="104"/>
    </row>
    <row r="48" spans="1:49" x14ac:dyDescent="0.25">
      <c r="A48" s="103">
        <v>37</v>
      </c>
      <c r="B48" s="104"/>
      <c r="C48" s="104"/>
      <c r="D48" s="104"/>
      <c r="E48" s="104"/>
      <c r="F48" s="104"/>
      <c r="G48" s="104"/>
      <c r="H48" s="104"/>
      <c r="I48" s="104"/>
      <c r="J48" s="104"/>
      <c r="K48" s="104"/>
      <c r="L48" s="104"/>
      <c r="M48" s="104">
        <v>26.82</v>
      </c>
      <c r="N48" s="104">
        <v>25.21</v>
      </c>
      <c r="O48" s="104">
        <v>23.83</v>
      </c>
      <c r="P48" s="104">
        <v>22.65</v>
      </c>
      <c r="Q48" s="104">
        <v>21.62</v>
      </c>
      <c r="R48" s="104">
        <v>20.72</v>
      </c>
      <c r="S48" s="104">
        <v>19.920000000000002</v>
      </c>
      <c r="T48" s="104">
        <v>19.22</v>
      </c>
      <c r="U48" s="104">
        <v>18.59</v>
      </c>
      <c r="V48" s="104">
        <v>18.03</v>
      </c>
      <c r="W48" s="104">
        <v>17.52</v>
      </c>
      <c r="X48" s="104">
        <v>17.07</v>
      </c>
      <c r="Y48" s="104">
        <v>16.66</v>
      </c>
      <c r="Z48" s="104">
        <v>16.3</v>
      </c>
      <c r="AA48" s="104">
        <v>15.96</v>
      </c>
      <c r="AB48" s="104">
        <v>15.66</v>
      </c>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1:49" x14ac:dyDescent="0.25">
      <c r="A49" s="103">
        <v>38</v>
      </c>
      <c r="B49" s="104"/>
      <c r="C49" s="104"/>
      <c r="D49" s="104"/>
      <c r="E49" s="104"/>
      <c r="F49" s="104"/>
      <c r="G49" s="104"/>
      <c r="H49" s="104"/>
      <c r="I49" s="104"/>
      <c r="J49" s="104"/>
      <c r="K49" s="104"/>
      <c r="L49" s="104"/>
      <c r="M49" s="104">
        <v>27.2</v>
      </c>
      <c r="N49" s="104">
        <v>25.57</v>
      </c>
      <c r="O49" s="104">
        <v>24.18</v>
      </c>
      <c r="P49" s="104">
        <v>22.98</v>
      </c>
      <c r="Q49" s="104">
        <v>21.94</v>
      </c>
      <c r="R49" s="104">
        <v>21.03</v>
      </c>
      <c r="S49" s="104">
        <v>20.23</v>
      </c>
      <c r="T49" s="104">
        <v>19.52</v>
      </c>
      <c r="U49" s="104">
        <v>18.88</v>
      </c>
      <c r="V49" s="104">
        <v>18.32</v>
      </c>
      <c r="W49" s="104">
        <v>17.809999999999999</v>
      </c>
      <c r="X49" s="104">
        <v>17.36</v>
      </c>
      <c r="Y49" s="104">
        <v>16.95</v>
      </c>
      <c r="Z49" s="104">
        <v>16.579999999999998</v>
      </c>
      <c r="AA49" s="104">
        <v>16.25</v>
      </c>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x14ac:dyDescent="0.25">
      <c r="A50" s="103">
        <v>39</v>
      </c>
      <c r="B50" s="104"/>
      <c r="C50" s="104"/>
      <c r="D50" s="104"/>
      <c r="E50" s="104"/>
      <c r="F50" s="104"/>
      <c r="G50" s="104"/>
      <c r="H50" s="104"/>
      <c r="I50" s="104"/>
      <c r="J50" s="104"/>
      <c r="K50" s="104"/>
      <c r="L50" s="104"/>
      <c r="M50" s="104">
        <v>27.59</v>
      </c>
      <c r="N50" s="104">
        <v>25.94</v>
      </c>
      <c r="O50" s="104">
        <v>24.54</v>
      </c>
      <c r="P50" s="104">
        <v>23.33</v>
      </c>
      <c r="Q50" s="104">
        <v>22.28</v>
      </c>
      <c r="R50" s="104">
        <v>21.36</v>
      </c>
      <c r="S50" s="104">
        <v>20.55</v>
      </c>
      <c r="T50" s="104">
        <v>19.829999999999998</v>
      </c>
      <c r="U50" s="104">
        <v>19.190000000000001</v>
      </c>
      <c r="V50" s="104">
        <v>18.62</v>
      </c>
      <c r="W50" s="104">
        <v>18.12</v>
      </c>
      <c r="X50" s="104">
        <v>17.66</v>
      </c>
      <c r="Y50" s="104">
        <v>17.25</v>
      </c>
      <c r="Z50" s="104">
        <v>16.88</v>
      </c>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row>
    <row r="51" spans="1:49" x14ac:dyDescent="0.25">
      <c r="A51" s="103">
        <v>40</v>
      </c>
      <c r="B51" s="104"/>
      <c r="C51" s="104"/>
      <c r="D51" s="104"/>
      <c r="E51" s="104"/>
      <c r="F51" s="104"/>
      <c r="G51" s="104"/>
      <c r="H51" s="104"/>
      <c r="I51" s="104"/>
      <c r="J51" s="104"/>
      <c r="K51" s="104"/>
      <c r="L51" s="104"/>
      <c r="M51" s="104">
        <v>28</v>
      </c>
      <c r="N51" s="104">
        <v>26.33</v>
      </c>
      <c r="O51" s="104">
        <v>24.91</v>
      </c>
      <c r="P51" s="104">
        <v>23.68</v>
      </c>
      <c r="Q51" s="104">
        <v>22.62</v>
      </c>
      <c r="R51" s="104">
        <v>21.69</v>
      </c>
      <c r="S51" s="104">
        <v>20.88</v>
      </c>
      <c r="T51" s="104">
        <v>20.16</v>
      </c>
      <c r="U51" s="104">
        <v>19.510000000000002</v>
      </c>
      <c r="V51" s="104">
        <v>18.940000000000001</v>
      </c>
      <c r="W51" s="104">
        <v>18.43</v>
      </c>
      <c r="X51" s="104">
        <v>17.98</v>
      </c>
      <c r="Y51" s="104">
        <v>17.57</v>
      </c>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row>
    <row r="52" spans="1:49" x14ac:dyDescent="0.25">
      <c r="A52" s="103">
        <v>41</v>
      </c>
      <c r="B52" s="104"/>
      <c r="C52" s="104"/>
      <c r="D52" s="104"/>
      <c r="E52" s="104"/>
      <c r="F52" s="104"/>
      <c r="G52" s="104"/>
      <c r="H52" s="104"/>
      <c r="I52" s="104"/>
      <c r="J52" s="104"/>
      <c r="K52" s="104"/>
      <c r="L52" s="104"/>
      <c r="M52" s="104">
        <v>28.41</v>
      </c>
      <c r="N52" s="104">
        <v>26.73</v>
      </c>
      <c r="O52" s="104">
        <v>25.29</v>
      </c>
      <c r="P52" s="104">
        <v>24.05</v>
      </c>
      <c r="Q52" s="104">
        <v>22.98</v>
      </c>
      <c r="R52" s="104">
        <v>22.05</v>
      </c>
      <c r="S52" s="104">
        <v>21.22</v>
      </c>
      <c r="T52" s="104">
        <v>20.5</v>
      </c>
      <c r="U52" s="104">
        <v>19.850000000000001</v>
      </c>
      <c r="V52" s="104">
        <v>19.28</v>
      </c>
      <c r="W52" s="104">
        <v>18.77</v>
      </c>
      <c r="X52" s="104">
        <v>18.309999999999999</v>
      </c>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row>
    <row r="53" spans="1:49" x14ac:dyDescent="0.25">
      <c r="A53" s="103">
        <v>42</v>
      </c>
      <c r="B53" s="104"/>
      <c r="C53" s="104"/>
      <c r="D53" s="104"/>
      <c r="E53" s="104"/>
      <c r="F53" s="104"/>
      <c r="G53" s="104"/>
      <c r="H53" s="104"/>
      <c r="I53" s="104"/>
      <c r="J53" s="104"/>
      <c r="K53" s="104"/>
      <c r="L53" s="104"/>
      <c r="M53" s="104">
        <v>28.85</v>
      </c>
      <c r="N53" s="104">
        <v>27.14</v>
      </c>
      <c r="O53" s="104">
        <v>25.69</v>
      </c>
      <c r="P53" s="104">
        <v>24.44</v>
      </c>
      <c r="Q53" s="104">
        <v>23.36</v>
      </c>
      <c r="R53" s="104">
        <v>22.41</v>
      </c>
      <c r="S53" s="104">
        <v>21.59</v>
      </c>
      <c r="T53" s="104">
        <v>20.86</v>
      </c>
      <c r="U53" s="104">
        <v>20.21</v>
      </c>
      <c r="V53" s="104">
        <v>19.64</v>
      </c>
      <c r="W53" s="104">
        <v>19.12</v>
      </c>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row>
    <row r="54" spans="1:49" x14ac:dyDescent="0.25">
      <c r="A54" s="103">
        <v>43</v>
      </c>
      <c r="B54" s="104"/>
      <c r="C54" s="104"/>
      <c r="D54" s="104"/>
      <c r="E54" s="104"/>
      <c r="F54" s="104"/>
      <c r="G54" s="104"/>
      <c r="H54" s="104"/>
      <c r="I54" s="104"/>
      <c r="J54" s="104"/>
      <c r="K54" s="104"/>
      <c r="L54" s="104"/>
      <c r="M54" s="104">
        <v>29.29</v>
      </c>
      <c r="N54" s="104">
        <v>27.57</v>
      </c>
      <c r="O54" s="104">
        <v>26.1</v>
      </c>
      <c r="P54" s="104">
        <v>24.84</v>
      </c>
      <c r="Q54" s="104">
        <v>23.75</v>
      </c>
      <c r="R54" s="104">
        <v>22.8</v>
      </c>
      <c r="S54" s="104">
        <v>21.97</v>
      </c>
      <c r="T54" s="104">
        <v>21.24</v>
      </c>
      <c r="U54" s="104">
        <v>20.59</v>
      </c>
      <c r="V54" s="104">
        <v>20.010000000000002</v>
      </c>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row>
    <row r="55" spans="1:49" x14ac:dyDescent="0.25">
      <c r="A55" s="103">
        <v>44</v>
      </c>
      <c r="B55" s="104"/>
      <c r="C55" s="104"/>
      <c r="D55" s="104"/>
      <c r="E55" s="104"/>
      <c r="F55" s="104"/>
      <c r="G55" s="104"/>
      <c r="H55" s="104"/>
      <c r="I55" s="104"/>
      <c r="J55" s="104"/>
      <c r="K55" s="104"/>
      <c r="L55" s="104"/>
      <c r="M55" s="104">
        <v>29.76</v>
      </c>
      <c r="N55" s="104">
        <v>28.02</v>
      </c>
      <c r="O55" s="104">
        <v>26.54</v>
      </c>
      <c r="P55" s="104">
        <v>25.26</v>
      </c>
      <c r="Q55" s="104">
        <v>24.17</v>
      </c>
      <c r="R55" s="104">
        <v>23.21</v>
      </c>
      <c r="S55" s="104">
        <v>22.37</v>
      </c>
      <c r="T55" s="104">
        <v>21.63</v>
      </c>
      <c r="U55" s="104">
        <v>20.98</v>
      </c>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row>
    <row r="56" spans="1:49" x14ac:dyDescent="0.25">
      <c r="A56" s="103">
        <v>45</v>
      </c>
      <c r="B56" s="104"/>
      <c r="C56" s="104"/>
      <c r="D56" s="104"/>
      <c r="E56" s="104"/>
      <c r="F56" s="104"/>
      <c r="G56" s="104"/>
      <c r="H56" s="104"/>
      <c r="I56" s="104"/>
      <c r="J56" s="104"/>
      <c r="K56" s="104"/>
      <c r="L56" s="104"/>
      <c r="M56" s="104">
        <v>30.24</v>
      </c>
      <c r="N56" s="104">
        <v>28.48</v>
      </c>
      <c r="O56" s="104">
        <v>26.99</v>
      </c>
      <c r="P56" s="104">
        <v>25.71</v>
      </c>
      <c r="Q56" s="104">
        <v>24.6</v>
      </c>
      <c r="R56" s="104">
        <v>23.64</v>
      </c>
      <c r="S56" s="104">
        <v>22.8</v>
      </c>
      <c r="T56" s="104">
        <v>22.05</v>
      </c>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row>
    <row r="57" spans="1:49" x14ac:dyDescent="0.25">
      <c r="A57" s="103">
        <v>46</v>
      </c>
      <c r="B57" s="104"/>
      <c r="C57" s="104"/>
      <c r="D57" s="104"/>
      <c r="E57" s="104"/>
      <c r="F57" s="104"/>
      <c r="G57" s="104"/>
      <c r="H57" s="104"/>
      <c r="I57" s="104"/>
      <c r="J57" s="104"/>
      <c r="K57" s="104"/>
      <c r="L57" s="104"/>
      <c r="M57" s="104">
        <v>30.75</v>
      </c>
      <c r="N57" s="104">
        <v>28.97</v>
      </c>
      <c r="O57" s="104">
        <v>27.47</v>
      </c>
      <c r="P57" s="104">
        <v>26.18</v>
      </c>
      <c r="Q57" s="104">
        <v>25.06</v>
      </c>
      <c r="R57" s="104">
        <v>24.09</v>
      </c>
      <c r="S57" s="104">
        <v>23.24</v>
      </c>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49" x14ac:dyDescent="0.25">
      <c r="A58" s="103">
        <v>47</v>
      </c>
      <c r="B58" s="104"/>
      <c r="C58" s="104"/>
      <c r="D58" s="104"/>
      <c r="E58" s="104"/>
      <c r="F58" s="104"/>
      <c r="G58" s="104"/>
      <c r="H58" s="104"/>
      <c r="I58" s="104"/>
      <c r="J58" s="104"/>
      <c r="K58" s="104"/>
      <c r="L58" s="104"/>
      <c r="M58" s="104">
        <v>31.29</v>
      </c>
      <c r="N58" s="104">
        <v>29.49</v>
      </c>
      <c r="O58" s="104">
        <v>27.97</v>
      </c>
      <c r="P58" s="104">
        <v>26.67</v>
      </c>
      <c r="Q58" s="104">
        <v>25.55</v>
      </c>
      <c r="R58" s="104">
        <v>24.57</v>
      </c>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1:49" x14ac:dyDescent="0.25">
      <c r="A59" s="103">
        <v>48</v>
      </c>
      <c r="B59" s="104"/>
      <c r="C59" s="104"/>
      <c r="D59" s="104"/>
      <c r="E59" s="104"/>
      <c r="F59" s="104"/>
      <c r="G59" s="104"/>
      <c r="H59" s="104"/>
      <c r="I59" s="104"/>
      <c r="J59" s="104"/>
      <c r="K59" s="104"/>
      <c r="L59" s="104"/>
      <c r="M59" s="104">
        <v>31.84</v>
      </c>
      <c r="N59" s="104">
        <v>30.03</v>
      </c>
      <c r="O59" s="104">
        <v>28.5</v>
      </c>
      <c r="P59" s="104">
        <v>27.19</v>
      </c>
      <c r="Q59" s="104">
        <v>26.06</v>
      </c>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49" x14ac:dyDescent="0.25">
      <c r="A60" s="103">
        <v>49</v>
      </c>
      <c r="B60" s="104"/>
      <c r="C60" s="104"/>
      <c r="D60" s="104"/>
      <c r="E60" s="104"/>
      <c r="F60" s="104"/>
      <c r="G60" s="104"/>
      <c r="H60" s="104"/>
      <c r="I60" s="104"/>
      <c r="J60" s="104"/>
      <c r="K60" s="104"/>
      <c r="L60" s="104"/>
      <c r="M60" s="104">
        <v>32.42</v>
      </c>
      <c r="N60" s="104">
        <v>30.59</v>
      </c>
      <c r="O60" s="104">
        <v>29.05</v>
      </c>
      <c r="P60" s="104">
        <v>27.72</v>
      </c>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row>
    <row r="61" spans="1:49" x14ac:dyDescent="0.25">
      <c r="A61" s="103">
        <v>50</v>
      </c>
      <c r="B61" s="104"/>
      <c r="C61" s="104"/>
      <c r="D61" s="104"/>
      <c r="E61" s="104"/>
      <c r="F61" s="104"/>
      <c r="G61" s="104"/>
      <c r="H61" s="104"/>
      <c r="I61" s="104"/>
      <c r="J61" s="104"/>
      <c r="K61" s="104"/>
      <c r="L61" s="104"/>
      <c r="M61" s="104">
        <v>33.020000000000003</v>
      </c>
      <c r="N61" s="104">
        <v>31.18</v>
      </c>
      <c r="O61" s="104">
        <v>29.62</v>
      </c>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row>
    <row r="62" spans="1:49" x14ac:dyDescent="0.25">
      <c r="A62" s="103">
        <v>51</v>
      </c>
      <c r="B62" s="104"/>
      <c r="C62" s="104"/>
      <c r="D62" s="104"/>
      <c r="E62" s="104"/>
      <c r="F62" s="104"/>
      <c r="G62" s="104"/>
      <c r="H62" s="104"/>
      <c r="I62" s="104"/>
      <c r="J62" s="104"/>
      <c r="K62" s="104"/>
      <c r="L62" s="104"/>
      <c r="M62" s="104">
        <v>33.64</v>
      </c>
      <c r="N62" s="104">
        <v>31.79</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row>
    <row r="63" spans="1:49" x14ac:dyDescent="0.25">
      <c r="A63" s="103">
        <v>52</v>
      </c>
      <c r="B63" s="104"/>
      <c r="C63" s="104"/>
      <c r="D63" s="104"/>
      <c r="E63" s="104"/>
      <c r="F63" s="104"/>
      <c r="G63" s="104"/>
      <c r="H63" s="104"/>
      <c r="I63" s="104"/>
      <c r="J63" s="104"/>
      <c r="K63" s="104"/>
      <c r="L63" s="104"/>
      <c r="M63" s="104">
        <v>34.299999999999997</v>
      </c>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row>
    <row r="64" spans="1:49" x14ac:dyDescent="0.25">
      <c r="A64" s="103">
        <v>53</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row>
    <row r="65" spans="1:49" x14ac:dyDescent="0.25">
      <c r="A65" s="103">
        <v>54</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row>
    <row r="66" spans="1:49" x14ac:dyDescent="0.25">
      <c r="A66" s="103">
        <v>55</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49" x14ac:dyDescent="0.25">
      <c r="A67" s="103">
        <v>56</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row>
    <row r="68" spans="1:49" x14ac:dyDescent="0.25">
      <c r="A68" s="103">
        <v>57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49" x14ac:dyDescent="0.25">
      <c r="A69" s="103">
        <v>58</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row>
    <row r="70" spans="1:49" x14ac:dyDescent="0.25">
      <c r="A70" s="103">
        <v>59</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row>
    <row r="71" spans="1:49" x14ac:dyDescent="0.25">
      <c r="A71" s="103">
        <v>60</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row>
    <row r="72" spans="1:49" x14ac:dyDescent="0.25">
      <c r="A72" s="103">
        <v>61</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row>
    <row r="73" spans="1:49" x14ac:dyDescent="0.25">
      <c r="A73" s="103">
        <v>62</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row>
    <row r="74" spans="1:49" x14ac:dyDescent="0.25">
      <c r="A74" s="103">
        <v>63</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row>
    <row r="75" spans="1:49" x14ac:dyDescent="0.25">
      <c r="B75" s="25" t="s">
        <v>510</v>
      </c>
      <c r="C75" s="25" t="s">
        <v>510</v>
      </c>
      <c r="D75" s="25" t="s">
        <v>510</v>
      </c>
      <c r="E75" s="25" t="s">
        <v>510</v>
      </c>
      <c r="F75" s="25" t="s">
        <v>510</v>
      </c>
      <c r="G75" s="25" t="s">
        <v>510</v>
      </c>
      <c r="H75" s="25" t="s">
        <v>510</v>
      </c>
      <c r="I75" s="25" t="s">
        <v>510</v>
      </c>
      <c r="J75" s="25" t="s">
        <v>510</v>
      </c>
      <c r="K75" s="25" t="s">
        <v>510</v>
      </c>
      <c r="L75" s="25" t="s">
        <v>510</v>
      </c>
      <c r="M75" s="25" t="s">
        <v>510</v>
      </c>
      <c r="N75" s="25" t="s">
        <v>510</v>
      </c>
      <c r="O75" s="25" t="s">
        <v>510</v>
      </c>
      <c r="P75" s="25" t="s">
        <v>510</v>
      </c>
      <c r="Q75" s="25" t="s">
        <v>510</v>
      </c>
      <c r="R75" s="25" t="s">
        <v>510</v>
      </c>
      <c r="S75" s="25" t="s">
        <v>510</v>
      </c>
      <c r="T75" s="25" t="s">
        <v>510</v>
      </c>
      <c r="U75" s="25" t="s">
        <v>510</v>
      </c>
      <c r="V75" s="25" t="s">
        <v>510</v>
      </c>
      <c r="W75" s="25" t="s">
        <v>510</v>
      </c>
      <c r="X75" s="25" t="s">
        <v>510</v>
      </c>
      <c r="Y75" s="25" t="s">
        <v>510</v>
      </c>
      <c r="Z75" s="25" t="s">
        <v>510</v>
      </c>
      <c r="AA75" s="25" t="s">
        <v>510</v>
      </c>
      <c r="AB75" s="25" t="s">
        <v>510</v>
      </c>
      <c r="AC75" s="25" t="s">
        <v>510</v>
      </c>
      <c r="AD75" s="25" t="s">
        <v>510</v>
      </c>
      <c r="AE75" s="25" t="s">
        <v>510</v>
      </c>
      <c r="AF75" s="25" t="s">
        <v>510</v>
      </c>
      <c r="AG75" s="25" t="s">
        <v>510</v>
      </c>
      <c r="AH75" s="25" t="s">
        <v>510</v>
      </c>
      <c r="AI75" s="25" t="s">
        <v>510</v>
      </c>
      <c r="AJ75" s="25" t="s">
        <v>510</v>
      </c>
      <c r="AK75" s="25" t="s">
        <v>510</v>
      </c>
      <c r="AL75" s="25" t="s">
        <v>510</v>
      </c>
      <c r="AM75" s="25" t="s">
        <v>510</v>
      </c>
      <c r="AN75" s="25" t="s">
        <v>510</v>
      </c>
      <c r="AO75" s="25" t="s">
        <v>510</v>
      </c>
      <c r="AP75" s="25" t="s">
        <v>510</v>
      </c>
      <c r="AQ75" s="25" t="s">
        <v>510</v>
      </c>
      <c r="AR75" s="25" t="s">
        <v>510</v>
      </c>
      <c r="AS75" s="25" t="s">
        <v>510</v>
      </c>
      <c r="AT75" s="25" t="s">
        <v>510</v>
      </c>
      <c r="AU75" s="25" t="s">
        <v>510</v>
      </c>
      <c r="AV75" s="25" t="s">
        <v>510</v>
      </c>
      <c r="AW75" s="25" t="s">
        <v>510</v>
      </c>
    </row>
    <row r="76" spans="1:49" x14ac:dyDescent="0.25">
      <c r="B76" s="25" t="s">
        <v>510</v>
      </c>
      <c r="C76" s="25" t="s">
        <v>510</v>
      </c>
      <c r="D76" s="25" t="s">
        <v>510</v>
      </c>
      <c r="E76" s="25" t="s">
        <v>510</v>
      </c>
      <c r="F76" s="25" t="s">
        <v>510</v>
      </c>
      <c r="G76" s="25" t="s">
        <v>510</v>
      </c>
      <c r="H76" s="25" t="s">
        <v>510</v>
      </c>
      <c r="I76" s="25" t="s">
        <v>510</v>
      </c>
      <c r="J76" s="25" t="s">
        <v>510</v>
      </c>
      <c r="K76" s="25" t="s">
        <v>510</v>
      </c>
      <c r="L76" s="25" t="s">
        <v>510</v>
      </c>
      <c r="M76" s="25" t="s">
        <v>510</v>
      </c>
      <c r="N76" s="25" t="s">
        <v>510</v>
      </c>
      <c r="O76" s="25" t="s">
        <v>510</v>
      </c>
      <c r="P76" s="25" t="s">
        <v>510</v>
      </c>
      <c r="Q76" s="25" t="s">
        <v>510</v>
      </c>
      <c r="R76" s="25" t="s">
        <v>510</v>
      </c>
      <c r="S76" s="25" t="s">
        <v>510</v>
      </c>
      <c r="T76" s="25" t="s">
        <v>510</v>
      </c>
      <c r="U76" s="25" t="s">
        <v>510</v>
      </c>
      <c r="V76" s="25" t="s">
        <v>510</v>
      </c>
      <c r="W76" s="25" t="s">
        <v>510</v>
      </c>
      <c r="X76" s="25" t="s">
        <v>510</v>
      </c>
      <c r="Y76" s="25" t="s">
        <v>510</v>
      </c>
      <c r="Z76" s="25" t="s">
        <v>510</v>
      </c>
      <c r="AA76" s="25" t="s">
        <v>510</v>
      </c>
      <c r="AB76" s="25" t="s">
        <v>510</v>
      </c>
      <c r="AC76" s="25" t="s">
        <v>510</v>
      </c>
      <c r="AD76" s="25" t="s">
        <v>510</v>
      </c>
      <c r="AE76" s="25" t="s">
        <v>510</v>
      </c>
      <c r="AF76" s="25" t="s">
        <v>510</v>
      </c>
      <c r="AG76" s="25" t="s">
        <v>510</v>
      </c>
      <c r="AH76" s="25" t="s">
        <v>510</v>
      </c>
      <c r="AI76" s="25" t="s">
        <v>510</v>
      </c>
      <c r="AJ76" s="25" t="s">
        <v>510</v>
      </c>
      <c r="AK76" s="25" t="s">
        <v>510</v>
      </c>
      <c r="AL76" s="25" t="s">
        <v>510</v>
      </c>
      <c r="AM76" s="25" t="s">
        <v>510</v>
      </c>
      <c r="AN76" s="25" t="s">
        <v>510</v>
      </c>
      <c r="AO76" s="25" t="s">
        <v>510</v>
      </c>
      <c r="AP76" s="25" t="s">
        <v>510</v>
      </c>
      <c r="AQ76" s="25" t="s">
        <v>510</v>
      </c>
      <c r="AR76" s="25" t="s">
        <v>510</v>
      </c>
      <c r="AS76" s="25" t="s">
        <v>510</v>
      </c>
      <c r="AT76" s="25" t="s">
        <v>510</v>
      </c>
      <c r="AU76" s="25" t="s">
        <v>510</v>
      </c>
      <c r="AV76" s="25" t="s">
        <v>510</v>
      </c>
      <c r="AW76" s="25" t="s">
        <v>510</v>
      </c>
    </row>
  </sheetData>
  <sheetProtection algorithmName="SHA-512" hashValue="BnYvbaEMrqqOQIEMt5C1Yg3e4xjzHmxtI+1Cp/vVU8FzvXqCLDQGmv0X4SbXANUiuHnFDR46VoqYwncn/Y3Mhg==" saltValue="CfbdpiutHxC9U2onkQg4ow==" spinCount="100000" sheet="1" objects="1" scenarios="1"/>
  <conditionalFormatting sqref="A6:A21">
    <cfRule type="expression" dxfId="233" priority="5" stopIfTrue="1">
      <formula>MOD(ROW(),2)=0</formula>
    </cfRule>
    <cfRule type="expression" dxfId="232" priority="6" stopIfTrue="1">
      <formula>MOD(ROW(),2)&lt;&gt;0</formula>
    </cfRule>
  </conditionalFormatting>
  <conditionalFormatting sqref="A26:A74">
    <cfRule type="expression" dxfId="231" priority="1" stopIfTrue="1">
      <formula>MOD(ROW(),2)=0</formula>
    </cfRule>
    <cfRule type="expression" dxfId="230" priority="2" stopIfTrue="1">
      <formula>MOD(ROW(),2)&lt;&gt;0</formula>
    </cfRule>
  </conditionalFormatting>
  <conditionalFormatting sqref="B6:AW21">
    <cfRule type="expression" dxfId="229" priority="13" stopIfTrue="1">
      <formula>MOD(ROW(),2)=0</formula>
    </cfRule>
    <cfRule type="expression" dxfId="228" priority="14" stopIfTrue="1">
      <formula>MOD(ROW(),2)&lt;&gt;0</formula>
    </cfRule>
  </conditionalFormatting>
  <conditionalFormatting sqref="B26:AW74">
    <cfRule type="expression" dxfId="227" priority="3" stopIfTrue="1">
      <formula>MOD(ROW(),2)=0</formula>
    </cfRule>
    <cfRule type="expression" dxfId="226" priority="4" stopIfTrue="1">
      <formula>MOD(ROW(),2)&lt;&gt;0</formula>
    </cfRule>
  </conditionalFormatting>
  <hyperlinks>
    <hyperlink ref="B24" location="Assumptions!A1" display="Assumptions" xr:uid="{A6715CA6-8C43-4A66-808E-B0C7178C0BB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dimension ref="A1:AW74"/>
  <sheetViews>
    <sheetView showGridLines="0" zoomScale="85" zoomScaleNormal="85" workbookViewId="0">
      <selection activeCell="A4" sqref="A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0" t="s">
        <v>3</v>
      </c>
      <c r="B1" s="51"/>
      <c r="C1" s="51"/>
      <c r="D1" s="51"/>
      <c r="E1" s="51"/>
      <c r="F1" s="51"/>
      <c r="G1" s="51"/>
      <c r="H1" s="51"/>
      <c r="I1" s="51"/>
    </row>
    <row r="2" spans="1:49" ht="15.6" x14ac:dyDescent="0.3">
      <c r="A2" s="52" t="str">
        <f>IF(title="&gt; Enter workbook title here","Enter workbook title in Cover sheet",title)</f>
        <v>LGPS_S - Consolidated Factor Spreadsheet</v>
      </c>
      <c r="B2" s="53"/>
      <c r="C2" s="53"/>
      <c r="D2" s="53"/>
      <c r="E2" s="53"/>
      <c r="F2" s="53"/>
      <c r="G2" s="53"/>
      <c r="H2" s="53"/>
      <c r="I2" s="53"/>
    </row>
    <row r="3" spans="1:49" ht="15.6" x14ac:dyDescent="0.3">
      <c r="A3" s="54" t="str">
        <f>TABLE_FACTOR_TYPE_1&amp;" - x-"&amp;TABLE_SERIES_NUMBER_1</f>
        <v>Added pension - x-702</v>
      </c>
      <c r="B3" s="53"/>
      <c r="C3" s="53"/>
      <c r="D3" s="53"/>
      <c r="E3" s="53"/>
      <c r="F3" s="53"/>
      <c r="G3" s="53"/>
      <c r="H3" s="53"/>
      <c r="I3" s="53"/>
    </row>
    <row r="4" spans="1:49" x14ac:dyDescent="0.25">
      <c r="A4" s="55"/>
    </row>
    <row r="6" spans="1:49"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row>
    <row r="7" spans="1:49"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49" x14ac:dyDescent="0.25">
      <c r="A8" s="83" t="s">
        <v>44</v>
      </c>
      <c r="B8" s="149" t="s">
        <v>413</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49"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row>
    <row r="10" spans="1:49" x14ac:dyDescent="0.25">
      <c r="A10" s="83" t="s">
        <v>1</v>
      </c>
      <c r="B10" s="149" t="s">
        <v>418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row>
    <row r="11" spans="1:49" x14ac:dyDescent="0.25">
      <c r="A11" s="83"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row>
    <row r="12" spans="1:49"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row>
    <row r="13" spans="1:49"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row>
    <row r="14" spans="1:49" x14ac:dyDescent="0.25">
      <c r="A14" s="83" t="s">
        <v>16</v>
      </c>
      <c r="B14" s="149">
        <v>702</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row>
    <row r="15" spans="1:49" x14ac:dyDescent="0.25">
      <c r="A15" s="83" t="s">
        <v>47</v>
      </c>
      <c r="B15" s="149" t="s">
        <v>419</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row>
    <row r="16" spans="1:49" x14ac:dyDescent="0.25">
      <c r="A16" s="83" t="s">
        <v>48</v>
      </c>
      <c r="B16" s="149" t="s">
        <v>365</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row>
    <row r="17" spans="1:49"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row>
    <row r="18" spans="1:49"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row>
    <row r="19" spans="1:49"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row>
    <row r="20" spans="1:49"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row>
    <row r="21" spans="1:49"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row>
    <row r="22" spans="1:49" x14ac:dyDescent="0.25">
      <c r="A22" s="94"/>
    </row>
    <row r="23" spans="1:49" x14ac:dyDescent="0.25">
      <c r="B23" s="94" t="str">
        <f>HYPERLINK("#'Factor List'!A1","Back to Factor List")</f>
        <v>Back to Factor List</v>
      </c>
    </row>
    <row r="24" spans="1:49" x14ac:dyDescent="0.25">
      <c r="B24" s="94" t="s">
        <v>705</v>
      </c>
    </row>
    <row r="26" spans="1:49" ht="26.4" x14ac:dyDescent="0.25">
      <c r="A26" s="102" t="s">
        <v>266</v>
      </c>
      <c r="B26" s="102" t="s">
        <v>462</v>
      </c>
      <c r="C26" s="102" t="s">
        <v>463</v>
      </c>
      <c r="D26" s="102" t="s">
        <v>464</v>
      </c>
      <c r="E26" s="102" t="s">
        <v>465</v>
      </c>
      <c r="F26" s="102" t="s">
        <v>466</v>
      </c>
      <c r="G26" s="102" t="s">
        <v>467</v>
      </c>
      <c r="H26" s="102" t="s">
        <v>468</v>
      </c>
      <c r="I26" s="102" t="s">
        <v>469</v>
      </c>
      <c r="J26" s="102" t="s">
        <v>470</v>
      </c>
      <c r="K26" s="102" t="s">
        <v>471</v>
      </c>
      <c r="L26" s="102" t="s">
        <v>472</v>
      </c>
      <c r="M26" s="102" t="s">
        <v>473</v>
      </c>
      <c r="N26" s="102" t="s">
        <v>474</v>
      </c>
      <c r="O26" s="102" t="s">
        <v>475</v>
      </c>
      <c r="P26" s="102" t="s">
        <v>476</v>
      </c>
      <c r="Q26" s="102" t="s">
        <v>477</v>
      </c>
      <c r="R26" s="102" t="s">
        <v>478</v>
      </c>
      <c r="S26" s="102" t="s">
        <v>479</v>
      </c>
      <c r="T26" s="102" t="s">
        <v>480</v>
      </c>
      <c r="U26" s="102" t="s">
        <v>481</v>
      </c>
      <c r="V26" s="102" t="s">
        <v>482</v>
      </c>
      <c r="W26" s="102" t="s">
        <v>483</v>
      </c>
      <c r="X26" s="102" t="s">
        <v>484</v>
      </c>
      <c r="Y26" s="102" t="s">
        <v>485</v>
      </c>
      <c r="Z26" s="102" t="s">
        <v>486</v>
      </c>
      <c r="AA26" s="102" t="s">
        <v>487</v>
      </c>
      <c r="AB26" s="102" t="s">
        <v>488</v>
      </c>
      <c r="AC26" s="102" t="s">
        <v>489</v>
      </c>
      <c r="AD26" s="102" t="s">
        <v>490</v>
      </c>
      <c r="AE26" s="102" t="s">
        <v>491</v>
      </c>
      <c r="AF26" s="102" t="s">
        <v>492</v>
      </c>
      <c r="AG26" s="102" t="s">
        <v>493</v>
      </c>
      <c r="AH26" s="102" t="s">
        <v>494</v>
      </c>
      <c r="AI26" s="102" t="s">
        <v>495</v>
      </c>
      <c r="AJ26" s="102" t="s">
        <v>496</v>
      </c>
      <c r="AK26" s="102" t="s">
        <v>497</v>
      </c>
      <c r="AL26" s="102" t="s">
        <v>498</v>
      </c>
      <c r="AM26" s="102" t="s">
        <v>499</v>
      </c>
      <c r="AN26" s="102" t="s">
        <v>500</v>
      </c>
      <c r="AO26" s="102" t="s">
        <v>501</v>
      </c>
      <c r="AP26" s="102" t="s">
        <v>502</v>
      </c>
      <c r="AQ26" s="102" t="s">
        <v>503</v>
      </c>
      <c r="AR26" s="102" t="s">
        <v>504</v>
      </c>
      <c r="AS26" s="102" t="s">
        <v>505</v>
      </c>
      <c r="AT26" s="102" t="s">
        <v>506</v>
      </c>
      <c r="AU26" s="102" t="s">
        <v>507</v>
      </c>
      <c r="AV26" s="102" t="s">
        <v>508</v>
      </c>
      <c r="AW26" s="102" t="s">
        <v>509</v>
      </c>
    </row>
    <row r="27" spans="1:49" x14ac:dyDescent="0.25">
      <c r="A27" s="103">
        <v>16</v>
      </c>
      <c r="B27" s="104"/>
      <c r="C27" s="104"/>
      <c r="D27" s="104"/>
      <c r="E27" s="104"/>
      <c r="F27" s="104"/>
      <c r="G27" s="104"/>
      <c r="H27" s="104"/>
      <c r="I27" s="104"/>
      <c r="J27" s="104"/>
      <c r="K27" s="104"/>
      <c r="L27" s="104"/>
      <c r="M27" s="104">
        <v>22.05</v>
      </c>
      <c r="N27" s="104">
        <v>20.71</v>
      </c>
      <c r="O27" s="104">
        <v>19.559999999999999</v>
      </c>
      <c r="P27" s="104">
        <v>18.559999999999999</v>
      </c>
      <c r="Q27" s="104">
        <v>17.7</v>
      </c>
      <c r="R27" s="104">
        <v>16.93</v>
      </c>
      <c r="S27" s="104">
        <v>16.260000000000002</v>
      </c>
      <c r="T27" s="104">
        <v>15.66</v>
      </c>
      <c r="U27" s="104">
        <v>15.12</v>
      </c>
      <c r="V27" s="104">
        <v>14.64</v>
      </c>
      <c r="W27" s="104">
        <v>14.2</v>
      </c>
      <c r="X27" s="104">
        <v>13.8</v>
      </c>
      <c r="Y27" s="104">
        <v>13.44</v>
      </c>
      <c r="Z27" s="104">
        <v>13.11</v>
      </c>
      <c r="AA27" s="104">
        <v>12.8</v>
      </c>
      <c r="AB27" s="104">
        <v>12.52</v>
      </c>
      <c r="AC27" s="104">
        <v>12.27</v>
      </c>
      <c r="AD27" s="104">
        <v>12.03</v>
      </c>
      <c r="AE27" s="104">
        <v>11.81</v>
      </c>
      <c r="AF27" s="104">
        <v>11.6</v>
      </c>
      <c r="AG27" s="104">
        <v>11.41</v>
      </c>
      <c r="AH27" s="104">
        <v>11.23</v>
      </c>
      <c r="AI27" s="104">
        <v>11.07</v>
      </c>
      <c r="AJ27" s="104">
        <v>10.91</v>
      </c>
      <c r="AK27" s="104">
        <v>10.77</v>
      </c>
      <c r="AL27" s="104">
        <v>10.64</v>
      </c>
      <c r="AM27" s="104">
        <v>10.51</v>
      </c>
      <c r="AN27" s="104">
        <v>10.39</v>
      </c>
      <c r="AO27" s="104">
        <v>10.28</v>
      </c>
      <c r="AP27" s="104">
        <v>10.18</v>
      </c>
      <c r="AQ27" s="104">
        <v>10.08</v>
      </c>
      <c r="AR27" s="104">
        <v>9.99</v>
      </c>
      <c r="AS27" s="104">
        <v>9.91</v>
      </c>
      <c r="AT27" s="104">
        <v>9.83</v>
      </c>
      <c r="AU27" s="104">
        <v>9.75</v>
      </c>
      <c r="AV27" s="104">
        <v>9.68</v>
      </c>
      <c r="AW27" s="104">
        <v>9.6199999999999992</v>
      </c>
    </row>
    <row r="28" spans="1:49" x14ac:dyDescent="0.25">
      <c r="A28" s="103">
        <v>17</v>
      </c>
      <c r="B28" s="104"/>
      <c r="C28" s="104"/>
      <c r="D28" s="104"/>
      <c r="E28" s="104"/>
      <c r="F28" s="104"/>
      <c r="G28" s="104"/>
      <c r="H28" s="104"/>
      <c r="I28" s="104"/>
      <c r="J28" s="104"/>
      <c r="K28" s="104"/>
      <c r="L28" s="104"/>
      <c r="M28" s="104">
        <v>22.36</v>
      </c>
      <c r="N28" s="104">
        <v>20.99</v>
      </c>
      <c r="O28" s="104">
        <v>19.829999999999998</v>
      </c>
      <c r="P28" s="104">
        <v>18.82</v>
      </c>
      <c r="Q28" s="104">
        <v>17.940000000000001</v>
      </c>
      <c r="R28" s="104">
        <v>17.170000000000002</v>
      </c>
      <c r="S28" s="104">
        <v>16.48</v>
      </c>
      <c r="T28" s="104">
        <v>15.88</v>
      </c>
      <c r="U28" s="104">
        <v>15.33</v>
      </c>
      <c r="V28" s="104">
        <v>14.84</v>
      </c>
      <c r="W28" s="104">
        <v>14.4</v>
      </c>
      <c r="X28" s="104">
        <v>13.99</v>
      </c>
      <c r="Y28" s="104">
        <v>13.63</v>
      </c>
      <c r="Z28" s="104">
        <v>13.29</v>
      </c>
      <c r="AA28" s="104">
        <v>12.98</v>
      </c>
      <c r="AB28" s="104">
        <v>12.7</v>
      </c>
      <c r="AC28" s="104">
        <v>12.44</v>
      </c>
      <c r="AD28" s="104">
        <v>12.2</v>
      </c>
      <c r="AE28" s="104">
        <v>11.97</v>
      </c>
      <c r="AF28" s="104">
        <v>11.77</v>
      </c>
      <c r="AG28" s="104">
        <v>11.57</v>
      </c>
      <c r="AH28" s="104">
        <v>11.39</v>
      </c>
      <c r="AI28" s="104">
        <v>11.23</v>
      </c>
      <c r="AJ28" s="104">
        <v>11.07</v>
      </c>
      <c r="AK28" s="104">
        <v>10.92</v>
      </c>
      <c r="AL28" s="104">
        <v>10.79</v>
      </c>
      <c r="AM28" s="104">
        <v>10.66</v>
      </c>
      <c r="AN28" s="104">
        <v>10.54</v>
      </c>
      <c r="AO28" s="104">
        <v>10.43</v>
      </c>
      <c r="AP28" s="104">
        <v>10.33</v>
      </c>
      <c r="AQ28" s="104">
        <v>10.23</v>
      </c>
      <c r="AR28" s="104">
        <v>10.14</v>
      </c>
      <c r="AS28" s="104">
        <v>10.050000000000001</v>
      </c>
      <c r="AT28" s="104">
        <v>9.98</v>
      </c>
      <c r="AU28" s="104">
        <v>9.9</v>
      </c>
      <c r="AV28" s="104">
        <v>9.83</v>
      </c>
      <c r="AW28" s="104"/>
    </row>
    <row r="29" spans="1:49" x14ac:dyDescent="0.25">
      <c r="A29" s="103">
        <v>18</v>
      </c>
      <c r="B29" s="104"/>
      <c r="C29" s="104"/>
      <c r="D29" s="104"/>
      <c r="E29" s="104"/>
      <c r="F29" s="104"/>
      <c r="G29" s="104"/>
      <c r="H29" s="104"/>
      <c r="I29" s="104"/>
      <c r="J29" s="104"/>
      <c r="K29" s="104"/>
      <c r="L29" s="104"/>
      <c r="M29" s="104">
        <v>22.66</v>
      </c>
      <c r="N29" s="104">
        <v>21.28</v>
      </c>
      <c r="O29" s="104">
        <v>20.100000000000001</v>
      </c>
      <c r="P29" s="104">
        <v>19.079999999999998</v>
      </c>
      <c r="Q29" s="104">
        <v>18.190000000000001</v>
      </c>
      <c r="R29" s="104">
        <v>17.41</v>
      </c>
      <c r="S29" s="104">
        <v>16.71</v>
      </c>
      <c r="T29" s="104">
        <v>16.100000000000001</v>
      </c>
      <c r="U29" s="104">
        <v>15.54</v>
      </c>
      <c r="V29" s="104">
        <v>15.05</v>
      </c>
      <c r="W29" s="104">
        <v>14.6</v>
      </c>
      <c r="X29" s="104">
        <v>14.19</v>
      </c>
      <c r="Y29" s="104">
        <v>13.82</v>
      </c>
      <c r="Z29" s="104">
        <v>13.48</v>
      </c>
      <c r="AA29" s="104">
        <v>13.17</v>
      </c>
      <c r="AB29" s="104">
        <v>12.88</v>
      </c>
      <c r="AC29" s="104">
        <v>12.61</v>
      </c>
      <c r="AD29" s="104">
        <v>12.37</v>
      </c>
      <c r="AE29" s="104">
        <v>12.14</v>
      </c>
      <c r="AF29" s="104">
        <v>11.93</v>
      </c>
      <c r="AG29" s="104">
        <v>11.74</v>
      </c>
      <c r="AH29" s="104">
        <v>11.56</v>
      </c>
      <c r="AI29" s="104">
        <v>11.39</v>
      </c>
      <c r="AJ29" s="104">
        <v>11.23</v>
      </c>
      <c r="AK29" s="104">
        <v>11.08</v>
      </c>
      <c r="AL29" s="104">
        <v>10.95</v>
      </c>
      <c r="AM29" s="104">
        <v>10.82</v>
      </c>
      <c r="AN29" s="104">
        <v>10.7</v>
      </c>
      <c r="AO29" s="104">
        <v>10.59</v>
      </c>
      <c r="AP29" s="104">
        <v>10.48</v>
      </c>
      <c r="AQ29" s="104">
        <v>10.38</v>
      </c>
      <c r="AR29" s="104">
        <v>10.29</v>
      </c>
      <c r="AS29" s="104">
        <v>10.210000000000001</v>
      </c>
      <c r="AT29" s="104">
        <v>10.130000000000001</v>
      </c>
      <c r="AU29" s="104">
        <v>10.06</v>
      </c>
      <c r="AV29" s="104"/>
      <c r="AW29" s="104"/>
    </row>
    <row r="30" spans="1:49" x14ac:dyDescent="0.25">
      <c r="A30" s="103">
        <v>19</v>
      </c>
      <c r="B30" s="104"/>
      <c r="C30" s="104"/>
      <c r="D30" s="104"/>
      <c r="E30" s="104"/>
      <c r="F30" s="104"/>
      <c r="G30" s="104"/>
      <c r="H30" s="104"/>
      <c r="I30" s="104"/>
      <c r="J30" s="104"/>
      <c r="K30" s="104"/>
      <c r="L30" s="104"/>
      <c r="M30" s="104">
        <v>22.98</v>
      </c>
      <c r="N30" s="104">
        <v>21.58</v>
      </c>
      <c r="O30" s="104">
        <v>20.38</v>
      </c>
      <c r="P30" s="104">
        <v>19.34</v>
      </c>
      <c r="Q30" s="104">
        <v>18.440000000000001</v>
      </c>
      <c r="R30" s="104">
        <v>17.649999999999999</v>
      </c>
      <c r="S30" s="104">
        <v>16.95</v>
      </c>
      <c r="T30" s="104">
        <v>16.32</v>
      </c>
      <c r="U30" s="104">
        <v>15.76</v>
      </c>
      <c r="V30" s="104">
        <v>15.26</v>
      </c>
      <c r="W30" s="104">
        <v>14.8</v>
      </c>
      <c r="X30" s="104">
        <v>14.39</v>
      </c>
      <c r="Y30" s="104">
        <v>14.01</v>
      </c>
      <c r="Z30" s="104">
        <v>13.67</v>
      </c>
      <c r="AA30" s="104">
        <v>13.35</v>
      </c>
      <c r="AB30" s="104">
        <v>13.06</v>
      </c>
      <c r="AC30" s="104">
        <v>12.79</v>
      </c>
      <c r="AD30" s="104">
        <v>12.54</v>
      </c>
      <c r="AE30" s="104">
        <v>12.32</v>
      </c>
      <c r="AF30" s="104">
        <v>12.1</v>
      </c>
      <c r="AG30" s="104">
        <v>11.91</v>
      </c>
      <c r="AH30" s="104">
        <v>11.72</v>
      </c>
      <c r="AI30" s="104">
        <v>11.55</v>
      </c>
      <c r="AJ30" s="104">
        <v>11.39</v>
      </c>
      <c r="AK30" s="104">
        <v>11.24</v>
      </c>
      <c r="AL30" s="104">
        <v>11.11</v>
      </c>
      <c r="AM30" s="104">
        <v>10.98</v>
      </c>
      <c r="AN30" s="104">
        <v>10.86</v>
      </c>
      <c r="AO30" s="104">
        <v>10.74</v>
      </c>
      <c r="AP30" s="104">
        <v>10.64</v>
      </c>
      <c r="AQ30" s="104">
        <v>10.54</v>
      </c>
      <c r="AR30" s="104">
        <v>10.45</v>
      </c>
      <c r="AS30" s="104">
        <v>10.37</v>
      </c>
      <c r="AT30" s="104">
        <v>10.29</v>
      </c>
      <c r="AU30" s="104"/>
      <c r="AV30" s="104"/>
      <c r="AW30" s="104"/>
    </row>
    <row r="31" spans="1:49" x14ac:dyDescent="0.25">
      <c r="A31" s="103">
        <v>20</v>
      </c>
      <c r="B31" s="104"/>
      <c r="C31" s="104"/>
      <c r="D31" s="104"/>
      <c r="E31" s="104"/>
      <c r="F31" s="104"/>
      <c r="G31" s="104"/>
      <c r="H31" s="104"/>
      <c r="I31" s="104"/>
      <c r="J31" s="104"/>
      <c r="K31" s="104"/>
      <c r="L31" s="104"/>
      <c r="M31" s="104">
        <v>23.3</v>
      </c>
      <c r="N31" s="104">
        <v>21.87</v>
      </c>
      <c r="O31" s="104">
        <v>20.66</v>
      </c>
      <c r="P31" s="104">
        <v>19.61</v>
      </c>
      <c r="Q31" s="104">
        <v>18.7</v>
      </c>
      <c r="R31" s="104">
        <v>17.89</v>
      </c>
      <c r="S31" s="104">
        <v>17.18</v>
      </c>
      <c r="T31" s="104">
        <v>16.55</v>
      </c>
      <c r="U31" s="104">
        <v>15.98</v>
      </c>
      <c r="V31" s="104">
        <v>15.47</v>
      </c>
      <c r="W31" s="104">
        <v>15.01</v>
      </c>
      <c r="X31" s="104">
        <v>14.59</v>
      </c>
      <c r="Y31" s="104">
        <v>14.21</v>
      </c>
      <c r="Z31" s="104">
        <v>13.86</v>
      </c>
      <c r="AA31" s="104">
        <v>13.54</v>
      </c>
      <c r="AB31" s="104">
        <v>13.25</v>
      </c>
      <c r="AC31" s="104">
        <v>12.97</v>
      </c>
      <c r="AD31" s="104">
        <v>12.72</v>
      </c>
      <c r="AE31" s="104">
        <v>12.49</v>
      </c>
      <c r="AF31" s="104">
        <v>12.28</v>
      </c>
      <c r="AG31" s="104">
        <v>12.08</v>
      </c>
      <c r="AH31" s="104">
        <v>11.89</v>
      </c>
      <c r="AI31" s="104">
        <v>11.72</v>
      </c>
      <c r="AJ31" s="104">
        <v>11.56</v>
      </c>
      <c r="AK31" s="104">
        <v>11.41</v>
      </c>
      <c r="AL31" s="104">
        <v>11.27</v>
      </c>
      <c r="AM31" s="104">
        <v>11.14</v>
      </c>
      <c r="AN31" s="104">
        <v>11.02</v>
      </c>
      <c r="AO31" s="104">
        <v>10.91</v>
      </c>
      <c r="AP31" s="104">
        <v>10.8</v>
      </c>
      <c r="AQ31" s="104">
        <v>10.7</v>
      </c>
      <c r="AR31" s="104">
        <v>10.61</v>
      </c>
      <c r="AS31" s="104">
        <v>10.53</v>
      </c>
      <c r="AT31" s="104"/>
      <c r="AU31" s="104"/>
      <c r="AV31" s="104"/>
      <c r="AW31" s="104"/>
    </row>
    <row r="32" spans="1:49" x14ac:dyDescent="0.25">
      <c r="A32" s="103">
        <v>21</v>
      </c>
      <c r="B32" s="104"/>
      <c r="C32" s="104"/>
      <c r="D32" s="104"/>
      <c r="E32" s="104"/>
      <c r="F32" s="104"/>
      <c r="G32" s="104"/>
      <c r="H32" s="104"/>
      <c r="I32" s="104"/>
      <c r="J32" s="104"/>
      <c r="K32" s="104"/>
      <c r="L32" s="104"/>
      <c r="M32" s="104">
        <v>23.62</v>
      </c>
      <c r="N32" s="104">
        <v>22.18</v>
      </c>
      <c r="O32" s="104">
        <v>20.95</v>
      </c>
      <c r="P32" s="104">
        <v>19.88</v>
      </c>
      <c r="Q32" s="104">
        <v>18.96</v>
      </c>
      <c r="R32" s="104">
        <v>18.14</v>
      </c>
      <c r="S32" s="104">
        <v>17.420000000000002</v>
      </c>
      <c r="T32" s="104">
        <v>16.78</v>
      </c>
      <c r="U32" s="104">
        <v>16.21</v>
      </c>
      <c r="V32" s="104">
        <v>15.69</v>
      </c>
      <c r="W32" s="104">
        <v>15.22</v>
      </c>
      <c r="X32" s="104">
        <v>14.8</v>
      </c>
      <c r="Y32" s="104">
        <v>14.41</v>
      </c>
      <c r="Z32" s="104">
        <v>14.06</v>
      </c>
      <c r="AA32" s="104">
        <v>13.73</v>
      </c>
      <c r="AB32" s="104">
        <v>13.43</v>
      </c>
      <c r="AC32" s="104">
        <v>13.16</v>
      </c>
      <c r="AD32" s="104">
        <v>12.91</v>
      </c>
      <c r="AE32" s="104">
        <v>12.67</v>
      </c>
      <c r="AF32" s="104">
        <v>12.45</v>
      </c>
      <c r="AG32" s="104">
        <v>12.25</v>
      </c>
      <c r="AH32" s="104">
        <v>12.06</v>
      </c>
      <c r="AI32" s="104">
        <v>11.89</v>
      </c>
      <c r="AJ32" s="104">
        <v>11.73</v>
      </c>
      <c r="AK32" s="104">
        <v>11.58</v>
      </c>
      <c r="AL32" s="104">
        <v>11.44</v>
      </c>
      <c r="AM32" s="104">
        <v>11.31</v>
      </c>
      <c r="AN32" s="104">
        <v>11.19</v>
      </c>
      <c r="AO32" s="104">
        <v>11.07</v>
      </c>
      <c r="AP32" s="104">
        <v>10.97</v>
      </c>
      <c r="AQ32" s="104">
        <v>10.87</v>
      </c>
      <c r="AR32" s="104">
        <v>10.78</v>
      </c>
      <c r="AS32" s="104"/>
      <c r="AT32" s="104"/>
      <c r="AU32" s="104"/>
      <c r="AV32" s="104"/>
      <c r="AW32" s="104"/>
    </row>
    <row r="33" spans="1:49" x14ac:dyDescent="0.25">
      <c r="A33" s="103">
        <v>22</v>
      </c>
      <c r="B33" s="104"/>
      <c r="C33" s="104"/>
      <c r="D33" s="104"/>
      <c r="E33" s="104"/>
      <c r="F33" s="104"/>
      <c r="G33" s="104"/>
      <c r="H33" s="104"/>
      <c r="I33" s="104"/>
      <c r="J33" s="104"/>
      <c r="K33" s="104"/>
      <c r="L33" s="104"/>
      <c r="M33" s="104">
        <v>23.94</v>
      </c>
      <c r="N33" s="104">
        <v>22.48</v>
      </c>
      <c r="O33" s="104">
        <v>21.23</v>
      </c>
      <c r="P33" s="104">
        <v>20.16</v>
      </c>
      <c r="Q33" s="104">
        <v>19.22</v>
      </c>
      <c r="R33" s="104">
        <v>18.39</v>
      </c>
      <c r="S33" s="104">
        <v>17.66</v>
      </c>
      <c r="T33" s="104">
        <v>17.010000000000002</v>
      </c>
      <c r="U33" s="104">
        <v>16.43</v>
      </c>
      <c r="V33" s="104">
        <v>15.91</v>
      </c>
      <c r="W33" s="104">
        <v>15.43</v>
      </c>
      <c r="X33" s="104">
        <v>15</v>
      </c>
      <c r="Y33" s="104">
        <v>14.61</v>
      </c>
      <c r="Z33" s="104">
        <v>14.25</v>
      </c>
      <c r="AA33" s="104">
        <v>13.92</v>
      </c>
      <c r="AB33" s="104">
        <v>13.62</v>
      </c>
      <c r="AC33" s="104">
        <v>13.34</v>
      </c>
      <c r="AD33" s="104">
        <v>13.09</v>
      </c>
      <c r="AE33" s="104">
        <v>12.85</v>
      </c>
      <c r="AF33" s="104">
        <v>12.63</v>
      </c>
      <c r="AG33" s="104">
        <v>12.43</v>
      </c>
      <c r="AH33" s="104">
        <v>12.24</v>
      </c>
      <c r="AI33" s="104">
        <v>12.06</v>
      </c>
      <c r="AJ33" s="104">
        <v>11.9</v>
      </c>
      <c r="AK33" s="104">
        <v>11.75</v>
      </c>
      <c r="AL33" s="104">
        <v>11.61</v>
      </c>
      <c r="AM33" s="104">
        <v>11.48</v>
      </c>
      <c r="AN33" s="104">
        <v>11.36</v>
      </c>
      <c r="AO33" s="104">
        <v>11.24</v>
      </c>
      <c r="AP33" s="104">
        <v>11.14</v>
      </c>
      <c r="AQ33" s="104">
        <v>11.04</v>
      </c>
      <c r="AR33" s="104"/>
      <c r="AS33" s="104"/>
      <c r="AT33" s="104"/>
      <c r="AU33" s="104"/>
      <c r="AV33" s="104"/>
      <c r="AW33" s="104"/>
    </row>
    <row r="34" spans="1:49" x14ac:dyDescent="0.25">
      <c r="A34" s="103">
        <v>23</v>
      </c>
      <c r="B34" s="104"/>
      <c r="C34" s="104"/>
      <c r="D34" s="104"/>
      <c r="E34" s="104"/>
      <c r="F34" s="104"/>
      <c r="G34" s="104"/>
      <c r="H34" s="104"/>
      <c r="I34" s="104"/>
      <c r="J34" s="104"/>
      <c r="K34" s="104"/>
      <c r="L34" s="104"/>
      <c r="M34" s="104">
        <v>24.26</v>
      </c>
      <c r="N34" s="104">
        <v>22.78</v>
      </c>
      <c r="O34" s="104">
        <v>21.52</v>
      </c>
      <c r="P34" s="104">
        <v>20.43</v>
      </c>
      <c r="Q34" s="104">
        <v>19.48</v>
      </c>
      <c r="R34" s="104">
        <v>18.64</v>
      </c>
      <c r="S34" s="104">
        <v>17.899999999999999</v>
      </c>
      <c r="T34" s="104">
        <v>17.25</v>
      </c>
      <c r="U34" s="104">
        <v>16.66</v>
      </c>
      <c r="V34" s="104">
        <v>16.12</v>
      </c>
      <c r="W34" s="104">
        <v>15.64</v>
      </c>
      <c r="X34" s="104">
        <v>15.21</v>
      </c>
      <c r="Y34" s="104">
        <v>14.81</v>
      </c>
      <c r="Z34" s="104">
        <v>14.45</v>
      </c>
      <c r="AA34" s="104">
        <v>14.12</v>
      </c>
      <c r="AB34" s="104">
        <v>13.81</v>
      </c>
      <c r="AC34" s="104">
        <v>13.53</v>
      </c>
      <c r="AD34" s="104">
        <v>13.27</v>
      </c>
      <c r="AE34" s="104">
        <v>13.03</v>
      </c>
      <c r="AF34" s="104">
        <v>12.81</v>
      </c>
      <c r="AG34" s="104">
        <v>12.61</v>
      </c>
      <c r="AH34" s="104">
        <v>12.41</v>
      </c>
      <c r="AI34" s="104">
        <v>12.24</v>
      </c>
      <c r="AJ34" s="104">
        <v>12.07</v>
      </c>
      <c r="AK34" s="104">
        <v>11.92</v>
      </c>
      <c r="AL34" s="104">
        <v>11.78</v>
      </c>
      <c r="AM34" s="104">
        <v>11.65</v>
      </c>
      <c r="AN34" s="104">
        <v>11.53</v>
      </c>
      <c r="AO34" s="104">
        <v>11.41</v>
      </c>
      <c r="AP34" s="104">
        <v>11.31</v>
      </c>
      <c r="AQ34" s="104"/>
      <c r="AR34" s="104"/>
      <c r="AS34" s="104"/>
      <c r="AT34" s="104"/>
      <c r="AU34" s="104"/>
      <c r="AV34" s="104"/>
      <c r="AW34" s="104"/>
    </row>
    <row r="35" spans="1:49" x14ac:dyDescent="0.25">
      <c r="A35" s="103">
        <v>24</v>
      </c>
      <c r="B35" s="104"/>
      <c r="C35" s="104"/>
      <c r="D35" s="104"/>
      <c r="E35" s="104"/>
      <c r="F35" s="104"/>
      <c r="G35" s="104"/>
      <c r="H35" s="104"/>
      <c r="I35" s="104"/>
      <c r="J35" s="104"/>
      <c r="K35" s="104"/>
      <c r="L35" s="104"/>
      <c r="M35" s="104">
        <v>24.59</v>
      </c>
      <c r="N35" s="104">
        <v>23.09</v>
      </c>
      <c r="O35" s="104">
        <v>21.81</v>
      </c>
      <c r="P35" s="104">
        <v>20.71</v>
      </c>
      <c r="Q35" s="104">
        <v>19.739999999999998</v>
      </c>
      <c r="R35" s="104">
        <v>18.899999999999999</v>
      </c>
      <c r="S35" s="104">
        <v>18.149999999999999</v>
      </c>
      <c r="T35" s="104">
        <v>17.48</v>
      </c>
      <c r="U35" s="104">
        <v>16.88</v>
      </c>
      <c r="V35" s="104">
        <v>16.350000000000001</v>
      </c>
      <c r="W35" s="104">
        <v>15.86</v>
      </c>
      <c r="X35" s="104">
        <v>15.42</v>
      </c>
      <c r="Y35" s="104">
        <v>15.02</v>
      </c>
      <c r="Z35" s="104">
        <v>14.65</v>
      </c>
      <c r="AA35" s="104">
        <v>14.32</v>
      </c>
      <c r="AB35" s="104">
        <v>14.01</v>
      </c>
      <c r="AC35" s="104">
        <v>13.72</v>
      </c>
      <c r="AD35" s="104">
        <v>13.46</v>
      </c>
      <c r="AE35" s="104">
        <v>13.22</v>
      </c>
      <c r="AF35" s="104">
        <v>12.99</v>
      </c>
      <c r="AG35" s="104">
        <v>12.79</v>
      </c>
      <c r="AH35" s="104">
        <v>12.6</v>
      </c>
      <c r="AI35" s="104">
        <v>12.42</v>
      </c>
      <c r="AJ35" s="104">
        <v>12.25</v>
      </c>
      <c r="AK35" s="104">
        <v>12.1</v>
      </c>
      <c r="AL35" s="104">
        <v>11.96</v>
      </c>
      <c r="AM35" s="104">
        <v>11.83</v>
      </c>
      <c r="AN35" s="104">
        <v>11.71</v>
      </c>
      <c r="AO35" s="104">
        <v>11.59</v>
      </c>
      <c r="AP35" s="104"/>
      <c r="AQ35" s="104"/>
      <c r="AR35" s="104"/>
      <c r="AS35" s="104"/>
      <c r="AT35" s="104"/>
      <c r="AU35" s="104"/>
      <c r="AV35" s="104"/>
      <c r="AW35" s="104"/>
    </row>
    <row r="36" spans="1:49" x14ac:dyDescent="0.25">
      <c r="A36" s="103">
        <v>25</v>
      </c>
      <c r="B36" s="104"/>
      <c r="C36" s="104"/>
      <c r="D36" s="104"/>
      <c r="E36" s="104"/>
      <c r="F36" s="104"/>
      <c r="G36" s="104"/>
      <c r="H36" s="104"/>
      <c r="I36" s="104"/>
      <c r="J36" s="104"/>
      <c r="K36" s="104"/>
      <c r="L36" s="104"/>
      <c r="M36" s="104">
        <v>24.92</v>
      </c>
      <c r="N36" s="104">
        <v>23.41</v>
      </c>
      <c r="O36" s="104">
        <v>22.11</v>
      </c>
      <c r="P36" s="104">
        <v>20.99</v>
      </c>
      <c r="Q36" s="104">
        <v>20.010000000000002</v>
      </c>
      <c r="R36" s="104">
        <v>19.16</v>
      </c>
      <c r="S36" s="104">
        <v>18.399999999999999</v>
      </c>
      <c r="T36" s="104">
        <v>17.72</v>
      </c>
      <c r="U36" s="104">
        <v>17.12</v>
      </c>
      <c r="V36" s="104">
        <v>16.57</v>
      </c>
      <c r="W36" s="104">
        <v>16.079999999999998</v>
      </c>
      <c r="X36" s="104">
        <v>15.63</v>
      </c>
      <c r="Y36" s="104">
        <v>15.23</v>
      </c>
      <c r="Z36" s="104">
        <v>14.86</v>
      </c>
      <c r="AA36" s="104">
        <v>14.52</v>
      </c>
      <c r="AB36" s="104">
        <v>14.2</v>
      </c>
      <c r="AC36" s="104">
        <v>13.92</v>
      </c>
      <c r="AD36" s="104">
        <v>13.65</v>
      </c>
      <c r="AE36" s="104">
        <v>13.41</v>
      </c>
      <c r="AF36" s="104">
        <v>13.18</v>
      </c>
      <c r="AG36" s="104">
        <v>12.97</v>
      </c>
      <c r="AH36" s="104">
        <v>12.78</v>
      </c>
      <c r="AI36" s="104">
        <v>12.6</v>
      </c>
      <c r="AJ36" s="104">
        <v>12.44</v>
      </c>
      <c r="AK36" s="104">
        <v>12.28</v>
      </c>
      <c r="AL36" s="104">
        <v>12.14</v>
      </c>
      <c r="AM36" s="104">
        <v>12.01</v>
      </c>
      <c r="AN36" s="104">
        <v>11.89</v>
      </c>
      <c r="AO36" s="104"/>
      <c r="AP36" s="104"/>
      <c r="AQ36" s="104"/>
      <c r="AR36" s="104"/>
      <c r="AS36" s="104"/>
      <c r="AT36" s="104"/>
      <c r="AU36" s="104"/>
      <c r="AV36" s="104"/>
      <c r="AW36" s="104"/>
    </row>
    <row r="37" spans="1:49" x14ac:dyDescent="0.25">
      <c r="A37" s="103">
        <v>26</v>
      </c>
      <c r="B37" s="104"/>
      <c r="C37" s="104"/>
      <c r="D37" s="104"/>
      <c r="E37" s="104"/>
      <c r="F37" s="104"/>
      <c r="G37" s="104"/>
      <c r="H37" s="104"/>
      <c r="I37" s="104"/>
      <c r="J37" s="104"/>
      <c r="K37" s="104"/>
      <c r="L37" s="104"/>
      <c r="M37" s="104">
        <v>25.26</v>
      </c>
      <c r="N37" s="104">
        <v>23.72</v>
      </c>
      <c r="O37" s="104">
        <v>22.41</v>
      </c>
      <c r="P37" s="104">
        <v>21.28</v>
      </c>
      <c r="Q37" s="104">
        <v>20.29</v>
      </c>
      <c r="R37" s="104">
        <v>19.420000000000002</v>
      </c>
      <c r="S37" s="104">
        <v>18.649999999999999</v>
      </c>
      <c r="T37" s="104">
        <v>17.97</v>
      </c>
      <c r="U37" s="104">
        <v>17.350000000000001</v>
      </c>
      <c r="V37" s="104">
        <v>16.8</v>
      </c>
      <c r="W37" s="104">
        <v>16.3</v>
      </c>
      <c r="X37" s="104">
        <v>15.85</v>
      </c>
      <c r="Y37" s="104">
        <v>15.44</v>
      </c>
      <c r="Z37" s="104">
        <v>15.07</v>
      </c>
      <c r="AA37" s="104">
        <v>14.72</v>
      </c>
      <c r="AB37" s="104">
        <v>14.41</v>
      </c>
      <c r="AC37" s="104">
        <v>14.12</v>
      </c>
      <c r="AD37" s="104">
        <v>13.85</v>
      </c>
      <c r="AE37" s="104">
        <v>13.6</v>
      </c>
      <c r="AF37" s="104">
        <v>13.38</v>
      </c>
      <c r="AG37" s="104">
        <v>13.17</v>
      </c>
      <c r="AH37" s="104">
        <v>12.97</v>
      </c>
      <c r="AI37" s="104">
        <v>12.79</v>
      </c>
      <c r="AJ37" s="104">
        <v>12.63</v>
      </c>
      <c r="AK37" s="104">
        <v>12.47</v>
      </c>
      <c r="AL37" s="104">
        <v>12.33</v>
      </c>
      <c r="AM37" s="104">
        <v>12.2</v>
      </c>
      <c r="AN37" s="104"/>
      <c r="AO37" s="104"/>
      <c r="AP37" s="104"/>
      <c r="AQ37" s="104"/>
      <c r="AR37" s="104"/>
      <c r="AS37" s="104"/>
      <c r="AT37" s="104"/>
      <c r="AU37" s="104"/>
      <c r="AV37" s="104"/>
      <c r="AW37" s="104"/>
    </row>
    <row r="38" spans="1:49" x14ac:dyDescent="0.25">
      <c r="A38" s="103">
        <v>27</v>
      </c>
      <c r="B38" s="104"/>
      <c r="C38" s="104"/>
      <c r="D38" s="104"/>
      <c r="E38" s="104"/>
      <c r="F38" s="104"/>
      <c r="G38" s="104"/>
      <c r="H38" s="104"/>
      <c r="I38" s="104"/>
      <c r="J38" s="104"/>
      <c r="K38" s="104"/>
      <c r="L38" s="104"/>
      <c r="M38" s="104">
        <v>25.61</v>
      </c>
      <c r="N38" s="104">
        <v>24.05</v>
      </c>
      <c r="O38" s="104">
        <v>22.72</v>
      </c>
      <c r="P38" s="104">
        <v>21.57</v>
      </c>
      <c r="Q38" s="104">
        <v>20.57</v>
      </c>
      <c r="R38" s="104">
        <v>19.690000000000001</v>
      </c>
      <c r="S38" s="104">
        <v>18.91</v>
      </c>
      <c r="T38" s="104">
        <v>18.22</v>
      </c>
      <c r="U38" s="104">
        <v>17.600000000000001</v>
      </c>
      <c r="V38" s="104">
        <v>17.04</v>
      </c>
      <c r="W38" s="104">
        <v>16.53</v>
      </c>
      <c r="X38" s="104">
        <v>16.079999999999998</v>
      </c>
      <c r="Y38" s="104">
        <v>15.66</v>
      </c>
      <c r="Z38" s="104">
        <v>15.28</v>
      </c>
      <c r="AA38" s="104">
        <v>14.93</v>
      </c>
      <c r="AB38" s="104">
        <v>14.61</v>
      </c>
      <c r="AC38" s="104">
        <v>14.32</v>
      </c>
      <c r="AD38" s="104">
        <v>14.05</v>
      </c>
      <c r="AE38" s="104">
        <v>13.8</v>
      </c>
      <c r="AF38" s="104">
        <v>13.57</v>
      </c>
      <c r="AG38" s="104">
        <v>13.36</v>
      </c>
      <c r="AH38" s="104">
        <v>13.17</v>
      </c>
      <c r="AI38" s="104">
        <v>12.99</v>
      </c>
      <c r="AJ38" s="104">
        <v>12.82</v>
      </c>
      <c r="AK38" s="104">
        <v>12.67</v>
      </c>
      <c r="AL38" s="104">
        <v>12.53</v>
      </c>
      <c r="AM38" s="104"/>
      <c r="AN38" s="104"/>
      <c r="AO38" s="104"/>
      <c r="AP38" s="104"/>
      <c r="AQ38" s="104"/>
      <c r="AR38" s="104"/>
      <c r="AS38" s="104"/>
      <c r="AT38" s="104"/>
      <c r="AU38" s="104"/>
      <c r="AV38" s="104"/>
      <c r="AW38" s="104"/>
    </row>
    <row r="39" spans="1:49" x14ac:dyDescent="0.25">
      <c r="A39" s="103">
        <v>28</v>
      </c>
      <c r="B39" s="104"/>
      <c r="C39" s="104"/>
      <c r="D39" s="104"/>
      <c r="E39" s="104"/>
      <c r="F39" s="104"/>
      <c r="G39" s="104"/>
      <c r="H39" s="104"/>
      <c r="I39" s="104"/>
      <c r="J39" s="104"/>
      <c r="K39" s="104"/>
      <c r="L39" s="104"/>
      <c r="M39" s="104">
        <v>25.96</v>
      </c>
      <c r="N39" s="104">
        <v>24.38</v>
      </c>
      <c r="O39" s="104">
        <v>23.03</v>
      </c>
      <c r="P39" s="104">
        <v>21.87</v>
      </c>
      <c r="Q39" s="104">
        <v>20.85</v>
      </c>
      <c r="R39" s="104">
        <v>19.96</v>
      </c>
      <c r="S39" s="104">
        <v>19.170000000000002</v>
      </c>
      <c r="T39" s="104">
        <v>18.47</v>
      </c>
      <c r="U39" s="104">
        <v>17.84</v>
      </c>
      <c r="V39" s="104">
        <v>17.28</v>
      </c>
      <c r="W39" s="104">
        <v>16.77</v>
      </c>
      <c r="X39" s="104">
        <v>16.3</v>
      </c>
      <c r="Y39" s="104">
        <v>15.88</v>
      </c>
      <c r="Z39" s="104">
        <v>15.5</v>
      </c>
      <c r="AA39" s="104">
        <v>15.15</v>
      </c>
      <c r="AB39" s="104">
        <v>14.83</v>
      </c>
      <c r="AC39" s="104">
        <v>14.53</v>
      </c>
      <c r="AD39" s="104">
        <v>14.26</v>
      </c>
      <c r="AE39" s="104">
        <v>14.01</v>
      </c>
      <c r="AF39" s="104">
        <v>13.78</v>
      </c>
      <c r="AG39" s="104">
        <v>13.57</v>
      </c>
      <c r="AH39" s="104">
        <v>13.37</v>
      </c>
      <c r="AI39" s="104">
        <v>13.19</v>
      </c>
      <c r="AJ39" s="104">
        <v>13.03</v>
      </c>
      <c r="AK39" s="104">
        <v>12.87</v>
      </c>
      <c r="AL39" s="104"/>
      <c r="AM39" s="104"/>
      <c r="AN39" s="104"/>
      <c r="AO39" s="104"/>
      <c r="AP39" s="104"/>
      <c r="AQ39" s="104"/>
      <c r="AR39" s="104"/>
      <c r="AS39" s="104"/>
      <c r="AT39" s="104"/>
      <c r="AU39" s="104"/>
      <c r="AV39" s="104"/>
      <c r="AW39" s="104"/>
    </row>
    <row r="40" spans="1:49" x14ac:dyDescent="0.25">
      <c r="A40" s="103">
        <v>29</v>
      </c>
      <c r="B40" s="104"/>
      <c r="C40" s="104"/>
      <c r="D40" s="104"/>
      <c r="E40" s="104"/>
      <c r="F40" s="104"/>
      <c r="G40" s="104"/>
      <c r="H40" s="104"/>
      <c r="I40" s="104"/>
      <c r="J40" s="104"/>
      <c r="K40" s="104"/>
      <c r="L40" s="104"/>
      <c r="M40" s="104">
        <v>26.31</v>
      </c>
      <c r="N40" s="104">
        <v>24.71</v>
      </c>
      <c r="O40" s="104">
        <v>23.34</v>
      </c>
      <c r="P40" s="104">
        <v>22.17</v>
      </c>
      <c r="Q40" s="104">
        <v>21.14</v>
      </c>
      <c r="R40" s="104">
        <v>20.239999999999998</v>
      </c>
      <c r="S40" s="104">
        <v>19.440000000000001</v>
      </c>
      <c r="T40" s="104">
        <v>18.73</v>
      </c>
      <c r="U40" s="104">
        <v>18.09</v>
      </c>
      <c r="V40" s="104">
        <v>17.52</v>
      </c>
      <c r="W40" s="104">
        <v>17</v>
      </c>
      <c r="X40" s="104">
        <v>16.53</v>
      </c>
      <c r="Y40" s="104">
        <v>16.11</v>
      </c>
      <c r="Z40" s="104">
        <v>15.72</v>
      </c>
      <c r="AA40" s="104">
        <v>15.37</v>
      </c>
      <c r="AB40" s="104">
        <v>15.04</v>
      </c>
      <c r="AC40" s="104">
        <v>14.74</v>
      </c>
      <c r="AD40" s="104">
        <v>14.47</v>
      </c>
      <c r="AE40" s="104">
        <v>14.22</v>
      </c>
      <c r="AF40" s="104">
        <v>13.99</v>
      </c>
      <c r="AG40" s="104">
        <v>13.78</v>
      </c>
      <c r="AH40" s="104">
        <v>13.58</v>
      </c>
      <c r="AI40" s="104">
        <v>13.4</v>
      </c>
      <c r="AJ40" s="104">
        <v>13.23</v>
      </c>
      <c r="AK40" s="104"/>
      <c r="AL40" s="104"/>
      <c r="AM40" s="104"/>
      <c r="AN40" s="104"/>
      <c r="AO40" s="104"/>
      <c r="AP40" s="104"/>
      <c r="AQ40" s="104"/>
      <c r="AR40" s="104"/>
      <c r="AS40" s="104"/>
      <c r="AT40" s="104"/>
      <c r="AU40" s="104"/>
      <c r="AV40" s="104"/>
      <c r="AW40" s="104"/>
    </row>
    <row r="41" spans="1:49" x14ac:dyDescent="0.25">
      <c r="A41" s="103">
        <v>30</v>
      </c>
      <c r="B41" s="104"/>
      <c r="C41" s="104"/>
      <c r="D41" s="104"/>
      <c r="E41" s="104"/>
      <c r="F41" s="104"/>
      <c r="G41" s="104"/>
      <c r="H41" s="104"/>
      <c r="I41" s="104"/>
      <c r="J41" s="104"/>
      <c r="K41" s="104"/>
      <c r="L41" s="104"/>
      <c r="M41" s="104">
        <v>26.67</v>
      </c>
      <c r="N41" s="104">
        <v>25.05</v>
      </c>
      <c r="O41" s="104">
        <v>23.66</v>
      </c>
      <c r="P41" s="104">
        <v>22.47</v>
      </c>
      <c r="Q41" s="104">
        <v>21.43</v>
      </c>
      <c r="R41" s="104">
        <v>20.51</v>
      </c>
      <c r="S41" s="104">
        <v>19.71</v>
      </c>
      <c r="T41" s="104">
        <v>18.989999999999998</v>
      </c>
      <c r="U41" s="104">
        <v>18.34</v>
      </c>
      <c r="V41" s="104">
        <v>17.760000000000002</v>
      </c>
      <c r="W41" s="104">
        <v>17.239999999999998</v>
      </c>
      <c r="X41" s="104">
        <v>16.77</v>
      </c>
      <c r="Y41" s="104">
        <v>16.34</v>
      </c>
      <c r="Z41" s="104">
        <v>15.95</v>
      </c>
      <c r="AA41" s="104">
        <v>15.59</v>
      </c>
      <c r="AB41" s="104">
        <v>15.26</v>
      </c>
      <c r="AC41" s="104">
        <v>14.96</v>
      </c>
      <c r="AD41" s="104">
        <v>14.69</v>
      </c>
      <c r="AE41" s="104">
        <v>14.44</v>
      </c>
      <c r="AF41" s="104">
        <v>14.2</v>
      </c>
      <c r="AG41" s="104">
        <v>13.99</v>
      </c>
      <c r="AH41" s="104">
        <v>13.8</v>
      </c>
      <c r="AI41" s="104">
        <v>13.62</v>
      </c>
      <c r="AJ41" s="104"/>
      <c r="AK41" s="104"/>
      <c r="AL41" s="104"/>
      <c r="AM41" s="104"/>
      <c r="AN41" s="104"/>
      <c r="AO41" s="104"/>
      <c r="AP41" s="104"/>
      <c r="AQ41" s="104"/>
      <c r="AR41" s="104"/>
      <c r="AS41" s="104"/>
      <c r="AT41" s="104"/>
      <c r="AU41" s="104"/>
      <c r="AV41" s="104"/>
      <c r="AW41" s="104"/>
    </row>
    <row r="42" spans="1:49" x14ac:dyDescent="0.25">
      <c r="A42" s="103">
        <v>31</v>
      </c>
      <c r="B42" s="104"/>
      <c r="C42" s="104"/>
      <c r="D42" s="104"/>
      <c r="E42" s="104"/>
      <c r="F42" s="104"/>
      <c r="G42" s="104"/>
      <c r="H42" s="104"/>
      <c r="I42" s="104"/>
      <c r="J42" s="104"/>
      <c r="K42" s="104"/>
      <c r="L42" s="104"/>
      <c r="M42" s="104">
        <v>27.03</v>
      </c>
      <c r="N42" s="104">
        <v>25.39</v>
      </c>
      <c r="O42" s="104">
        <v>23.99</v>
      </c>
      <c r="P42" s="104">
        <v>22.78</v>
      </c>
      <c r="Q42" s="104">
        <v>21.72</v>
      </c>
      <c r="R42" s="104">
        <v>20.8</v>
      </c>
      <c r="S42" s="104">
        <v>19.98</v>
      </c>
      <c r="T42" s="104">
        <v>19.25</v>
      </c>
      <c r="U42" s="104">
        <v>18.600000000000001</v>
      </c>
      <c r="V42" s="104">
        <v>18.010000000000002</v>
      </c>
      <c r="W42" s="104">
        <v>17.489999999999998</v>
      </c>
      <c r="X42" s="104">
        <v>17.010000000000002</v>
      </c>
      <c r="Y42" s="104">
        <v>16.57</v>
      </c>
      <c r="Z42" s="104">
        <v>16.18</v>
      </c>
      <c r="AA42" s="104">
        <v>15.82</v>
      </c>
      <c r="AB42" s="104">
        <v>15.49</v>
      </c>
      <c r="AC42" s="104">
        <v>15.19</v>
      </c>
      <c r="AD42" s="104">
        <v>14.91</v>
      </c>
      <c r="AE42" s="104">
        <v>14.66</v>
      </c>
      <c r="AF42" s="104">
        <v>14.43</v>
      </c>
      <c r="AG42" s="104">
        <v>14.21</v>
      </c>
      <c r="AH42" s="104">
        <v>14.02</v>
      </c>
      <c r="AI42" s="104"/>
      <c r="AJ42" s="104"/>
      <c r="AK42" s="104"/>
      <c r="AL42" s="104"/>
      <c r="AM42" s="104"/>
      <c r="AN42" s="104"/>
      <c r="AO42" s="104"/>
      <c r="AP42" s="104"/>
      <c r="AQ42" s="104"/>
      <c r="AR42" s="104"/>
      <c r="AS42" s="104"/>
      <c r="AT42" s="104"/>
      <c r="AU42" s="104"/>
      <c r="AV42" s="104"/>
      <c r="AW42" s="104"/>
    </row>
    <row r="43" spans="1:49" x14ac:dyDescent="0.25">
      <c r="A43" s="103">
        <v>32</v>
      </c>
      <c r="B43" s="104"/>
      <c r="C43" s="104"/>
      <c r="D43" s="104"/>
      <c r="E43" s="104"/>
      <c r="F43" s="104"/>
      <c r="G43" s="104"/>
      <c r="H43" s="104"/>
      <c r="I43" s="104"/>
      <c r="J43" s="104"/>
      <c r="K43" s="104"/>
      <c r="L43" s="104"/>
      <c r="M43" s="104">
        <v>27.4</v>
      </c>
      <c r="N43" s="104">
        <v>25.73</v>
      </c>
      <c r="O43" s="104">
        <v>24.31</v>
      </c>
      <c r="P43" s="104">
        <v>23.09</v>
      </c>
      <c r="Q43" s="104">
        <v>22.02</v>
      </c>
      <c r="R43" s="104">
        <v>21.08</v>
      </c>
      <c r="S43" s="104">
        <v>20.260000000000002</v>
      </c>
      <c r="T43" s="104">
        <v>19.52</v>
      </c>
      <c r="U43" s="104">
        <v>18.86</v>
      </c>
      <c r="V43" s="104">
        <v>18.27</v>
      </c>
      <c r="W43" s="104">
        <v>17.739999999999998</v>
      </c>
      <c r="X43" s="104">
        <v>17.25</v>
      </c>
      <c r="Y43" s="104">
        <v>16.809999999999999</v>
      </c>
      <c r="Z43" s="104">
        <v>16.420000000000002</v>
      </c>
      <c r="AA43" s="104">
        <v>16.05</v>
      </c>
      <c r="AB43" s="104">
        <v>15.72</v>
      </c>
      <c r="AC43" s="104">
        <v>15.42</v>
      </c>
      <c r="AD43" s="104">
        <v>15.14</v>
      </c>
      <c r="AE43" s="104">
        <v>14.89</v>
      </c>
      <c r="AF43" s="104">
        <v>14.66</v>
      </c>
      <c r="AG43" s="104">
        <v>14.44</v>
      </c>
      <c r="AH43" s="104"/>
      <c r="AI43" s="104"/>
      <c r="AJ43" s="104"/>
      <c r="AK43" s="104"/>
      <c r="AL43" s="104"/>
      <c r="AM43" s="104"/>
      <c r="AN43" s="104"/>
      <c r="AO43" s="104"/>
      <c r="AP43" s="104"/>
      <c r="AQ43" s="104"/>
      <c r="AR43" s="104"/>
      <c r="AS43" s="104"/>
      <c r="AT43" s="104"/>
      <c r="AU43" s="104"/>
      <c r="AV43" s="104"/>
      <c r="AW43" s="104"/>
    </row>
    <row r="44" spans="1:49" x14ac:dyDescent="0.25">
      <c r="A44" s="103">
        <v>33</v>
      </c>
      <c r="B44" s="104"/>
      <c r="C44" s="104"/>
      <c r="D44" s="104"/>
      <c r="E44" s="104"/>
      <c r="F44" s="104"/>
      <c r="G44" s="104"/>
      <c r="H44" s="104"/>
      <c r="I44" s="104"/>
      <c r="J44" s="104"/>
      <c r="K44" s="104"/>
      <c r="L44" s="104"/>
      <c r="M44" s="104">
        <v>27.77</v>
      </c>
      <c r="N44" s="104">
        <v>26.08</v>
      </c>
      <c r="O44" s="104">
        <v>24.65</v>
      </c>
      <c r="P44" s="104">
        <v>23.41</v>
      </c>
      <c r="Q44" s="104">
        <v>22.32</v>
      </c>
      <c r="R44" s="104">
        <v>21.38</v>
      </c>
      <c r="S44" s="104">
        <v>20.54</v>
      </c>
      <c r="T44" s="104">
        <v>19.79</v>
      </c>
      <c r="U44" s="104">
        <v>19.13</v>
      </c>
      <c r="V44" s="104">
        <v>18.53</v>
      </c>
      <c r="W44" s="104">
        <v>17.989999999999998</v>
      </c>
      <c r="X44" s="104">
        <v>17.5</v>
      </c>
      <c r="Y44" s="104">
        <v>17.059999999999999</v>
      </c>
      <c r="Z44" s="104">
        <v>16.66</v>
      </c>
      <c r="AA44" s="104">
        <v>16.3</v>
      </c>
      <c r="AB44" s="104">
        <v>15.96</v>
      </c>
      <c r="AC44" s="104">
        <v>15.66</v>
      </c>
      <c r="AD44" s="104">
        <v>15.38</v>
      </c>
      <c r="AE44" s="104">
        <v>15.13</v>
      </c>
      <c r="AF44" s="104">
        <v>14.9</v>
      </c>
      <c r="AG44" s="104"/>
      <c r="AH44" s="104"/>
      <c r="AI44" s="104"/>
      <c r="AJ44" s="104"/>
      <c r="AK44" s="104"/>
      <c r="AL44" s="104"/>
      <c r="AM44" s="104"/>
      <c r="AN44" s="104"/>
      <c r="AO44" s="104"/>
      <c r="AP44" s="104"/>
      <c r="AQ44" s="104"/>
      <c r="AR44" s="104"/>
      <c r="AS44" s="104"/>
      <c r="AT44" s="104"/>
      <c r="AU44" s="104"/>
      <c r="AV44" s="104"/>
      <c r="AW44" s="104"/>
    </row>
    <row r="45" spans="1:49" x14ac:dyDescent="0.25">
      <c r="A45" s="103">
        <v>34</v>
      </c>
      <c r="B45" s="104"/>
      <c r="C45" s="104"/>
      <c r="D45" s="104"/>
      <c r="E45" s="104"/>
      <c r="F45" s="104"/>
      <c r="G45" s="104"/>
      <c r="H45" s="104"/>
      <c r="I45" s="104"/>
      <c r="J45" s="104"/>
      <c r="K45" s="104"/>
      <c r="L45" s="104"/>
      <c r="M45" s="104">
        <v>28.14</v>
      </c>
      <c r="N45" s="104">
        <v>26.44</v>
      </c>
      <c r="O45" s="104">
        <v>24.98</v>
      </c>
      <c r="P45" s="104">
        <v>23.73</v>
      </c>
      <c r="Q45" s="104">
        <v>22.63</v>
      </c>
      <c r="R45" s="104">
        <v>21.67</v>
      </c>
      <c r="S45" s="104">
        <v>20.82</v>
      </c>
      <c r="T45" s="104">
        <v>20.07</v>
      </c>
      <c r="U45" s="104">
        <v>19.399999999999999</v>
      </c>
      <c r="V45" s="104">
        <v>18.79</v>
      </c>
      <c r="W45" s="104">
        <v>18.25</v>
      </c>
      <c r="X45" s="104">
        <v>17.760000000000002</v>
      </c>
      <c r="Y45" s="104">
        <v>17.32</v>
      </c>
      <c r="Z45" s="104">
        <v>16.91</v>
      </c>
      <c r="AA45" s="104">
        <v>16.55</v>
      </c>
      <c r="AB45" s="104">
        <v>16.21</v>
      </c>
      <c r="AC45" s="104">
        <v>15.91</v>
      </c>
      <c r="AD45" s="104">
        <v>15.63</v>
      </c>
      <c r="AE45" s="104">
        <v>15.38</v>
      </c>
      <c r="AF45" s="104"/>
      <c r="AG45" s="104"/>
      <c r="AH45" s="104"/>
      <c r="AI45" s="104"/>
      <c r="AJ45" s="104"/>
      <c r="AK45" s="104"/>
      <c r="AL45" s="104"/>
      <c r="AM45" s="104"/>
      <c r="AN45" s="104"/>
      <c r="AO45" s="104"/>
      <c r="AP45" s="104"/>
      <c r="AQ45" s="104"/>
      <c r="AR45" s="104"/>
      <c r="AS45" s="104"/>
      <c r="AT45" s="104"/>
      <c r="AU45" s="104"/>
      <c r="AV45" s="104"/>
      <c r="AW45" s="104"/>
    </row>
    <row r="46" spans="1:49" x14ac:dyDescent="0.25">
      <c r="A46" s="103">
        <v>35</v>
      </c>
      <c r="B46" s="104"/>
      <c r="C46" s="104"/>
      <c r="D46" s="104"/>
      <c r="E46" s="104"/>
      <c r="F46" s="104"/>
      <c r="G46" s="104"/>
      <c r="H46" s="104"/>
      <c r="I46" s="104"/>
      <c r="J46" s="104"/>
      <c r="K46" s="104"/>
      <c r="L46" s="104"/>
      <c r="M46" s="104">
        <v>28.52</v>
      </c>
      <c r="N46" s="104">
        <v>26.8</v>
      </c>
      <c r="O46" s="104">
        <v>25.32</v>
      </c>
      <c r="P46" s="104">
        <v>24.05</v>
      </c>
      <c r="Q46" s="104">
        <v>22.94</v>
      </c>
      <c r="R46" s="104">
        <v>21.97</v>
      </c>
      <c r="S46" s="104">
        <v>21.12</v>
      </c>
      <c r="T46" s="104">
        <v>20.350000000000001</v>
      </c>
      <c r="U46" s="104">
        <v>19.670000000000002</v>
      </c>
      <c r="V46" s="104">
        <v>19.07</v>
      </c>
      <c r="W46" s="104">
        <v>18.52</v>
      </c>
      <c r="X46" s="104">
        <v>18.02</v>
      </c>
      <c r="Y46" s="104">
        <v>17.579999999999998</v>
      </c>
      <c r="Z46" s="104">
        <v>17.170000000000002</v>
      </c>
      <c r="AA46" s="104">
        <v>16.8</v>
      </c>
      <c r="AB46" s="104">
        <v>16.47</v>
      </c>
      <c r="AC46" s="104">
        <v>16.16</v>
      </c>
      <c r="AD46" s="104">
        <v>15.89</v>
      </c>
      <c r="AE46" s="104"/>
      <c r="AF46" s="104"/>
      <c r="AG46" s="104"/>
      <c r="AH46" s="104"/>
      <c r="AI46" s="104"/>
      <c r="AJ46" s="104"/>
      <c r="AK46" s="104"/>
      <c r="AL46" s="104"/>
      <c r="AM46" s="104"/>
      <c r="AN46" s="104"/>
      <c r="AO46" s="104"/>
      <c r="AP46" s="104"/>
      <c r="AQ46" s="104"/>
      <c r="AR46" s="104"/>
      <c r="AS46" s="104"/>
      <c r="AT46" s="104"/>
      <c r="AU46" s="104"/>
      <c r="AV46" s="104"/>
      <c r="AW46" s="104"/>
    </row>
    <row r="47" spans="1:49" x14ac:dyDescent="0.25">
      <c r="A47" s="103">
        <v>36</v>
      </c>
      <c r="B47" s="104"/>
      <c r="C47" s="104"/>
      <c r="D47" s="104"/>
      <c r="E47" s="104"/>
      <c r="F47" s="104"/>
      <c r="G47" s="104"/>
      <c r="H47" s="104"/>
      <c r="I47" s="104"/>
      <c r="J47" s="104"/>
      <c r="K47" s="104"/>
      <c r="L47" s="104"/>
      <c r="M47" s="104">
        <v>28.91</v>
      </c>
      <c r="N47" s="104">
        <v>27.16</v>
      </c>
      <c r="O47" s="104">
        <v>25.67</v>
      </c>
      <c r="P47" s="104">
        <v>24.38</v>
      </c>
      <c r="Q47" s="104">
        <v>23.26</v>
      </c>
      <c r="R47" s="104">
        <v>22.28</v>
      </c>
      <c r="S47" s="104">
        <v>21.41</v>
      </c>
      <c r="T47" s="104">
        <v>20.65</v>
      </c>
      <c r="U47" s="104">
        <v>19.96</v>
      </c>
      <c r="V47" s="104">
        <v>19.350000000000001</v>
      </c>
      <c r="W47" s="104">
        <v>18.79</v>
      </c>
      <c r="X47" s="104">
        <v>18.3</v>
      </c>
      <c r="Y47" s="104">
        <v>17.850000000000001</v>
      </c>
      <c r="Z47" s="104">
        <v>17.440000000000001</v>
      </c>
      <c r="AA47" s="104">
        <v>17.07</v>
      </c>
      <c r="AB47" s="104">
        <v>16.739999999999998</v>
      </c>
      <c r="AC47" s="104">
        <v>16.43</v>
      </c>
      <c r="AD47" s="104"/>
      <c r="AE47" s="104"/>
      <c r="AF47" s="104"/>
      <c r="AG47" s="104"/>
      <c r="AH47" s="104"/>
      <c r="AI47" s="104"/>
      <c r="AJ47" s="104"/>
      <c r="AK47" s="104"/>
      <c r="AL47" s="104"/>
      <c r="AM47" s="104"/>
      <c r="AN47" s="104"/>
      <c r="AO47" s="104"/>
      <c r="AP47" s="104"/>
      <c r="AQ47" s="104"/>
      <c r="AR47" s="104"/>
      <c r="AS47" s="104"/>
      <c r="AT47" s="104"/>
      <c r="AU47" s="104"/>
      <c r="AV47" s="104"/>
      <c r="AW47" s="104"/>
    </row>
    <row r="48" spans="1:49" x14ac:dyDescent="0.25">
      <c r="A48" s="103">
        <v>37</v>
      </c>
      <c r="B48" s="104"/>
      <c r="C48" s="104"/>
      <c r="D48" s="104"/>
      <c r="E48" s="104"/>
      <c r="F48" s="104"/>
      <c r="G48" s="104"/>
      <c r="H48" s="104"/>
      <c r="I48" s="104"/>
      <c r="J48" s="104"/>
      <c r="K48" s="104"/>
      <c r="L48" s="104"/>
      <c r="M48" s="104">
        <v>29.3</v>
      </c>
      <c r="N48" s="104">
        <v>27.53</v>
      </c>
      <c r="O48" s="104">
        <v>26.02</v>
      </c>
      <c r="P48" s="104">
        <v>24.72</v>
      </c>
      <c r="Q48" s="104">
        <v>23.59</v>
      </c>
      <c r="R48" s="104">
        <v>22.6</v>
      </c>
      <c r="S48" s="104">
        <v>21.72</v>
      </c>
      <c r="T48" s="104">
        <v>20.94</v>
      </c>
      <c r="U48" s="104">
        <v>20.25</v>
      </c>
      <c r="V48" s="104">
        <v>19.63</v>
      </c>
      <c r="W48" s="104">
        <v>19.079999999999998</v>
      </c>
      <c r="X48" s="104">
        <v>18.579999999999998</v>
      </c>
      <c r="Y48" s="104">
        <v>18.13</v>
      </c>
      <c r="Z48" s="104">
        <v>17.72</v>
      </c>
      <c r="AA48" s="104">
        <v>17.350000000000001</v>
      </c>
      <c r="AB48" s="104">
        <v>17.010000000000002</v>
      </c>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1:49" x14ac:dyDescent="0.25">
      <c r="A49" s="103">
        <v>38</v>
      </c>
      <c r="B49" s="104"/>
      <c r="C49" s="104"/>
      <c r="D49" s="104"/>
      <c r="E49" s="104"/>
      <c r="F49" s="104"/>
      <c r="G49" s="104"/>
      <c r="H49" s="104"/>
      <c r="I49" s="104"/>
      <c r="J49" s="104"/>
      <c r="K49" s="104"/>
      <c r="L49" s="104"/>
      <c r="M49" s="104">
        <v>29.7</v>
      </c>
      <c r="N49" s="104">
        <v>27.91</v>
      </c>
      <c r="O49" s="104">
        <v>26.38</v>
      </c>
      <c r="P49" s="104">
        <v>25.07</v>
      </c>
      <c r="Q49" s="104">
        <v>23.92</v>
      </c>
      <c r="R49" s="104">
        <v>22.92</v>
      </c>
      <c r="S49" s="104">
        <v>22.04</v>
      </c>
      <c r="T49" s="104">
        <v>21.25</v>
      </c>
      <c r="U49" s="104">
        <v>20.56</v>
      </c>
      <c r="V49" s="104">
        <v>19.940000000000001</v>
      </c>
      <c r="W49" s="104">
        <v>19.38</v>
      </c>
      <c r="X49" s="104">
        <v>18.88</v>
      </c>
      <c r="Y49" s="104">
        <v>18.420000000000002</v>
      </c>
      <c r="Z49" s="104">
        <v>18.010000000000002</v>
      </c>
      <c r="AA49" s="104">
        <v>17.64</v>
      </c>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x14ac:dyDescent="0.25">
      <c r="A50" s="103">
        <v>39</v>
      </c>
      <c r="B50" s="104"/>
      <c r="C50" s="104"/>
      <c r="D50" s="104"/>
      <c r="E50" s="104"/>
      <c r="F50" s="104"/>
      <c r="G50" s="104"/>
      <c r="H50" s="104"/>
      <c r="I50" s="104"/>
      <c r="J50" s="104"/>
      <c r="K50" s="104"/>
      <c r="L50" s="104"/>
      <c r="M50" s="104">
        <v>30.11</v>
      </c>
      <c r="N50" s="104">
        <v>28.3</v>
      </c>
      <c r="O50" s="104">
        <v>26.75</v>
      </c>
      <c r="P50" s="104">
        <v>25.42</v>
      </c>
      <c r="Q50" s="104">
        <v>24.27</v>
      </c>
      <c r="R50" s="104">
        <v>23.26</v>
      </c>
      <c r="S50" s="104">
        <v>22.37</v>
      </c>
      <c r="T50" s="104">
        <v>21.58</v>
      </c>
      <c r="U50" s="104">
        <v>20.88</v>
      </c>
      <c r="V50" s="104">
        <v>20.25</v>
      </c>
      <c r="W50" s="104">
        <v>19.690000000000001</v>
      </c>
      <c r="X50" s="104">
        <v>19.190000000000001</v>
      </c>
      <c r="Y50" s="104">
        <v>18.73</v>
      </c>
      <c r="Z50" s="104">
        <v>18.32</v>
      </c>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row>
    <row r="51" spans="1:49" x14ac:dyDescent="0.25">
      <c r="A51" s="103">
        <v>40</v>
      </c>
      <c r="B51" s="104"/>
      <c r="C51" s="104"/>
      <c r="D51" s="104"/>
      <c r="E51" s="104"/>
      <c r="F51" s="104"/>
      <c r="G51" s="104"/>
      <c r="H51" s="104"/>
      <c r="I51" s="104"/>
      <c r="J51" s="104"/>
      <c r="K51" s="104"/>
      <c r="L51" s="104"/>
      <c r="M51" s="104">
        <v>30.53</v>
      </c>
      <c r="N51" s="104">
        <v>28.7</v>
      </c>
      <c r="O51" s="104">
        <v>27.14</v>
      </c>
      <c r="P51" s="104">
        <v>25.79</v>
      </c>
      <c r="Q51" s="104">
        <v>24.63</v>
      </c>
      <c r="R51" s="104">
        <v>23.61</v>
      </c>
      <c r="S51" s="104">
        <v>22.71</v>
      </c>
      <c r="T51" s="104">
        <v>21.91</v>
      </c>
      <c r="U51" s="104">
        <v>21.21</v>
      </c>
      <c r="V51" s="104">
        <v>20.58</v>
      </c>
      <c r="W51" s="104">
        <v>20.02</v>
      </c>
      <c r="X51" s="104">
        <v>19.510000000000002</v>
      </c>
      <c r="Y51" s="104">
        <v>19.05</v>
      </c>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row>
    <row r="52" spans="1:49" x14ac:dyDescent="0.25">
      <c r="A52" s="103">
        <v>41</v>
      </c>
      <c r="B52" s="104"/>
      <c r="C52" s="104"/>
      <c r="D52" s="104"/>
      <c r="E52" s="104"/>
      <c r="F52" s="104"/>
      <c r="G52" s="104"/>
      <c r="H52" s="104"/>
      <c r="I52" s="104"/>
      <c r="J52" s="104"/>
      <c r="K52" s="104"/>
      <c r="L52" s="104"/>
      <c r="M52" s="104">
        <v>30.97</v>
      </c>
      <c r="N52" s="104">
        <v>29.11</v>
      </c>
      <c r="O52" s="104">
        <v>27.54</v>
      </c>
      <c r="P52" s="104">
        <v>26.18</v>
      </c>
      <c r="Q52" s="104">
        <v>25</v>
      </c>
      <c r="R52" s="104">
        <v>23.97</v>
      </c>
      <c r="S52" s="104">
        <v>23.07</v>
      </c>
      <c r="T52" s="104">
        <v>22.27</v>
      </c>
      <c r="U52" s="104">
        <v>21.56</v>
      </c>
      <c r="V52" s="104">
        <v>20.93</v>
      </c>
      <c r="W52" s="104">
        <v>20.36</v>
      </c>
      <c r="X52" s="104">
        <v>19.850000000000001</v>
      </c>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row>
    <row r="53" spans="1:49" x14ac:dyDescent="0.25">
      <c r="A53" s="103">
        <v>42</v>
      </c>
      <c r="B53" s="104"/>
      <c r="C53" s="104"/>
      <c r="D53" s="104"/>
      <c r="E53" s="104"/>
      <c r="F53" s="104"/>
      <c r="G53" s="104"/>
      <c r="H53" s="104"/>
      <c r="I53" s="104"/>
      <c r="J53" s="104"/>
      <c r="K53" s="104"/>
      <c r="L53" s="104"/>
      <c r="M53" s="104">
        <v>31.42</v>
      </c>
      <c r="N53" s="104">
        <v>29.54</v>
      </c>
      <c r="O53" s="104">
        <v>27.95</v>
      </c>
      <c r="P53" s="104">
        <v>26.58</v>
      </c>
      <c r="Q53" s="104">
        <v>25.39</v>
      </c>
      <c r="R53" s="104">
        <v>24.35</v>
      </c>
      <c r="S53" s="104">
        <v>23.44</v>
      </c>
      <c r="T53" s="104">
        <v>22.64</v>
      </c>
      <c r="U53" s="104">
        <v>21.93</v>
      </c>
      <c r="V53" s="104">
        <v>21.29</v>
      </c>
      <c r="W53" s="104">
        <v>20.72</v>
      </c>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row>
    <row r="54" spans="1:49" x14ac:dyDescent="0.25">
      <c r="A54" s="103">
        <v>43</v>
      </c>
      <c r="B54" s="104"/>
      <c r="C54" s="104"/>
      <c r="D54" s="104"/>
      <c r="E54" s="104"/>
      <c r="F54" s="104"/>
      <c r="G54" s="104"/>
      <c r="H54" s="104"/>
      <c r="I54" s="104"/>
      <c r="J54" s="104"/>
      <c r="K54" s="104"/>
      <c r="L54" s="104"/>
      <c r="M54" s="104">
        <v>31.88</v>
      </c>
      <c r="N54" s="104">
        <v>29.99</v>
      </c>
      <c r="O54" s="104">
        <v>28.38</v>
      </c>
      <c r="P54" s="104">
        <v>27</v>
      </c>
      <c r="Q54" s="104">
        <v>25.8</v>
      </c>
      <c r="R54" s="104">
        <v>24.76</v>
      </c>
      <c r="S54" s="104">
        <v>23.84</v>
      </c>
      <c r="T54" s="104">
        <v>23.03</v>
      </c>
      <c r="U54" s="104">
        <v>22.31</v>
      </c>
      <c r="V54" s="104">
        <v>21.67</v>
      </c>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row>
    <row r="55" spans="1:49" x14ac:dyDescent="0.25">
      <c r="A55" s="103">
        <v>44</v>
      </c>
      <c r="B55" s="104"/>
      <c r="C55" s="104"/>
      <c r="D55" s="104"/>
      <c r="E55" s="104"/>
      <c r="F55" s="104"/>
      <c r="G55" s="104"/>
      <c r="H55" s="104"/>
      <c r="I55" s="104"/>
      <c r="J55" s="104"/>
      <c r="K55" s="104"/>
      <c r="L55" s="104"/>
      <c r="M55" s="104">
        <v>32.369999999999997</v>
      </c>
      <c r="N55" s="104">
        <v>30.45</v>
      </c>
      <c r="O55" s="104">
        <v>28.83</v>
      </c>
      <c r="P55" s="104">
        <v>27.43</v>
      </c>
      <c r="Q55" s="104">
        <v>26.23</v>
      </c>
      <c r="R55" s="104">
        <v>25.18</v>
      </c>
      <c r="S55" s="104">
        <v>24.25</v>
      </c>
      <c r="T55" s="104">
        <v>23.44</v>
      </c>
      <c r="U55" s="104">
        <v>22.72</v>
      </c>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row>
    <row r="56" spans="1:49" x14ac:dyDescent="0.25">
      <c r="A56" s="103">
        <v>45</v>
      </c>
      <c r="B56" s="104"/>
      <c r="C56" s="104"/>
      <c r="D56" s="104"/>
      <c r="E56" s="104"/>
      <c r="F56" s="104"/>
      <c r="G56" s="104"/>
      <c r="H56" s="104"/>
      <c r="I56" s="104"/>
      <c r="J56" s="104"/>
      <c r="K56" s="104"/>
      <c r="L56" s="104"/>
      <c r="M56" s="104">
        <v>32.869999999999997</v>
      </c>
      <c r="N56" s="104">
        <v>30.94</v>
      </c>
      <c r="O56" s="104">
        <v>29.3</v>
      </c>
      <c r="P56" s="104">
        <v>27.89</v>
      </c>
      <c r="Q56" s="104">
        <v>26.68</v>
      </c>
      <c r="R56" s="104">
        <v>25.62</v>
      </c>
      <c r="S56" s="104">
        <v>24.69</v>
      </c>
      <c r="T56" s="104">
        <v>23.87</v>
      </c>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row>
    <row r="57" spans="1:49" x14ac:dyDescent="0.25">
      <c r="A57" s="103">
        <v>46</v>
      </c>
      <c r="B57" s="104"/>
      <c r="C57" s="104"/>
      <c r="D57" s="104"/>
      <c r="E57" s="104"/>
      <c r="F57" s="104"/>
      <c r="G57" s="104"/>
      <c r="H57" s="104"/>
      <c r="I57" s="104"/>
      <c r="J57" s="104"/>
      <c r="K57" s="104"/>
      <c r="L57" s="104"/>
      <c r="M57" s="104">
        <v>33.39</v>
      </c>
      <c r="N57" s="104">
        <v>31.44</v>
      </c>
      <c r="O57" s="104">
        <v>29.79</v>
      </c>
      <c r="P57" s="104">
        <v>28.37</v>
      </c>
      <c r="Q57" s="104">
        <v>27.15</v>
      </c>
      <c r="R57" s="104">
        <v>26.08</v>
      </c>
      <c r="S57" s="104">
        <v>25.15</v>
      </c>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49" x14ac:dyDescent="0.25">
      <c r="A58" s="103">
        <v>47</v>
      </c>
      <c r="B58" s="104"/>
      <c r="C58" s="104"/>
      <c r="D58" s="104"/>
      <c r="E58" s="104"/>
      <c r="F58" s="104"/>
      <c r="G58" s="104"/>
      <c r="H58" s="104"/>
      <c r="I58" s="104"/>
      <c r="J58" s="104"/>
      <c r="K58" s="104"/>
      <c r="L58" s="104"/>
      <c r="M58" s="104">
        <v>33.94</v>
      </c>
      <c r="N58" s="104">
        <v>31.98</v>
      </c>
      <c r="O58" s="104">
        <v>30.31</v>
      </c>
      <c r="P58" s="104">
        <v>28.88</v>
      </c>
      <c r="Q58" s="104">
        <v>27.65</v>
      </c>
      <c r="R58" s="104">
        <v>26.57</v>
      </c>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1:49" x14ac:dyDescent="0.25">
      <c r="A59" s="103">
        <v>48</v>
      </c>
      <c r="B59" s="104"/>
      <c r="C59" s="104"/>
      <c r="D59" s="104"/>
      <c r="E59" s="104"/>
      <c r="F59" s="104"/>
      <c r="G59" s="104"/>
      <c r="H59" s="104"/>
      <c r="I59" s="104"/>
      <c r="J59" s="104"/>
      <c r="K59" s="104"/>
      <c r="L59" s="104"/>
      <c r="M59" s="104">
        <v>34.53</v>
      </c>
      <c r="N59" s="104">
        <v>32.54</v>
      </c>
      <c r="O59" s="104">
        <v>30.86</v>
      </c>
      <c r="P59" s="104">
        <v>29.42</v>
      </c>
      <c r="Q59" s="104">
        <v>28.17</v>
      </c>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49" x14ac:dyDescent="0.25">
      <c r="A60" s="103">
        <v>49</v>
      </c>
      <c r="B60" s="104"/>
      <c r="C60" s="104"/>
      <c r="D60" s="104"/>
      <c r="E60" s="104"/>
      <c r="F60" s="104"/>
      <c r="G60" s="104"/>
      <c r="H60" s="104"/>
      <c r="I60" s="104"/>
      <c r="J60" s="104"/>
      <c r="K60" s="104"/>
      <c r="L60" s="104"/>
      <c r="M60" s="104">
        <v>35.130000000000003</v>
      </c>
      <c r="N60" s="104">
        <v>33.130000000000003</v>
      </c>
      <c r="O60" s="104">
        <v>31.44</v>
      </c>
      <c r="P60" s="104">
        <v>29.98</v>
      </c>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row>
    <row r="61" spans="1:49" x14ac:dyDescent="0.25">
      <c r="A61" s="103">
        <v>50</v>
      </c>
      <c r="B61" s="104"/>
      <c r="C61" s="104"/>
      <c r="D61" s="104"/>
      <c r="E61" s="104"/>
      <c r="F61" s="104"/>
      <c r="G61" s="104"/>
      <c r="H61" s="104"/>
      <c r="I61" s="104"/>
      <c r="J61" s="104"/>
      <c r="K61" s="104"/>
      <c r="L61" s="104"/>
      <c r="M61" s="104">
        <v>35.78</v>
      </c>
      <c r="N61" s="104">
        <v>33.76</v>
      </c>
      <c r="O61" s="104">
        <v>32.04</v>
      </c>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row>
    <row r="62" spans="1:49" x14ac:dyDescent="0.25">
      <c r="A62" s="103">
        <v>51</v>
      </c>
      <c r="B62" s="104"/>
      <c r="C62" s="104"/>
      <c r="D62" s="104"/>
      <c r="E62" s="104"/>
      <c r="F62" s="104"/>
      <c r="G62" s="104"/>
      <c r="H62" s="104"/>
      <c r="I62" s="104"/>
      <c r="J62" s="104"/>
      <c r="K62" s="104"/>
      <c r="L62" s="104"/>
      <c r="M62" s="104">
        <v>36.46</v>
      </c>
      <c r="N62" s="104">
        <v>34.42</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row>
    <row r="63" spans="1:49" x14ac:dyDescent="0.25">
      <c r="A63" s="103">
        <v>52</v>
      </c>
      <c r="B63" s="104"/>
      <c r="C63" s="104"/>
      <c r="D63" s="104"/>
      <c r="E63" s="104"/>
      <c r="F63" s="104"/>
      <c r="G63" s="104"/>
      <c r="H63" s="104"/>
      <c r="I63" s="104"/>
      <c r="J63" s="104"/>
      <c r="K63" s="104"/>
      <c r="L63" s="104"/>
      <c r="M63" s="104">
        <v>37.18</v>
      </c>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row>
    <row r="64" spans="1:49" x14ac:dyDescent="0.25">
      <c r="A64" s="103">
        <v>53</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row>
    <row r="65" spans="1:49" x14ac:dyDescent="0.25">
      <c r="A65" s="103">
        <v>54</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row>
    <row r="66" spans="1:49" x14ac:dyDescent="0.25">
      <c r="A66" s="103">
        <v>55</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49" x14ac:dyDescent="0.25">
      <c r="A67" s="103">
        <v>56</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row>
    <row r="68" spans="1:49" x14ac:dyDescent="0.25">
      <c r="A68" s="103">
        <v>57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49" x14ac:dyDescent="0.25">
      <c r="A69" s="103">
        <v>58</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row>
    <row r="70" spans="1:49" x14ac:dyDescent="0.25">
      <c r="A70" s="103">
        <v>59</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row>
    <row r="71" spans="1:49" x14ac:dyDescent="0.25">
      <c r="A71" s="103">
        <v>60</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row>
    <row r="72" spans="1:49" x14ac:dyDescent="0.25">
      <c r="A72" s="103">
        <v>61</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row>
    <row r="73" spans="1:49" x14ac:dyDescent="0.25">
      <c r="A73" s="103">
        <v>62</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row>
    <row r="74" spans="1:49" x14ac:dyDescent="0.25">
      <c r="A74" s="103">
        <v>63</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row>
  </sheetData>
  <sheetProtection algorithmName="SHA-512" hashValue="9g3quRB3vgywuBLgLmIIgccW9OrxYVMXrn3/XoMHbktSaMLUh9QiLFjGCpnPsFSOrrnABBjMA9ceIOZxDt1tiQ==" saltValue="8dqLajZzIPr38CNkNnnmOw==" spinCount="100000" sheet="1" objects="1" scenarios="1"/>
  <conditionalFormatting sqref="A6:A21">
    <cfRule type="expression" dxfId="225" priority="5" stopIfTrue="1">
      <formula>MOD(ROW(),2)=0</formula>
    </cfRule>
    <cfRule type="expression" dxfId="224" priority="6" stopIfTrue="1">
      <formula>MOD(ROW(),2)&lt;&gt;0</formula>
    </cfRule>
  </conditionalFormatting>
  <conditionalFormatting sqref="A26:A74">
    <cfRule type="expression" dxfId="223" priority="1" stopIfTrue="1">
      <formula>MOD(ROW(),2)=0</formula>
    </cfRule>
    <cfRule type="expression" dxfId="222" priority="2" stopIfTrue="1">
      <formula>MOD(ROW(),2)&lt;&gt;0</formula>
    </cfRule>
  </conditionalFormatting>
  <conditionalFormatting sqref="B6:AW21">
    <cfRule type="expression" dxfId="221" priority="13" stopIfTrue="1">
      <formula>MOD(ROW(),2)=0</formula>
    </cfRule>
    <cfRule type="expression" dxfId="220" priority="14" stopIfTrue="1">
      <formula>MOD(ROW(),2)&lt;&gt;0</formula>
    </cfRule>
  </conditionalFormatting>
  <conditionalFormatting sqref="B26:AW74">
    <cfRule type="expression" dxfId="219" priority="3" stopIfTrue="1">
      <formula>MOD(ROW(),2)=0</formula>
    </cfRule>
    <cfRule type="expression" dxfId="218" priority="4" stopIfTrue="1">
      <formula>MOD(ROW(),2)&lt;&gt;0</formula>
    </cfRule>
  </conditionalFormatting>
  <hyperlinks>
    <hyperlink ref="B24" location="Assumptions!A1" display="Assumptions" xr:uid="{03628164-4B31-48B3-883F-4EF47E9A056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dimension ref="A1:AW74"/>
  <sheetViews>
    <sheetView showGridLines="0" zoomScale="85" zoomScaleNormal="85" workbookViewId="0">
      <selection activeCell="A4" sqref="A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0" t="s">
        <v>3</v>
      </c>
      <c r="B1" s="51"/>
      <c r="C1" s="51"/>
      <c r="D1" s="51"/>
      <c r="E1" s="51"/>
      <c r="F1" s="51"/>
      <c r="G1" s="51"/>
      <c r="H1" s="51"/>
      <c r="I1" s="51"/>
    </row>
    <row r="2" spans="1:49" ht="15.6" x14ac:dyDescent="0.3">
      <c r="A2" s="52" t="str">
        <f>IF(title="&gt; Enter workbook title here","Enter workbook title in Cover sheet",title)</f>
        <v>LGPS_S - Consolidated Factor Spreadsheet</v>
      </c>
      <c r="B2" s="53"/>
      <c r="C2" s="53"/>
      <c r="D2" s="53"/>
      <c r="E2" s="53"/>
      <c r="F2" s="53"/>
      <c r="G2" s="53"/>
      <c r="H2" s="53"/>
      <c r="I2" s="53"/>
    </row>
    <row r="3" spans="1:49" ht="15.6" x14ac:dyDescent="0.3">
      <c r="A3" s="54" t="str">
        <f>TABLE_FACTOR_TYPE_1&amp;" - x-"&amp;TABLE_SERIES_NUMBER_1</f>
        <v>Added pension - x-703</v>
      </c>
      <c r="B3" s="53"/>
      <c r="C3" s="53"/>
      <c r="D3" s="53"/>
      <c r="E3" s="53"/>
      <c r="F3" s="53"/>
      <c r="G3" s="53"/>
      <c r="H3" s="53"/>
      <c r="I3" s="53"/>
    </row>
    <row r="4" spans="1:49" x14ac:dyDescent="0.25">
      <c r="A4" s="55"/>
    </row>
    <row r="6" spans="1:49"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row>
    <row r="7" spans="1:49"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49" x14ac:dyDescent="0.25">
      <c r="A8" s="83" t="s">
        <v>44</v>
      </c>
      <c r="B8" s="149" t="s">
        <v>413</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49"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row>
    <row r="10" spans="1:49" x14ac:dyDescent="0.25">
      <c r="A10" s="83" t="s">
        <v>1</v>
      </c>
      <c r="B10" s="149" t="s">
        <v>420</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row>
    <row r="11" spans="1:49" x14ac:dyDescent="0.25">
      <c r="A11" s="83"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row>
    <row r="12" spans="1:49"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row>
    <row r="13" spans="1:49"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row>
    <row r="14" spans="1:49" x14ac:dyDescent="0.25">
      <c r="A14" s="83" t="s">
        <v>16</v>
      </c>
      <c r="B14" s="149">
        <v>703</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row>
    <row r="15" spans="1:49" x14ac:dyDescent="0.25">
      <c r="A15" s="83" t="s">
        <v>47</v>
      </c>
      <c r="B15" s="149" t="s">
        <v>421</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row>
    <row r="16" spans="1:49" x14ac:dyDescent="0.25">
      <c r="A16" s="83" t="s">
        <v>48</v>
      </c>
      <c r="B16" s="149" t="s">
        <v>361</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row>
    <row r="17" spans="1:49"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row>
    <row r="18" spans="1:49"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row>
    <row r="19" spans="1:49"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row>
    <row r="20" spans="1:49"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row>
    <row r="21" spans="1:49"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row>
    <row r="22" spans="1:49" x14ac:dyDescent="0.25">
      <c r="A22" s="94"/>
    </row>
    <row r="23" spans="1:49" x14ac:dyDescent="0.25">
      <c r="B23" s="94" t="str">
        <f>HYPERLINK("#'Factor List'!A1","Back to Factor List")</f>
        <v>Back to Factor List</v>
      </c>
    </row>
    <row r="24" spans="1:49" x14ac:dyDescent="0.25">
      <c r="B24" s="94" t="s">
        <v>705</v>
      </c>
    </row>
    <row r="26" spans="1:49" ht="26.4" x14ac:dyDescent="0.25">
      <c r="A26" s="102" t="s">
        <v>266</v>
      </c>
      <c r="B26" s="102" t="s">
        <v>462</v>
      </c>
      <c r="C26" s="102" t="s">
        <v>463</v>
      </c>
      <c r="D26" s="102" t="s">
        <v>464</v>
      </c>
      <c r="E26" s="102" t="s">
        <v>465</v>
      </c>
      <c r="F26" s="102" t="s">
        <v>466</v>
      </c>
      <c r="G26" s="102" t="s">
        <v>467</v>
      </c>
      <c r="H26" s="102" t="s">
        <v>468</v>
      </c>
      <c r="I26" s="102" t="s">
        <v>469</v>
      </c>
      <c r="J26" s="102" t="s">
        <v>470</v>
      </c>
      <c r="K26" s="102" t="s">
        <v>471</v>
      </c>
      <c r="L26" s="102" t="s">
        <v>472</v>
      </c>
      <c r="M26" s="102" t="s">
        <v>473</v>
      </c>
      <c r="N26" s="102" t="s">
        <v>474</v>
      </c>
      <c r="O26" s="102" t="s">
        <v>475</v>
      </c>
      <c r="P26" s="102" t="s">
        <v>476</v>
      </c>
      <c r="Q26" s="102" t="s">
        <v>477</v>
      </c>
      <c r="R26" s="102" t="s">
        <v>478</v>
      </c>
      <c r="S26" s="102" t="s">
        <v>479</v>
      </c>
      <c r="T26" s="102" t="s">
        <v>480</v>
      </c>
      <c r="U26" s="102" t="s">
        <v>481</v>
      </c>
      <c r="V26" s="102" t="s">
        <v>482</v>
      </c>
      <c r="W26" s="102" t="s">
        <v>483</v>
      </c>
      <c r="X26" s="102" t="s">
        <v>484</v>
      </c>
      <c r="Y26" s="102" t="s">
        <v>485</v>
      </c>
      <c r="Z26" s="102" t="s">
        <v>486</v>
      </c>
      <c r="AA26" s="102" t="s">
        <v>487</v>
      </c>
      <c r="AB26" s="102" t="s">
        <v>488</v>
      </c>
      <c r="AC26" s="102" t="s">
        <v>489</v>
      </c>
      <c r="AD26" s="102" t="s">
        <v>490</v>
      </c>
      <c r="AE26" s="102" t="s">
        <v>491</v>
      </c>
      <c r="AF26" s="102" t="s">
        <v>492</v>
      </c>
      <c r="AG26" s="102" t="s">
        <v>493</v>
      </c>
      <c r="AH26" s="102" t="s">
        <v>494</v>
      </c>
      <c r="AI26" s="102" t="s">
        <v>495</v>
      </c>
      <c r="AJ26" s="102" t="s">
        <v>496</v>
      </c>
      <c r="AK26" s="102" t="s">
        <v>497</v>
      </c>
      <c r="AL26" s="102" t="s">
        <v>498</v>
      </c>
      <c r="AM26" s="102" t="s">
        <v>499</v>
      </c>
      <c r="AN26" s="102" t="s">
        <v>500</v>
      </c>
      <c r="AO26" s="102" t="s">
        <v>501</v>
      </c>
      <c r="AP26" s="102" t="s">
        <v>502</v>
      </c>
      <c r="AQ26" s="102" t="s">
        <v>503</v>
      </c>
      <c r="AR26" s="102" t="s">
        <v>504</v>
      </c>
      <c r="AS26" s="102" t="s">
        <v>505</v>
      </c>
      <c r="AT26" s="102" t="s">
        <v>506</v>
      </c>
      <c r="AU26" s="102" t="s">
        <v>507</v>
      </c>
      <c r="AV26" s="102" t="s">
        <v>508</v>
      </c>
      <c r="AW26" s="102" t="s">
        <v>509</v>
      </c>
    </row>
    <row r="27" spans="1:49" x14ac:dyDescent="0.25">
      <c r="A27" s="103">
        <v>16</v>
      </c>
      <c r="B27" s="104"/>
      <c r="C27" s="104"/>
      <c r="D27" s="104"/>
      <c r="E27" s="104"/>
      <c r="F27" s="104"/>
      <c r="G27" s="104"/>
      <c r="H27" s="104"/>
      <c r="I27" s="104"/>
      <c r="J27" s="104"/>
      <c r="K27" s="104"/>
      <c r="L27" s="104"/>
      <c r="M27" s="104">
        <v>22.66</v>
      </c>
      <c r="N27" s="104">
        <v>21.27</v>
      </c>
      <c r="O27" s="104">
        <v>20.09</v>
      </c>
      <c r="P27" s="104">
        <v>19.07</v>
      </c>
      <c r="Q27" s="104">
        <v>18.18</v>
      </c>
      <c r="R27" s="104">
        <v>17.399999999999999</v>
      </c>
      <c r="S27" s="104">
        <v>16.7</v>
      </c>
      <c r="T27" s="104">
        <v>16.09</v>
      </c>
      <c r="U27" s="104">
        <v>15.53</v>
      </c>
      <c r="V27" s="104">
        <v>15.03</v>
      </c>
      <c r="W27" s="104">
        <v>14.58</v>
      </c>
      <c r="X27" s="104">
        <v>14.17</v>
      </c>
      <c r="Y27" s="104">
        <v>13.8</v>
      </c>
      <c r="Z27" s="104">
        <v>13.46</v>
      </c>
      <c r="AA27" s="104">
        <v>13.15</v>
      </c>
      <c r="AB27" s="104">
        <v>12.86</v>
      </c>
      <c r="AC27" s="104">
        <v>12.6</v>
      </c>
      <c r="AD27" s="104">
        <v>12.35</v>
      </c>
      <c r="AE27" s="104">
        <v>12.12</v>
      </c>
      <c r="AF27" s="104">
        <v>11.91</v>
      </c>
      <c r="AG27" s="104">
        <v>11.72</v>
      </c>
      <c r="AH27" s="104">
        <v>11.54</v>
      </c>
      <c r="AI27" s="104">
        <v>11.37</v>
      </c>
      <c r="AJ27" s="104">
        <v>11.21</v>
      </c>
      <c r="AK27" s="104">
        <v>11.06</v>
      </c>
      <c r="AL27" s="104">
        <v>10.92</v>
      </c>
      <c r="AM27" s="104">
        <v>10.79</v>
      </c>
      <c r="AN27" s="104">
        <v>10.67</v>
      </c>
      <c r="AO27" s="104">
        <v>10.56</v>
      </c>
      <c r="AP27" s="104">
        <v>10.46</v>
      </c>
      <c r="AQ27" s="104">
        <v>10.36</v>
      </c>
      <c r="AR27" s="104">
        <v>10.27</v>
      </c>
      <c r="AS27" s="104">
        <v>10.18</v>
      </c>
      <c r="AT27" s="104">
        <v>10.1</v>
      </c>
      <c r="AU27" s="104">
        <v>10.029999999999999</v>
      </c>
      <c r="AV27" s="104">
        <v>9.9600000000000009</v>
      </c>
      <c r="AW27" s="104">
        <v>9.89</v>
      </c>
    </row>
    <row r="28" spans="1:49" x14ac:dyDescent="0.25">
      <c r="A28" s="103">
        <v>17</v>
      </c>
      <c r="B28" s="104"/>
      <c r="C28" s="104"/>
      <c r="D28" s="104"/>
      <c r="E28" s="104"/>
      <c r="F28" s="104"/>
      <c r="G28" s="104"/>
      <c r="H28" s="104"/>
      <c r="I28" s="104"/>
      <c r="J28" s="104"/>
      <c r="K28" s="104"/>
      <c r="L28" s="104"/>
      <c r="M28" s="104">
        <v>23.08</v>
      </c>
      <c r="N28" s="104">
        <v>21.67</v>
      </c>
      <c r="O28" s="104">
        <v>20.46</v>
      </c>
      <c r="P28" s="104">
        <v>19.420000000000002</v>
      </c>
      <c r="Q28" s="104">
        <v>18.52</v>
      </c>
      <c r="R28" s="104">
        <v>17.72</v>
      </c>
      <c r="S28" s="104">
        <v>17.010000000000002</v>
      </c>
      <c r="T28" s="104">
        <v>16.39</v>
      </c>
      <c r="U28" s="104">
        <v>15.82</v>
      </c>
      <c r="V28" s="104">
        <v>15.32</v>
      </c>
      <c r="W28" s="104">
        <v>14.86</v>
      </c>
      <c r="X28" s="104">
        <v>14.44</v>
      </c>
      <c r="Y28" s="104">
        <v>14.06</v>
      </c>
      <c r="Z28" s="104">
        <v>13.71</v>
      </c>
      <c r="AA28" s="104">
        <v>13.4</v>
      </c>
      <c r="AB28" s="104">
        <v>13.1</v>
      </c>
      <c r="AC28" s="104">
        <v>12.83</v>
      </c>
      <c r="AD28" s="104">
        <v>12.58</v>
      </c>
      <c r="AE28" s="104">
        <v>12.35</v>
      </c>
      <c r="AF28" s="104">
        <v>12.14</v>
      </c>
      <c r="AG28" s="104">
        <v>11.94</v>
      </c>
      <c r="AH28" s="104">
        <v>11.76</v>
      </c>
      <c r="AI28" s="104">
        <v>11.58</v>
      </c>
      <c r="AJ28" s="104">
        <v>11.42</v>
      </c>
      <c r="AK28" s="104">
        <v>11.27</v>
      </c>
      <c r="AL28" s="104">
        <v>11.13</v>
      </c>
      <c r="AM28" s="104">
        <v>11</v>
      </c>
      <c r="AN28" s="104">
        <v>10.88</v>
      </c>
      <c r="AO28" s="104">
        <v>10.77</v>
      </c>
      <c r="AP28" s="104">
        <v>10.66</v>
      </c>
      <c r="AQ28" s="104">
        <v>10.56</v>
      </c>
      <c r="AR28" s="104">
        <v>10.47</v>
      </c>
      <c r="AS28" s="104">
        <v>10.39</v>
      </c>
      <c r="AT28" s="104">
        <v>10.31</v>
      </c>
      <c r="AU28" s="104">
        <v>10.23</v>
      </c>
      <c r="AV28" s="104">
        <v>10.16</v>
      </c>
      <c r="AW28" s="104"/>
    </row>
    <row r="29" spans="1:49" x14ac:dyDescent="0.25">
      <c r="A29" s="103">
        <v>18</v>
      </c>
      <c r="B29" s="104"/>
      <c r="C29" s="104"/>
      <c r="D29" s="104"/>
      <c r="E29" s="104"/>
      <c r="F29" s="104"/>
      <c r="G29" s="104"/>
      <c r="H29" s="104"/>
      <c r="I29" s="104"/>
      <c r="J29" s="104"/>
      <c r="K29" s="104"/>
      <c r="L29" s="104"/>
      <c r="M29" s="104">
        <v>23.59</v>
      </c>
      <c r="N29" s="104">
        <v>22.15</v>
      </c>
      <c r="O29" s="104">
        <v>20.92</v>
      </c>
      <c r="P29" s="104">
        <v>19.850000000000001</v>
      </c>
      <c r="Q29" s="104">
        <v>18.93</v>
      </c>
      <c r="R29" s="104">
        <v>18.11</v>
      </c>
      <c r="S29" s="104">
        <v>17.39</v>
      </c>
      <c r="T29" s="104">
        <v>16.75</v>
      </c>
      <c r="U29" s="104">
        <v>16.170000000000002</v>
      </c>
      <c r="V29" s="104">
        <v>15.65</v>
      </c>
      <c r="W29" s="104">
        <v>15.19</v>
      </c>
      <c r="X29" s="104">
        <v>14.76</v>
      </c>
      <c r="Y29" s="104">
        <v>14.37</v>
      </c>
      <c r="Z29" s="104">
        <v>14.02</v>
      </c>
      <c r="AA29" s="104">
        <v>13.69</v>
      </c>
      <c r="AB29" s="104">
        <v>13.39</v>
      </c>
      <c r="AC29" s="104">
        <v>13.12</v>
      </c>
      <c r="AD29" s="104">
        <v>12.87</v>
      </c>
      <c r="AE29" s="104">
        <v>12.63</v>
      </c>
      <c r="AF29" s="104">
        <v>12.41</v>
      </c>
      <c r="AG29" s="104">
        <v>12.21</v>
      </c>
      <c r="AH29" s="104">
        <v>12.02</v>
      </c>
      <c r="AI29" s="104">
        <v>11.85</v>
      </c>
      <c r="AJ29" s="104">
        <v>11.68</v>
      </c>
      <c r="AK29" s="104">
        <v>11.53</v>
      </c>
      <c r="AL29" s="104">
        <v>11.39</v>
      </c>
      <c r="AM29" s="104">
        <v>11.26</v>
      </c>
      <c r="AN29" s="104">
        <v>11.13</v>
      </c>
      <c r="AO29" s="104">
        <v>11.02</v>
      </c>
      <c r="AP29" s="104">
        <v>10.91</v>
      </c>
      <c r="AQ29" s="104">
        <v>10.81</v>
      </c>
      <c r="AR29" s="104">
        <v>10.72</v>
      </c>
      <c r="AS29" s="104">
        <v>10.63</v>
      </c>
      <c r="AT29" s="104">
        <v>10.55</v>
      </c>
      <c r="AU29" s="104">
        <v>10.48</v>
      </c>
      <c r="AV29" s="104"/>
      <c r="AW29" s="104"/>
    </row>
    <row r="30" spans="1:49" x14ac:dyDescent="0.25">
      <c r="A30" s="103">
        <v>19</v>
      </c>
      <c r="B30" s="104"/>
      <c r="C30" s="104"/>
      <c r="D30" s="104"/>
      <c r="E30" s="104"/>
      <c r="F30" s="104"/>
      <c r="G30" s="104"/>
      <c r="H30" s="104"/>
      <c r="I30" s="104"/>
      <c r="J30" s="104"/>
      <c r="K30" s="104"/>
      <c r="L30" s="104"/>
      <c r="M30" s="104">
        <v>24.04</v>
      </c>
      <c r="N30" s="104">
        <v>22.57</v>
      </c>
      <c r="O30" s="104">
        <v>21.32</v>
      </c>
      <c r="P30" s="104">
        <v>20.239999999999998</v>
      </c>
      <c r="Q30" s="104">
        <v>19.29</v>
      </c>
      <c r="R30" s="104">
        <v>18.46</v>
      </c>
      <c r="S30" s="104">
        <v>17.73</v>
      </c>
      <c r="T30" s="104">
        <v>17.07</v>
      </c>
      <c r="U30" s="104">
        <v>16.489999999999998</v>
      </c>
      <c r="V30" s="104">
        <v>15.96</v>
      </c>
      <c r="W30" s="104">
        <v>15.48</v>
      </c>
      <c r="X30" s="104">
        <v>15.05</v>
      </c>
      <c r="Y30" s="104">
        <v>14.65</v>
      </c>
      <c r="Z30" s="104">
        <v>14.29</v>
      </c>
      <c r="AA30" s="104">
        <v>13.96</v>
      </c>
      <c r="AB30" s="104">
        <v>13.66</v>
      </c>
      <c r="AC30" s="104">
        <v>13.38</v>
      </c>
      <c r="AD30" s="104">
        <v>13.12</v>
      </c>
      <c r="AE30" s="104">
        <v>12.88</v>
      </c>
      <c r="AF30" s="104">
        <v>12.66</v>
      </c>
      <c r="AG30" s="104">
        <v>12.45</v>
      </c>
      <c r="AH30" s="104">
        <v>12.26</v>
      </c>
      <c r="AI30" s="104">
        <v>12.08</v>
      </c>
      <c r="AJ30" s="104">
        <v>11.92</v>
      </c>
      <c r="AK30" s="104">
        <v>11.76</v>
      </c>
      <c r="AL30" s="104">
        <v>11.62</v>
      </c>
      <c r="AM30" s="104">
        <v>11.49</v>
      </c>
      <c r="AN30" s="104">
        <v>11.36</v>
      </c>
      <c r="AO30" s="104">
        <v>11.25</v>
      </c>
      <c r="AP30" s="104">
        <v>11.14</v>
      </c>
      <c r="AQ30" s="104">
        <v>11.04</v>
      </c>
      <c r="AR30" s="104">
        <v>10.94</v>
      </c>
      <c r="AS30" s="104">
        <v>10.86</v>
      </c>
      <c r="AT30" s="104">
        <v>10.78</v>
      </c>
      <c r="AU30" s="104"/>
      <c r="AV30" s="104"/>
      <c r="AW30" s="104"/>
    </row>
    <row r="31" spans="1:49" x14ac:dyDescent="0.25">
      <c r="A31" s="103">
        <v>20</v>
      </c>
      <c r="B31" s="104"/>
      <c r="C31" s="104"/>
      <c r="D31" s="104"/>
      <c r="E31" s="104"/>
      <c r="F31" s="104"/>
      <c r="G31" s="104"/>
      <c r="H31" s="104"/>
      <c r="I31" s="104"/>
      <c r="J31" s="104"/>
      <c r="K31" s="104"/>
      <c r="L31" s="104"/>
      <c r="M31" s="104">
        <v>24.37</v>
      </c>
      <c r="N31" s="104">
        <v>22.88</v>
      </c>
      <c r="O31" s="104">
        <v>21.61</v>
      </c>
      <c r="P31" s="104">
        <v>20.51</v>
      </c>
      <c r="Q31" s="104">
        <v>19.55</v>
      </c>
      <c r="R31" s="104">
        <v>18.71</v>
      </c>
      <c r="S31" s="104">
        <v>17.97</v>
      </c>
      <c r="T31" s="104">
        <v>17.309999999999999</v>
      </c>
      <c r="U31" s="104">
        <v>16.71</v>
      </c>
      <c r="V31" s="104">
        <v>16.18</v>
      </c>
      <c r="W31" s="104">
        <v>15.69</v>
      </c>
      <c r="X31" s="104">
        <v>15.25</v>
      </c>
      <c r="Y31" s="104">
        <v>14.85</v>
      </c>
      <c r="Z31" s="104">
        <v>14.49</v>
      </c>
      <c r="AA31" s="104">
        <v>14.15</v>
      </c>
      <c r="AB31" s="104">
        <v>13.85</v>
      </c>
      <c r="AC31" s="104">
        <v>13.56</v>
      </c>
      <c r="AD31" s="104">
        <v>13.3</v>
      </c>
      <c r="AE31" s="104">
        <v>13.06</v>
      </c>
      <c r="AF31" s="104">
        <v>12.84</v>
      </c>
      <c r="AG31" s="104">
        <v>12.63</v>
      </c>
      <c r="AH31" s="104">
        <v>12.43</v>
      </c>
      <c r="AI31" s="104">
        <v>12.26</v>
      </c>
      <c r="AJ31" s="104">
        <v>12.09</v>
      </c>
      <c r="AK31" s="104">
        <v>11.93</v>
      </c>
      <c r="AL31" s="104">
        <v>11.79</v>
      </c>
      <c r="AM31" s="104">
        <v>11.66</v>
      </c>
      <c r="AN31" s="104">
        <v>11.53</v>
      </c>
      <c r="AO31" s="104">
        <v>11.42</v>
      </c>
      <c r="AP31" s="104">
        <v>11.31</v>
      </c>
      <c r="AQ31" s="104">
        <v>11.21</v>
      </c>
      <c r="AR31" s="104">
        <v>11.11</v>
      </c>
      <c r="AS31" s="104">
        <v>11.03</v>
      </c>
      <c r="AT31" s="104"/>
      <c r="AU31" s="104"/>
      <c r="AV31" s="104"/>
      <c r="AW31" s="104"/>
    </row>
    <row r="32" spans="1:49" x14ac:dyDescent="0.25">
      <c r="A32" s="103">
        <v>21</v>
      </c>
      <c r="B32" s="104"/>
      <c r="C32" s="104"/>
      <c r="D32" s="104"/>
      <c r="E32" s="104"/>
      <c r="F32" s="104"/>
      <c r="G32" s="104"/>
      <c r="H32" s="104"/>
      <c r="I32" s="104"/>
      <c r="J32" s="104"/>
      <c r="K32" s="104"/>
      <c r="L32" s="104"/>
      <c r="M32" s="104">
        <v>24.69</v>
      </c>
      <c r="N32" s="104">
        <v>23.19</v>
      </c>
      <c r="O32" s="104">
        <v>21.9</v>
      </c>
      <c r="P32" s="104">
        <v>20.79</v>
      </c>
      <c r="Q32" s="104">
        <v>19.82</v>
      </c>
      <c r="R32" s="104">
        <v>18.97</v>
      </c>
      <c r="S32" s="104">
        <v>18.21</v>
      </c>
      <c r="T32" s="104">
        <v>17.54</v>
      </c>
      <c r="U32" s="104">
        <v>16.940000000000001</v>
      </c>
      <c r="V32" s="104">
        <v>16.399999999999999</v>
      </c>
      <c r="W32" s="104">
        <v>15.91</v>
      </c>
      <c r="X32" s="104">
        <v>15.46</v>
      </c>
      <c r="Y32" s="104">
        <v>15.06</v>
      </c>
      <c r="Z32" s="104">
        <v>14.69</v>
      </c>
      <c r="AA32" s="104">
        <v>14.35</v>
      </c>
      <c r="AB32" s="104">
        <v>14.04</v>
      </c>
      <c r="AC32" s="104">
        <v>13.75</v>
      </c>
      <c r="AD32" s="104">
        <v>13.49</v>
      </c>
      <c r="AE32" s="104">
        <v>13.24</v>
      </c>
      <c r="AF32" s="104">
        <v>13.02</v>
      </c>
      <c r="AG32" s="104">
        <v>12.81</v>
      </c>
      <c r="AH32" s="104">
        <v>12.61</v>
      </c>
      <c r="AI32" s="104">
        <v>12.43</v>
      </c>
      <c r="AJ32" s="104">
        <v>12.27</v>
      </c>
      <c r="AK32" s="104">
        <v>12.11</v>
      </c>
      <c r="AL32" s="104">
        <v>11.96</v>
      </c>
      <c r="AM32" s="104">
        <v>11.83</v>
      </c>
      <c r="AN32" s="104">
        <v>11.71</v>
      </c>
      <c r="AO32" s="104">
        <v>11.59</v>
      </c>
      <c r="AP32" s="104">
        <v>11.48</v>
      </c>
      <c r="AQ32" s="104">
        <v>11.38</v>
      </c>
      <c r="AR32" s="104">
        <v>11.29</v>
      </c>
      <c r="AS32" s="104"/>
      <c r="AT32" s="104"/>
      <c r="AU32" s="104"/>
      <c r="AV32" s="104"/>
      <c r="AW32" s="104"/>
    </row>
    <row r="33" spans="1:49" x14ac:dyDescent="0.25">
      <c r="A33" s="103">
        <v>22</v>
      </c>
      <c r="B33" s="104"/>
      <c r="C33" s="104"/>
      <c r="D33" s="104"/>
      <c r="E33" s="104"/>
      <c r="F33" s="104"/>
      <c r="G33" s="104"/>
      <c r="H33" s="104"/>
      <c r="I33" s="104"/>
      <c r="J33" s="104"/>
      <c r="K33" s="104"/>
      <c r="L33" s="104"/>
      <c r="M33" s="104">
        <v>25.03</v>
      </c>
      <c r="N33" s="104">
        <v>23.5</v>
      </c>
      <c r="O33" s="104">
        <v>22.2</v>
      </c>
      <c r="P33" s="104">
        <v>21.07</v>
      </c>
      <c r="Q33" s="104">
        <v>20.09</v>
      </c>
      <c r="R33" s="104">
        <v>19.23</v>
      </c>
      <c r="S33" s="104">
        <v>18.46</v>
      </c>
      <c r="T33" s="104">
        <v>17.78</v>
      </c>
      <c r="U33" s="104">
        <v>17.170000000000002</v>
      </c>
      <c r="V33" s="104">
        <v>16.62</v>
      </c>
      <c r="W33" s="104">
        <v>16.13</v>
      </c>
      <c r="X33" s="104">
        <v>15.68</v>
      </c>
      <c r="Y33" s="104">
        <v>15.27</v>
      </c>
      <c r="Z33" s="104">
        <v>14.89</v>
      </c>
      <c r="AA33" s="104">
        <v>14.55</v>
      </c>
      <c r="AB33" s="104">
        <v>14.24</v>
      </c>
      <c r="AC33" s="104">
        <v>13.95</v>
      </c>
      <c r="AD33" s="104">
        <v>13.68</v>
      </c>
      <c r="AE33" s="104">
        <v>13.43</v>
      </c>
      <c r="AF33" s="104">
        <v>13.2</v>
      </c>
      <c r="AG33" s="104">
        <v>12.99</v>
      </c>
      <c r="AH33" s="104">
        <v>12.8</v>
      </c>
      <c r="AI33" s="104">
        <v>12.62</v>
      </c>
      <c r="AJ33" s="104">
        <v>12.45</v>
      </c>
      <c r="AK33" s="104">
        <v>12.29</v>
      </c>
      <c r="AL33" s="104">
        <v>12.14</v>
      </c>
      <c r="AM33" s="104">
        <v>12.01</v>
      </c>
      <c r="AN33" s="104">
        <v>11.88</v>
      </c>
      <c r="AO33" s="104">
        <v>11.77</v>
      </c>
      <c r="AP33" s="104">
        <v>11.66</v>
      </c>
      <c r="AQ33" s="104">
        <v>11.56</v>
      </c>
      <c r="AR33" s="104"/>
      <c r="AS33" s="104"/>
      <c r="AT33" s="104"/>
      <c r="AU33" s="104"/>
      <c r="AV33" s="104"/>
      <c r="AW33" s="104"/>
    </row>
    <row r="34" spans="1:49" x14ac:dyDescent="0.25">
      <c r="A34" s="103">
        <v>23</v>
      </c>
      <c r="B34" s="104"/>
      <c r="C34" s="104"/>
      <c r="D34" s="104"/>
      <c r="E34" s="104"/>
      <c r="F34" s="104"/>
      <c r="G34" s="104"/>
      <c r="H34" s="104"/>
      <c r="I34" s="104"/>
      <c r="J34" s="104"/>
      <c r="K34" s="104"/>
      <c r="L34" s="104"/>
      <c r="M34" s="104">
        <v>25.37</v>
      </c>
      <c r="N34" s="104">
        <v>23.82</v>
      </c>
      <c r="O34" s="104">
        <v>22.5</v>
      </c>
      <c r="P34" s="104">
        <v>21.36</v>
      </c>
      <c r="Q34" s="104">
        <v>20.36</v>
      </c>
      <c r="R34" s="104">
        <v>19.489999999999998</v>
      </c>
      <c r="S34" s="104">
        <v>18.71</v>
      </c>
      <c r="T34" s="104">
        <v>18.02</v>
      </c>
      <c r="U34" s="104">
        <v>17.41</v>
      </c>
      <c r="V34" s="104">
        <v>16.850000000000001</v>
      </c>
      <c r="W34" s="104">
        <v>16.350000000000001</v>
      </c>
      <c r="X34" s="104">
        <v>15.89</v>
      </c>
      <c r="Y34" s="104">
        <v>15.48</v>
      </c>
      <c r="Z34" s="104">
        <v>15.1</v>
      </c>
      <c r="AA34" s="104">
        <v>14.75</v>
      </c>
      <c r="AB34" s="104">
        <v>14.44</v>
      </c>
      <c r="AC34" s="104">
        <v>14.14</v>
      </c>
      <c r="AD34" s="104">
        <v>13.87</v>
      </c>
      <c r="AE34" s="104">
        <v>13.62</v>
      </c>
      <c r="AF34" s="104">
        <v>13.39</v>
      </c>
      <c r="AG34" s="104">
        <v>13.18</v>
      </c>
      <c r="AH34" s="104">
        <v>12.98</v>
      </c>
      <c r="AI34" s="104">
        <v>12.8</v>
      </c>
      <c r="AJ34" s="104">
        <v>12.63</v>
      </c>
      <c r="AK34" s="104">
        <v>12.48</v>
      </c>
      <c r="AL34" s="104">
        <v>12.33</v>
      </c>
      <c r="AM34" s="104">
        <v>12.19</v>
      </c>
      <c r="AN34" s="104">
        <v>12.07</v>
      </c>
      <c r="AO34" s="104">
        <v>11.95</v>
      </c>
      <c r="AP34" s="104">
        <v>11.85</v>
      </c>
      <c r="AQ34" s="104"/>
      <c r="AR34" s="104"/>
      <c r="AS34" s="104"/>
      <c r="AT34" s="104"/>
      <c r="AU34" s="104"/>
      <c r="AV34" s="104"/>
      <c r="AW34" s="104"/>
    </row>
    <row r="35" spans="1:49" x14ac:dyDescent="0.25">
      <c r="A35" s="103">
        <v>24</v>
      </c>
      <c r="B35" s="104"/>
      <c r="C35" s="104"/>
      <c r="D35" s="104"/>
      <c r="E35" s="104"/>
      <c r="F35" s="104"/>
      <c r="G35" s="104"/>
      <c r="H35" s="104"/>
      <c r="I35" s="104"/>
      <c r="J35" s="104"/>
      <c r="K35" s="104"/>
      <c r="L35" s="104"/>
      <c r="M35" s="104">
        <v>25.71</v>
      </c>
      <c r="N35" s="104">
        <v>24.15</v>
      </c>
      <c r="O35" s="104">
        <v>22.81</v>
      </c>
      <c r="P35" s="104">
        <v>21.65</v>
      </c>
      <c r="Q35" s="104">
        <v>20.64</v>
      </c>
      <c r="R35" s="104">
        <v>19.75</v>
      </c>
      <c r="S35" s="104">
        <v>18.97</v>
      </c>
      <c r="T35" s="104">
        <v>18.27</v>
      </c>
      <c r="U35" s="104">
        <v>17.649999999999999</v>
      </c>
      <c r="V35" s="104">
        <v>17.09</v>
      </c>
      <c r="W35" s="104">
        <v>16.579999999999998</v>
      </c>
      <c r="X35" s="104">
        <v>16.12</v>
      </c>
      <c r="Y35" s="104">
        <v>15.7</v>
      </c>
      <c r="Z35" s="104">
        <v>15.31</v>
      </c>
      <c r="AA35" s="104">
        <v>14.96</v>
      </c>
      <c r="AB35" s="104">
        <v>14.64</v>
      </c>
      <c r="AC35" s="104">
        <v>14.35</v>
      </c>
      <c r="AD35" s="104">
        <v>14.07</v>
      </c>
      <c r="AE35" s="104">
        <v>13.82</v>
      </c>
      <c r="AF35" s="104">
        <v>13.59</v>
      </c>
      <c r="AG35" s="104">
        <v>13.38</v>
      </c>
      <c r="AH35" s="104">
        <v>13.18</v>
      </c>
      <c r="AI35" s="104">
        <v>12.99</v>
      </c>
      <c r="AJ35" s="104">
        <v>12.82</v>
      </c>
      <c r="AK35" s="104">
        <v>12.67</v>
      </c>
      <c r="AL35" s="104">
        <v>12.52</v>
      </c>
      <c r="AM35" s="104">
        <v>12.39</v>
      </c>
      <c r="AN35" s="104">
        <v>12.26</v>
      </c>
      <c r="AO35" s="104">
        <v>12.15</v>
      </c>
      <c r="AP35" s="104"/>
      <c r="AQ35" s="104"/>
      <c r="AR35" s="104"/>
      <c r="AS35" s="104"/>
      <c r="AT35" s="104"/>
      <c r="AU35" s="104"/>
      <c r="AV35" s="104"/>
      <c r="AW35" s="104"/>
    </row>
    <row r="36" spans="1:49" x14ac:dyDescent="0.25">
      <c r="A36" s="103">
        <v>25</v>
      </c>
      <c r="B36" s="104"/>
      <c r="C36" s="104"/>
      <c r="D36" s="104"/>
      <c r="E36" s="104"/>
      <c r="F36" s="104"/>
      <c r="G36" s="104"/>
      <c r="H36" s="104"/>
      <c r="I36" s="104"/>
      <c r="J36" s="104"/>
      <c r="K36" s="104"/>
      <c r="L36" s="104"/>
      <c r="M36" s="104">
        <v>26.06</v>
      </c>
      <c r="N36" s="104">
        <v>24.48</v>
      </c>
      <c r="O36" s="104">
        <v>23.12</v>
      </c>
      <c r="P36" s="104">
        <v>21.95</v>
      </c>
      <c r="Q36" s="104">
        <v>20.92</v>
      </c>
      <c r="R36" s="104">
        <v>20.03</v>
      </c>
      <c r="S36" s="104">
        <v>19.23</v>
      </c>
      <c r="T36" s="104">
        <v>18.53</v>
      </c>
      <c r="U36" s="104">
        <v>17.89</v>
      </c>
      <c r="V36" s="104">
        <v>17.32</v>
      </c>
      <c r="W36" s="104">
        <v>16.809999999999999</v>
      </c>
      <c r="X36" s="104">
        <v>16.34</v>
      </c>
      <c r="Y36" s="104">
        <v>15.92</v>
      </c>
      <c r="Z36" s="104">
        <v>15.53</v>
      </c>
      <c r="AA36" s="104">
        <v>15.18</v>
      </c>
      <c r="AB36" s="104">
        <v>14.85</v>
      </c>
      <c r="AC36" s="104">
        <v>14.55</v>
      </c>
      <c r="AD36" s="104">
        <v>14.28</v>
      </c>
      <c r="AE36" s="104">
        <v>14.03</v>
      </c>
      <c r="AF36" s="104">
        <v>13.79</v>
      </c>
      <c r="AG36" s="104">
        <v>13.58</v>
      </c>
      <c r="AH36" s="104">
        <v>13.38</v>
      </c>
      <c r="AI36" s="104">
        <v>13.19</v>
      </c>
      <c r="AJ36" s="104">
        <v>13.02</v>
      </c>
      <c r="AK36" s="104">
        <v>12.86</v>
      </c>
      <c r="AL36" s="104">
        <v>12.72</v>
      </c>
      <c r="AM36" s="104">
        <v>12.58</v>
      </c>
      <c r="AN36" s="104">
        <v>12.46</v>
      </c>
      <c r="AO36" s="104"/>
      <c r="AP36" s="104"/>
      <c r="AQ36" s="104"/>
      <c r="AR36" s="104"/>
      <c r="AS36" s="104"/>
      <c r="AT36" s="104"/>
      <c r="AU36" s="104"/>
      <c r="AV36" s="104"/>
      <c r="AW36" s="104"/>
    </row>
    <row r="37" spans="1:49" x14ac:dyDescent="0.25">
      <c r="A37" s="103">
        <v>26</v>
      </c>
      <c r="B37" s="104"/>
      <c r="C37" s="104"/>
      <c r="D37" s="104"/>
      <c r="E37" s="104"/>
      <c r="F37" s="104"/>
      <c r="G37" s="104"/>
      <c r="H37" s="104"/>
      <c r="I37" s="104"/>
      <c r="J37" s="104"/>
      <c r="K37" s="104"/>
      <c r="L37" s="104"/>
      <c r="M37" s="104">
        <v>26.42</v>
      </c>
      <c r="N37" s="104">
        <v>24.81</v>
      </c>
      <c r="O37" s="104">
        <v>23.43</v>
      </c>
      <c r="P37" s="104">
        <v>22.25</v>
      </c>
      <c r="Q37" s="104">
        <v>21.21</v>
      </c>
      <c r="R37" s="104">
        <v>20.3</v>
      </c>
      <c r="S37" s="104">
        <v>19.5</v>
      </c>
      <c r="T37" s="104">
        <v>18.78</v>
      </c>
      <c r="U37" s="104">
        <v>18.14</v>
      </c>
      <c r="V37" s="104">
        <v>17.57</v>
      </c>
      <c r="W37" s="104">
        <v>17.04</v>
      </c>
      <c r="X37" s="104">
        <v>16.57</v>
      </c>
      <c r="Y37" s="104">
        <v>16.14</v>
      </c>
      <c r="Z37" s="104">
        <v>15.75</v>
      </c>
      <c r="AA37" s="104">
        <v>15.39</v>
      </c>
      <c r="AB37" s="104">
        <v>15.07</v>
      </c>
      <c r="AC37" s="104">
        <v>14.77</v>
      </c>
      <c r="AD37" s="104">
        <v>14.49</v>
      </c>
      <c r="AE37" s="104">
        <v>14.23</v>
      </c>
      <c r="AF37" s="104">
        <v>14</v>
      </c>
      <c r="AG37" s="104">
        <v>13.78</v>
      </c>
      <c r="AH37" s="104">
        <v>13.58</v>
      </c>
      <c r="AI37" s="104">
        <v>13.4</v>
      </c>
      <c r="AJ37" s="104">
        <v>13.23</v>
      </c>
      <c r="AK37" s="104">
        <v>13.07</v>
      </c>
      <c r="AL37" s="104">
        <v>12.92</v>
      </c>
      <c r="AM37" s="104">
        <v>12.79</v>
      </c>
      <c r="AN37" s="104"/>
      <c r="AO37" s="104"/>
      <c r="AP37" s="104"/>
      <c r="AQ37" s="104"/>
      <c r="AR37" s="104"/>
      <c r="AS37" s="104"/>
      <c r="AT37" s="104"/>
      <c r="AU37" s="104"/>
      <c r="AV37" s="104"/>
      <c r="AW37" s="104"/>
    </row>
    <row r="38" spans="1:49" x14ac:dyDescent="0.25">
      <c r="A38" s="103">
        <v>27</v>
      </c>
      <c r="B38" s="104"/>
      <c r="C38" s="104"/>
      <c r="D38" s="104"/>
      <c r="E38" s="104"/>
      <c r="F38" s="104"/>
      <c r="G38" s="104"/>
      <c r="H38" s="104"/>
      <c r="I38" s="104"/>
      <c r="J38" s="104"/>
      <c r="K38" s="104"/>
      <c r="L38" s="104"/>
      <c r="M38" s="104">
        <v>26.78</v>
      </c>
      <c r="N38" s="104">
        <v>25.15</v>
      </c>
      <c r="O38" s="104">
        <v>23.76</v>
      </c>
      <c r="P38" s="104">
        <v>22.55</v>
      </c>
      <c r="Q38" s="104">
        <v>21.51</v>
      </c>
      <c r="R38" s="104">
        <v>20.58</v>
      </c>
      <c r="S38" s="104">
        <v>19.77</v>
      </c>
      <c r="T38" s="104">
        <v>19.04</v>
      </c>
      <c r="U38" s="104">
        <v>18.399999999999999</v>
      </c>
      <c r="V38" s="104">
        <v>17.809999999999999</v>
      </c>
      <c r="W38" s="104">
        <v>17.29</v>
      </c>
      <c r="X38" s="104">
        <v>16.809999999999999</v>
      </c>
      <c r="Y38" s="104">
        <v>16.38</v>
      </c>
      <c r="Z38" s="104">
        <v>15.98</v>
      </c>
      <c r="AA38" s="104">
        <v>15.62</v>
      </c>
      <c r="AB38" s="104">
        <v>15.29</v>
      </c>
      <c r="AC38" s="104">
        <v>14.99</v>
      </c>
      <c r="AD38" s="104">
        <v>14.71</v>
      </c>
      <c r="AE38" s="104">
        <v>14.45</v>
      </c>
      <c r="AF38" s="104">
        <v>14.21</v>
      </c>
      <c r="AG38" s="104">
        <v>13.99</v>
      </c>
      <c r="AH38" s="104">
        <v>13.79</v>
      </c>
      <c r="AI38" s="104">
        <v>13.61</v>
      </c>
      <c r="AJ38" s="104">
        <v>13.44</v>
      </c>
      <c r="AK38" s="104">
        <v>13.28</v>
      </c>
      <c r="AL38" s="104">
        <v>13.14</v>
      </c>
      <c r="AM38" s="104"/>
      <c r="AN38" s="104"/>
      <c r="AO38" s="104"/>
      <c r="AP38" s="104"/>
      <c r="AQ38" s="104"/>
      <c r="AR38" s="104"/>
      <c r="AS38" s="104"/>
      <c r="AT38" s="104"/>
      <c r="AU38" s="104"/>
      <c r="AV38" s="104"/>
      <c r="AW38" s="104"/>
    </row>
    <row r="39" spans="1:49" x14ac:dyDescent="0.25">
      <c r="A39" s="103">
        <v>28</v>
      </c>
      <c r="B39" s="104"/>
      <c r="C39" s="104"/>
      <c r="D39" s="104"/>
      <c r="E39" s="104"/>
      <c r="F39" s="104"/>
      <c r="G39" s="104"/>
      <c r="H39" s="104"/>
      <c r="I39" s="104"/>
      <c r="J39" s="104"/>
      <c r="K39" s="104"/>
      <c r="L39" s="104"/>
      <c r="M39" s="104">
        <v>27.15</v>
      </c>
      <c r="N39" s="104">
        <v>25.5</v>
      </c>
      <c r="O39" s="104">
        <v>24.08</v>
      </c>
      <c r="P39" s="104">
        <v>22.87</v>
      </c>
      <c r="Q39" s="104">
        <v>21.8</v>
      </c>
      <c r="R39" s="104">
        <v>20.87</v>
      </c>
      <c r="S39" s="104">
        <v>20.05</v>
      </c>
      <c r="T39" s="104">
        <v>19.309999999999999</v>
      </c>
      <c r="U39" s="104">
        <v>18.66</v>
      </c>
      <c r="V39" s="104">
        <v>18.07</v>
      </c>
      <c r="W39" s="104">
        <v>17.53</v>
      </c>
      <c r="X39" s="104">
        <v>17.05</v>
      </c>
      <c r="Y39" s="104">
        <v>16.61</v>
      </c>
      <c r="Z39" s="104">
        <v>16.21</v>
      </c>
      <c r="AA39" s="104">
        <v>15.85</v>
      </c>
      <c r="AB39" s="104">
        <v>15.52</v>
      </c>
      <c r="AC39" s="104">
        <v>15.21</v>
      </c>
      <c r="AD39" s="104">
        <v>14.93</v>
      </c>
      <c r="AE39" s="104">
        <v>14.67</v>
      </c>
      <c r="AF39" s="104">
        <v>14.43</v>
      </c>
      <c r="AG39" s="104">
        <v>14.22</v>
      </c>
      <c r="AH39" s="104">
        <v>14.01</v>
      </c>
      <c r="AI39" s="104">
        <v>13.83</v>
      </c>
      <c r="AJ39" s="104">
        <v>13.66</v>
      </c>
      <c r="AK39" s="104">
        <v>13.5</v>
      </c>
      <c r="AL39" s="104"/>
      <c r="AM39" s="104"/>
      <c r="AN39" s="104"/>
      <c r="AO39" s="104"/>
      <c r="AP39" s="104"/>
      <c r="AQ39" s="104"/>
      <c r="AR39" s="104"/>
      <c r="AS39" s="104"/>
      <c r="AT39" s="104"/>
      <c r="AU39" s="104"/>
      <c r="AV39" s="104"/>
      <c r="AW39" s="104"/>
    </row>
    <row r="40" spans="1:49" x14ac:dyDescent="0.25">
      <c r="A40" s="103">
        <v>29</v>
      </c>
      <c r="B40" s="104"/>
      <c r="C40" s="104"/>
      <c r="D40" s="104"/>
      <c r="E40" s="104"/>
      <c r="F40" s="104"/>
      <c r="G40" s="104"/>
      <c r="H40" s="104"/>
      <c r="I40" s="104"/>
      <c r="J40" s="104"/>
      <c r="K40" s="104"/>
      <c r="L40" s="104"/>
      <c r="M40" s="104">
        <v>27.52</v>
      </c>
      <c r="N40" s="104">
        <v>25.85</v>
      </c>
      <c r="O40" s="104">
        <v>24.42</v>
      </c>
      <c r="P40" s="104">
        <v>23.18</v>
      </c>
      <c r="Q40" s="104">
        <v>22.11</v>
      </c>
      <c r="R40" s="104">
        <v>21.16</v>
      </c>
      <c r="S40" s="104">
        <v>20.329999999999998</v>
      </c>
      <c r="T40" s="104">
        <v>19.59</v>
      </c>
      <c r="U40" s="104">
        <v>18.920000000000002</v>
      </c>
      <c r="V40" s="104">
        <v>18.32</v>
      </c>
      <c r="W40" s="104">
        <v>17.79</v>
      </c>
      <c r="X40" s="104">
        <v>17.3</v>
      </c>
      <c r="Y40" s="104">
        <v>16.86</v>
      </c>
      <c r="Z40" s="104">
        <v>16.45</v>
      </c>
      <c r="AA40" s="104">
        <v>16.09</v>
      </c>
      <c r="AB40" s="104">
        <v>15.75</v>
      </c>
      <c r="AC40" s="104">
        <v>15.44</v>
      </c>
      <c r="AD40" s="104">
        <v>15.16</v>
      </c>
      <c r="AE40" s="104">
        <v>14.9</v>
      </c>
      <c r="AF40" s="104">
        <v>14.66</v>
      </c>
      <c r="AG40" s="104">
        <v>14.44</v>
      </c>
      <c r="AH40" s="104">
        <v>14.24</v>
      </c>
      <c r="AI40" s="104">
        <v>14.06</v>
      </c>
      <c r="AJ40" s="104">
        <v>13.89</v>
      </c>
      <c r="AK40" s="104"/>
      <c r="AL40" s="104"/>
      <c r="AM40" s="104"/>
      <c r="AN40" s="104"/>
      <c r="AO40" s="104"/>
      <c r="AP40" s="104"/>
      <c r="AQ40" s="104"/>
      <c r="AR40" s="104"/>
      <c r="AS40" s="104"/>
      <c r="AT40" s="104"/>
      <c r="AU40" s="104"/>
      <c r="AV40" s="104"/>
      <c r="AW40" s="104"/>
    </row>
    <row r="41" spans="1:49" x14ac:dyDescent="0.25">
      <c r="A41" s="103">
        <v>30</v>
      </c>
      <c r="B41" s="104"/>
      <c r="C41" s="104"/>
      <c r="D41" s="104"/>
      <c r="E41" s="104"/>
      <c r="F41" s="104"/>
      <c r="G41" s="104"/>
      <c r="H41" s="104"/>
      <c r="I41" s="104"/>
      <c r="J41" s="104"/>
      <c r="K41" s="104"/>
      <c r="L41" s="104"/>
      <c r="M41" s="104">
        <v>27.89</v>
      </c>
      <c r="N41" s="104">
        <v>26.2</v>
      </c>
      <c r="O41" s="104">
        <v>24.75</v>
      </c>
      <c r="P41" s="104">
        <v>23.5</v>
      </c>
      <c r="Q41" s="104">
        <v>22.41</v>
      </c>
      <c r="R41" s="104">
        <v>21.46</v>
      </c>
      <c r="S41" s="104">
        <v>20.61</v>
      </c>
      <c r="T41" s="104">
        <v>19.86</v>
      </c>
      <c r="U41" s="104">
        <v>19.190000000000001</v>
      </c>
      <c r="V41" s="104">
        <v>18.579999999999998</v>
      </c>
      <c r="W41" s="104">
        <v>18.04</v>
      </c>
      <c r="X41" s="104">
        <v>17.55</v>
      </c>
      <c r="Y41" s="104">
        <v>17.100000000000001</v>
      </c>
      <c r="Z41" s="104">
        <v>16.7</v>
      </c>
      <c r="AA41" s="104">
        <v>16.329999999999998</v>
      </c>
      <c r="AB41" s="104">
        <v>15.99</v>
      </c>
      <c r="AC41" s="104">
        <v>15.68</v>
      </c>
      <c r="AD41" s="104">
        <v>15.39</v>
      </c>
      <c r="AE41" s="104">
        <v>15.13</v>
      </c>
      <c r="AF41" s="104">
        <v>14.9</v>
      </c>
      <c r="AG41" s="104">
        <v>14.68</v>
      </c>
      <c r="AH41" s="104">
        <v>14.48</v>
      </c>
      <c r="AI41" s="104">
        <v>14.29</v>
      </c>
      <c r="AJ41" s="104"/>
      <c r="AK41" s="104"/>
      <c r="AL41" s="104"/>
      <c r="AM41" s="104"/>
      <c r="AN41" s="104"/>
      <c r="AO41" s="104"/>
      <c r="AP41" s="104"/>
      <c r="AQ41" s="104"/>
      <c r="AR41" s="104"/>
      <c r="AS41" s="104"/>
      <c r="AT41" s="104"/>
      <c r="AU41" s="104"/>
      <c r="AV41" s="104"/>
      <c r="AW41" s="104"/>
    </row>
    <row r="42" spans="1:49" x14ac:dyDescent="0.25">
      <c r="A42" s="103">
        <v>31</v>
      </c>
      <c r="B42" s="104"/>
      <c r="C42" s="104"/>
      <c r="D42" s="104"/>
      <c r="E42" s="104"/>
      <c r="F42" s="104"/>
      <c r="G42" s="104"/>
      <c r="H42" s="104"/>
      <c r="I42" s="104"/>
      <c r="J42" s="104"/>
      <c r="K42" s="104"/>
      <c r="L42" s="104"/>
      <c r="M42" s="104">
        <v>28.27</v>
      </c>
      <c r="N42" s="104">
        <v>26.55</v>
      </c>
      <c r="O42" s="104">
        <v>25.08</v>
      </c>
      <c r="P42" s="104">
        <v>23.82</v>
      </c>
      <c r="Q42" s="104">
        <v>22.72</v>
      </c>
      <c r="R42" s="104">
        <v>21.75</v>
      </c>
      <c r="S42" s="104">
        <v>20.9</v>
      </c>
      <c r="T42" s="104">
        <v>20.14</v>
      </c>
      <c r="U42" s="104">
        <v>19.46</v>
      </c>
      <c r="V42" s="104">
        <v>18.850000000000001</v>
      </c>
      <c r="W42" s="104">
        <v>18.3</v>
      </c>
      <c r="X42" s="104">
        <v>17.8</v>
      </c>
      <c r="Y42" s="104">
        <v>17.350000000000001</v>
      </c>
      <c r="Z42" s="104">
        <v>16.940000000000001</v>
      </c>
      <c r="AA42" s="104">
        <v>16.57</v>
      </c>
      <c r="AB42" s="104">
        <v>16.23</v>
      </c>
      <c r="AC42" s="104">
        <v>15.92</v>
      </c>
      <c r="AD42" s="104">
        <v>15.63</v>
      </c>
      <c r="AE42" s="104">
        <v>15.37</v>
      </c>
      <c r="AF42" s="104">
        <v>15.13</v>
      </c>
      <c r="AG42" s="104">
        <v>14.92</v>
      </c>
      <c r="AH42" s="104">
        <v>14.72</v>
      </c>
      <c r="AI42" s="104"/>
      <c r="AJ42" s="104"/>
      <c r="AK42" s="104"/>
      <c r="AL42" s="104"/>
      <c r="AM42" s="104"/>
      <c r="AN42" s="104"/>
      <c r="AO42" s="104"/>
      <c r="AP42" s="104"/>
      <c r="AQ42" s="104"/>
      <c r="AR42" s="104"/>
      <c r="AS42" s="104"/>
      <c r="AT42" s="104"/>
      <c r="AU42" s="104"/>
      <c r="AV42" s="104"/>
      <c r="AW42" s="104"/>
    </row>
    <row r="43" spans="1:49" x14ac:dyDescent="0.25">
      <c r="A43" s="103">
        <v>32</v>
      </c>
      <c r="B43" s="104"/>
      <c r="C43" s="104"/>
      <c r="D43" s="104"/>
      <c r="E43" s="104"/>
      <c r="F43" s="104"/>
      <c r="G43" s="104"/>
      <c r="H43" s="104"/>
      <c r="I43" s="104"/>
      <c r="J43" s="104"/>
      <c r="K43" s="104"/>
      <c r="L43" s="104"/>
      <c r="M43" s="104">
        <v>28.65</v>
      </c>
      <c r="N43" s="104">
        <v>26.91</v>
      </c>
      <c r="O43" s="104">
        <v>25.43</v>
      </c>
      <c r="P43" s="104">
        <v>24.15</v>
      </c>
      <c r="Q43" s="104">
        <v>23.03</v>
      </c>
      <c r="R43" s="104">
        <v>22.05</v>
      </c>
      <c r="S43" s="104">
        <v>21.19</v>
      </c>
      <c r="T43" s="104">
        <v>20.420000000000002</v>
      </c>
      <c r="U43" s="104">
        <v>19.73</v>
      </c>
      <c r="V43" s="104">
        <v>19.12</v>
      </c>
      <c r="W43" s="104">
        <v>18.57</v>
      </c>
      <c r="X43" s="104">
        <v>18.059999999999999</v>
      </c>
      <c r="Y43" s="104">
        <v>17.61</v>
      </c>
      <c r="Z43" s="104">
        <v>17.2</v>
      </c>
      <c r="AA43" s="104">
        <v>16.82</v>
      </c>
      <c r="AB43" s="104">
        <v>16.48</v>
      </c>
      <c r="AC43" s="104">
        <v>16.170000000000002</v>
      </c>
      <c r="AD43" s="104">
        <v>15.88</v>
      </c>
      <c r="AE43" s="104">
        <v>15.62</v>
      </c>
      <c r="AF43" s="104">
        <v>15.38</v>
      </c>
      <c r="AG43" s="104">
        <v>15.17</v>
      </c>
      <c r="AH43" s="104"/>
      <c r="AI43" s="104"/>
      <c r="AJ43" s="104"/>
      <c r="AK43" s="104"/>
      <c r="AL43" s="104"/>
      <c r="AM43" s="104"/>
      <c r="AN43" s="104"/>
      <c r="AO43" s="104"/>
      <c r="AP43" s="104"/>
      <c r="AQ43" s="104"/>
      <c r="AR43" s="104"/>
      <c r="AS43" s="104"/>
      <c r="AT43" s="104"/>
      <c r="AU43" s="104"/>
      <c r="AV43" s="104"/>
      <c r="AW43" s="104"/>
    </row>
    <row r="44" spans="1:49" x14ac:dyDescent="0.25">
      <c r="A44" s="103">
        <v>33</v>
      </c>
      <c r="B44" s="104"/>
      <c r="C44" s="104"/>
      <c r="D44" s="104"/>
      <c r="E44" s="104"/>
      <c r="F44" s="104"/>
      <c r="G44" s="104"/>
      <c r="H44" s="104"/>
      <c r="I44" s="104"/>
      <c r="J44" s="104"/>
      <c r="K44" s="104"/>
      <c r="L44" s="104"/>
      <c r="M44" s="104">
        <v>29.04</v>
      </c>
      <c r="N44" s="104">
        <v>27.28</v>
      </c>
      <c r="O44" s="104">
        <v>25.78</v>
      </c>
      <c r="P44" s="104">
        <v>24.48</v>
      </c>
      <c r="Q44" s="104">
        <v>23.35</v>
      </c>
      <c r="R44" s="104">
        <v>22.36</v>
      </c>
      <c r="S44" s="104">
        <v>21.49</v>
      </c>
      <c r="T44" s="104">
        <v>20.71</v>
      </c>
      <c r="U44" s="104">
        <v>20.02</v>
      </c>
      <c r="V44" s="104">
        <v>19.399999999999999</v>
      </c>
      <c r="W44" s="104">
        <v>18.84</v>
      </c>
      <c r="X44" s="104">
        <v>18.34</v>
      </c>
      <c r="Y44" s="104">
        <v>17.88</v>
      </c>
      <c r="Z44" s="104">
        <v>17.46</v>
      </c>
      <c r="AA44" s="104">
        <v>17.09</v>
      </c>
      <c r="AB44" s="104">
        <v>16.739999999999998</v>
      </c>
      <c r="AC44" s="104">
        <v>16.43</v>
      </c>
      <c r="AD44" s="104">
        <v>16.14</v>
      </c>
      <c r="AE44" s="104">
        <v>15.88</v>
      </c>
      <c r="AF44" s="104">
        <v>15.65</v>
      </c>
      <c r="AG44" s="104"/>
      <c r="AH44" s="104"/>
      <c r="AI44" s="104"/>
      <c r="AJ44" s="104"/>
      <c r="AK44" s="104"/>
      <c r="AL44" s="104"/>
      <c r="AM44" s="104"/>
      <c r="AN44" s="104"/>
      <c r="AO44" s="104"/>
      <c r="AP44" s="104"/>
      <c r="AQ44" s="104"/>
      <c r="AR44" s="104"/>
      <c r="AS44" s="104"/>
      <c r="AT44" s="104"/>
      <c r="AU44" s="104"/>
      <c r="AV44" s="104"/>
      <c r="AW44" s="104"/>
    </row>
    <row r="45" spans="1:49" x14ac:dyDescent="0.25">
      <c r="A45" s="103">
        <v>34</v>
      </c>
      <c r="B45" s="104"/>
      <c r="C45" s="104"/>
      <c r="D45" s="104"/>
      <c r="E45" s="104"/>
      <c r="F45" s="104"/>
      <c r="G45" s="104"/>
      <c r="H45" s="104"/>
      <c r="I45" s="104"/>
      <c r="J45" s="104"/>
      <c r="K45" s="104"/>
      <c r="L45" s="104"/>
      <c r="M45" s="104">
        <v>29.44</v>
      </c>
      <c r="N45" s="104">
        <v>27.65</v>
      </c>
      <c r="O45" s="104">
        <v>26.13</v>
      </c>
      <c r="P45" s="104">
        <v>24.82</v>
      </c>
      <c r="Q45" s="104">
        <v>23.68</v>
      </c>
      <c r="R45" s="104">
        <v>22.68</v>
      </c>
      <c r="S45" s="104">
        <v>21.8</v>
      </c>
      <c r="T45" s="104">
        <v>21.01</v>
      </c>
      <c r="U45" s="104">
        <v>20.32</v>
      </c>
      <c r="V45" s="104">
        <v>19.690000000000001</v>
      </c>
      <c r="W45" s="104">
        <v>19.13</v>
      </c>
      <c r="X45" s="104">
        <v>18.62</v>
      </c>
      <c r="Y45" s="104">
        <v>18.16</v>
      </c>
      <c r="Z45" s="104">
        <v>17.739999999999998</v>
      </c>
      <c r="AA45" s="104">
        <v>17.36</v>
      </c>
      <c r="AB45" s="104">
        <v>17.02</v>
      </c>
      <c r="AC45" s="104">
        <v>16.7</v>
      </c>
      <c r="AD45" s="104">
        <v>16.420000000000002</v>
      </c>
      <c r="AE45" s="104">
        <v>16.16</v>
      </c>
      <c r="AF45" s="104"/>
      <c r="AG45" s="104"/>
      <c r="AH45" s="104"/>
      <c r="AI45" s="104"/>
      <c r="AJ45" s="104"/>
      <c r="AK45" s="104"/>
      <c r="AL45" s="104"/>
      <c r="AM45" s="104"/>
      <c r="AN45" s="104"/>
      <c r="AO45" s="104"/>
      <c r="AP45" s="104"/>
      <c r="AQ45" s="104"/>
      <c r="AR45" s="104"/>
      <c r="AS45" s="104"/>
      <c r="AT45" s="104"/>
      <c r="AU45" s="104"/>
      <c r="AV45" s="104"/>
      <c r="AW45" s="104"/>
    </row>
    <row r="46" spans="1:49" x14ac:dyDescent="0.25">
      <c r="A46" s="103">
        <v>35</v>
      </c>
      <c r="B46" s="104"/>
      <c r="C46" s="104"/>
      <c r="D46" s="104"/>
      <c r="E46" s="104"/>
      <c r="F46" s="104"/>
      <c r="G46" s="104"/>
      <c r="H46" s="104"/>
      <c r="I46" s="104"/>
      <c r="J46" s="104"/>
      <c r="K46" s="104"/>
      <c r="L46" s="104"/>
      <c r="M46" s="104">
        <v>29.84</v>
      </c>
      <c r="N46" s="104">
        <v>28.04</v>
      </c>
      <c r="O46" s="104">
        <v>26.5</v>
      </c>
      <c r="P46" s="104">
        <v>25.17</v>
      </c>
      <c r="Q46" s="104">
        <v>24.02</v>
      </c>
      <c r="R46" s="104">
        <v>23.01</v>
      </c>
      <c r="S46" s="104">
        <v>22.12</v>
      </c>
      <c r="T46" s="104">
        <v>21.32</v>
      </c>
      <c r="U46" s="104">
        <v>20.62</v>
      </c>
      <c r="V46" s="104">
        <v>19.989999999999998</v>
      </c>
      <c r="W46" s="104">
        <v>19.420000000000002</v>
      </c>
      <c r="X46" s="104">
        <v>18.91</v>
      </c>
      <c r="Y46" s="104">
        <v>18.440000000000001</v>
      </c>
      <c r="Z46" s="104">
        <v>18.03</v>
      </c>
      <c r="AA46" s="104">
        <v>17.649999999999999</v>
      </c>
      <c r="AB46" s="104">
        <v>17.3</v>
      </c>
      <c r="AC46" s="104">
        <v>16.989999999999998</v>
      </c>
      <c r="AD46" s="104">
        <v>16.7</v>
      </c>
      <c r="AE46" s="104"/>
      <c r="AF46" s="104"/>
      <c r="AG46" s="104"/>
      <c r="AH46" s="104"/>
      <c r="AI46" s="104"/>
      <c r="AJ46" s="104"/>
      <c r="AK46" s="104"/>
      <c r="AL46" s="104"/>
      <c r="AM46" s="104"/>
      <c r="AN46" s="104"/>
      <c r="AO46" s="104"/>
      <c r="AP46" s="104"/>
      <c r="AQ46" s="104"/>
      <c r="AR46" s="104"/>
      <c r="AS46" s="104"/>
      <c r="AT46" s="104"/>
      <c r="AU46" s="104"/>
      <c r="AV46" s="104"/>
      <c r="AW46" s="104"/>
    </row>
    <row r="47" spans="1:49" x14ac:dyDescent="0.25">
      <c r="A47" s="103">
        <v>36</v>
      </c>
      <c r="B47" s="104"/>
      <c r="C47" s="104"/>
      <c r="D47" s="104"/>
      <c r="E47" s="104"/>
      <c r="F47" s="104"/>
      <c r="G47" s="104"/>
      <c r="H47" s="104"/>
      <c r="I47" s="104"/>
      <c r="J47" s="104"/>
      <c r="K47" s="104"/>
      <c r="L47" s="104"/>
      <c r="M47" s="104">
        <v>30.26</v>
      </c>
      <c r="N47" s="104">
        <v>28.43</v>
      </c>
      <c r="O47" s="104">
        <v>26.87</v>
      </c>
      <c r="P47" s="104">
        <v>25.53</v>
      </c>
      <c r="Q47" s="104">
        <v>24.37</v>
      </c>
      <c r="R47" s="104">
        <v>23.34</v>
      </c>
      <c r="S47" s="104">
        <v>22.44</v>
      </c>
      <c r="T47" s="104">
        <v>21.65</v>
      </c>
      <c r="U47" s="104">
        <v>20.93</v>
      </c>
      <c r="V47" s="104">
        <v>20.3</v>
      </c>
      <c r="W47" s="104">
        <v>19.72</v>
      </c>
      <c r="X47" s="104">
        <v>19.21</v>
      </c>
      <c r="Y47" s="104">
        <v>18.739999999999998</v>
      </c>
      <c r="Z47" s="104">
        <v>18.32</v>
      </c>
      <c r="AA47" s="104">
        <v>17.940000000000001</v>
      </c>
      <c r="AB47" s="104">
        <v>17.600000000000001</v>
      </c>
      <c r="AC47" s="104">
        <v>17.29</v>
      </c>
      <c r="AD47" s="104"/>
      <c r="AE47" s="104"/>
      <c r="AF47" s="104"/>
      <c r="AG47" s="104"/>
      <c r="AH47" s="104"/>
      <c r="AI47" s="104"/>
      <c r="AJ47" s="104"/>
      <c r="AK47" s="104"/>
      <c r="AL47" s="104"/>
      <c r="AM47" s="104"/>
      <c r="AN47" s="104"/>
      <c r="AO47" s="104"/>
      <c r="AP47" s="104"/>
      <c r="AQ47" s="104"/>
      <c r="AR47" s="104"/>
      <c r="AS47" s="104"/>
      <c r="AT47" s="104"/>
      <c r="AU47" s="104"/>
      <c r="AV47" s="104"/>
      <c r="AW47" s="104"/>
    </row>
    <row r="48" spans="1:49" x14ac:dyDescent="0.25">
      <c r="A48" s="103">
        <v>37</v>
      </c>
      <c r="B48" s="104"/>
      <c r="C48" s="104"/>
      <c r="D48" s="104"/>
      <c r="E48" s="104"/>
      <c r="F48" s="104"/>
      <c r="G48" s="104"/>
      <c r="H48" s="104"/>
      <c r="I48" s="104"/>
      <c r="J48" s="104"/>
      <c r="K48" s="104"/>
      <c r="L48" s="104"/>
      <c r="M48" s="104">
        <v>30.68</v>
      </c>
      <c r="N48" s="104">
        <v>28.83</v>
      </c>
      <c r="O48" s="104">
        <v>27.26</v>
      </c>
      <c r="P48" s="104">
        <v>25.9</v>
      </c>
      <c r="Q48" s="104">
        <v>24.73</v>
      </c>
      <c r="R48" s="104">
        <v>23.69</v>
      </c>
      <c r="S48" s="104">
        <v>22.78</v>
      </c>
      <c r="T48" s="104">
        <v>21.98</v>
      </c>
      <c r="U48" s="104">
        <v>21.26</v>
      </c>
      <c r="V48" s="104">
        <v>20.62</v>
      </c>
      <c r="W48" s="104">
        <v>20.04</v>
      </c>
      <c r="X48" s="104">
        <v>19.53</v>
      </c>
      <c r="Y48" s="104">
        <v>19.059999999999999</v>
      </c>
      <c r="Z48" s="104">
        <v>18.64</v>
      </c>
      <c r="AA48" s="104">
        <v>18.260000000000002</v>
      </c>
      <c r="AB48" s="104">
        <v>17.91</v>
      </c>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1:49" x14ac:dyDescent="0.25">
      <c r="A49" s="103">
        <v>38</v>
      </c>
      <c r="B49" s="104"/>
      <c r="C49" s="104"/>
      <c r="D49" s="104"/>
      <c r="E49" s="104"/>
      <c r="F49" s="104"/>
      <c r="G49" s="104"/>
      <c r="H49" s="104"/>
      <c r="I49" s="104"/>
      <c r="J49" s="104"/>
      <c r="K49" s="104"/>
      <c r="L49" s="104"/>
      <c r="M49" s="104">
        <v>31.12</v>
      </c>
      <c r="N49" s="104">
        <v>29.25</v>
      </c>
      <c r="O49" s="104">
        <v>27.66</v>
      </c>
      <c r="P49" s="104">
        <v>26.29</v>
      </c>
      <c r="Q49" s="104">
        <v>25.1</v>
      </c>
      <c r="R49" s="104">
        <v>24.05</v>
      </c>
      <c r="S49" s="104">
        <v>23.14</v>
      </c>
      <c r="T49" s="104">
        <v>22.32</v>
      </c>
      <c r="U49" s="104">
        <v>21.6</v>
      </c>
      <c r="V49" s="104">
        <v>20.95</v>
      </c>
      <c r="W49" s="104">
        <v>20.38</v>
      </c>
      <c r="X49" s="104">
        <v>19.86</v>
      </c>
      <c r="Y49" s="104">
        <v>19.39</v>
      </c>
      <c r="Z49" s="104">
        <v>18.97</v>
      </c>
      <c r="AA49" s="104">
        <v>18.579999999999998</v>
      </c>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x14ac:dyDescent="0.25">
      <c r="A50" s="103">
        <v>39</v>
      </c>
      <c r="B50" s="104"/>
      <c r="C50" s="104"/>
      <c r="D50" s="104"/>
      <c r="E50" s="104"/>
      <c r="F50" s="104"/>
      <c r="G50" s="104"/>
      <c r="H50" s="104"/>
      <c r="I50" s="104"/>
      <c r="J50" s="104"/>
      <c r="K50" s="104"/>
      <c r="L50" s="104"/>
      <c r="M50" s="104">
        <v>31.56</v>
      </c>
      <c r="N50" s="104">
        <v>29.67</v>
      </c>
      <c r="O50" s="104">
        <v>28.06</v>
      </c>
      <c r="P50" s="104">
        <v>26.68</v>
      </c>
      <c r="Q50" s="104">
        <v>25.48</v>
      </c>
      <c r="R50" s="104">
        <v>24.43</v>
      </c>
      <c r="S50" s="104">
        <v>23.5</v>
      </c>
      <c r="T50" s="104">
        <v>22.68</v>
      </c>
      <c r="U50" s="104">
        <v>21.95</v>
      </c>
      <c r="V50" s="104">
        <v>21.3</v>
      </c>
      <c r="W50" s="104">
        <v>20.72</v>
      </c>
      <c r="X50" s="104">
        <v>20.2</v>
      </c>
      <c r="Y50" s="104">
        <v>19.73</v>
      </c>
      <c r="Z50" s="104">
        <v>19.309999999999999</v>
      </c>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row>
    <row r="51" spans="1:49" x14ac:dyDescent="0.25">
      <c r="A51" s="103">
        <v>40</v>
      </c>
      <c r="B51" s="104"/>
      <c r="C51" s="104"/>
      <c r="D51" s="104"/>
      <c r="E51" s="104"/>
      <c r="F51" s="104"/>
      <c r="G51" s="104"/>
      <c r="H51" s="104"/>
      <c r="I51" s="104"/>
      <c r="J51" s="104"/>
      <c r="K51" s="104"/>
      <c r="L51" s="104"/>
      <c r="M51" s="104">
        <v>32.020000000000003</v>
      </c>
      <c r="N51" s="104">
        <v>30.11</v>
      </c>
      <c r="O51" s="104">
        <v>28.48</v>
      </c>
      <c r="P51" s="104">
        <v>27.09</v>
      </c>
      <c r="Q51" s="104">
        <v>25.87</v>
      </c>
      <c r="R51" s="104">
        <v>24.81</v>
      </c>
      <c r="S51" s="104">
        <v>23.88</v>
      </c>
      <c r="T51" s="104">
        <v>23.05</v>
      </c>
      <c r="U51" s="104">
        <v>22.32</v>
      </c>
      <c r="V51" s="104">
        <v>21.67</v>
      </c>
      <c r="W51" s="104">
        <v>21.08</v>
      </c>
      <c r="X51" s="104">
        <v>20.56</v>
      </c>
      <c r="Y51" s="104">
        <v>20.09</v>
      </c>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row>
    <row r="52" spans="1:49" x14ac:dyDescent="0.25">
      <c r="A52" s="103">
        <v>41</v>
      </c>
      <c r="B52" s="104"/>
      <c r="C52" s="104"/>
      <c r="D52" s="104"/>
      <c r="E52" s="104"/>
      <c r="F52" s="104"/>
      <c r="G52" s="104"/>
      <c r="H52" s="104"/>
      <c r="I52" s="104"/>
      <c r="J52" s="104"/>
      <c r="K52" s="104"/>
      <c r="L52" s="104"/>
      <c r="M52" s="104">
        <v>32.49</v>
      </c>
      <c r="N52" s="104">
        <v>30.56</v>
      </c>
      <c r="O52" s="104">
        <v>28.92</v>
      </c>
      <c r="P52" s="104">
        <v>27.5</v>
      </c>
      <c r="Q52" s="104">
        <v>26.28</v>
      </c>
      <c r="R52" s="104">
        <v>25.21</v>
      </c>
      <c r="S52" s="104">
        <v>24.27</v>
      </c>
      <c r="T52" s="104">
        <v>23.44</v>
      </c>
      <c r="U52" s="104">
        <v>22.7</v>
      </c>
      <c r="V52" s="104">
        <v>22.05</v>
      </c>
      <c r="W52" s="104">
        <v>21.46</v>
      </c>
      <c r="X52" s="104">
        <v>20.94</v>
      </c>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row>
    <row r="53" spans="1:49" x14ac:dyDescent="0.25">
      <c r="A53" s="103">
        <v>42</v>
      </c>
      <c r="B53" s="104"/>
      <c r="C53" s="104"/>
      <c r="D53" s="104"/>
      <c r="E53" s="104"/>
      <c r="F53" s="104"/>
      <c r="G53" s="104"/>
      <c r="H53" s="104"/>
      <c r="I53" s="104"/>
      <c r="J53" s="104"/>
      <c r="K53" s="104"/>
      <c r="L53" s="104"/>
      <c r="M53" s="104">
        <v>32.979999999999997</v>
      </c>
      <c r="N53" s="104">
        <v>31.03</v>
      </c>
      <c r="O53" s="104">
        <v>29.37</v>
      </c>
      <c r="P53" s="104">
        <v>27.94</v>
      </c>
      <c r="Q53" s="104">
        <v>26.7</v>
      </c>
      <c r="R53" s="104">
        <v>25.62</v>
      </c>
      <c r="S53" s="104">
        <v>24.68</v>
      </c>
      <c r="T53" s="104">
        <v>23.84</v>
      </c>
      <c r="U53" s="104">
        <v>23.1</v>
      </c>
      <c r="V53" s="104">
        <v>22.45</v>
      </c>
      <c r="W53" s="104">
        <v>21.86</v>
      </c>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row>
    <row r="54" spans="1:49" x14ac:dyDescent="0.25">
      <c r="A54" s="103">
        <v>43</v>
      </c>
      <c r="B54" s="104"/>
      <c r="C54" s="104"/>
      <c r="D54" s="104"/>
      <c r="E54" s="104"/>
      <c r="F54" s="104"/>
      <c r="G54" s="104"/>
      <c r="H54" s="104"/>
      <c r="I54" s="104"/>
      <c r="J54" s="104"/>
      <c r="K54" s="104"/>
      <c r="L54" s="104"/>
      <c r="M54" s="104">
        <v>33.479999999999997</v>
      </c>
      <c r="N54" s="104">
        <v>31.51</v>
      </c>
      <c r="O54" s="104">
        <v>29.83</v>
      </c>
      <c r="P54" s="104">
        <v>28.39</v>
      </c>
      <c r="Q54" s="104">
        <v>27.15</v>
      </c>
      <c r="R54" s="104">
        <v>26.06</v>
      </c>
      <c r="S54" s="104">
        <v>25.11</v>
      </c>
      <c r="T54" s="104">
        <v>24.27</v>
      </c>
      <c r="U54" s="104">
        <v>23.53</v>
      </c>
      <c r="V54" s="104">
        <v>22.87</v>
      </c>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row>
    <row r="55" spans="1:49" x14ac:dyDescent="0.25">
      <c r="A55" s="103">
        <v>44</v>
      </c>
      <c r="B55" s="104"/>
      <c r="C55" s="104"/>
      <c r="D55" s="104"/>
      <c r="E55" s="104"/>
      <c r="F55" s="104"/>
      <c r="G55" s="104"/>
      <c r="H55" s="104"/>
      <c r="I55" s="104"/>
      <c r="J55" s="104"/>
      <c r="K55" s="104"/>
      <c r="L55" s="104"/>
      <c r="M55" s="104">
        <v>34</v>
      </c>
      <c r="N55" s="104">
        <v>32.01</v>
      </c>
      <c r="O55" s="104">
        <v>30.32</v>
      </c>
      <c r="P55" s="104">
        <v>28.86</v>
      </c>
      <c r="Q55" s="104">
        <v>27.61</v>
      </c>
      <c r="R55" s="104">
        <v>26.52</v>
      </c>
      <c r="S55" s="104">
        <v>25.56</v>
      </c>
      <c r="T55" s="104">
        <v>24.72</v>
      </c>
      <c r="U55" s="104">
        <v>23.97</v>
      </c>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row>
    <row r="56" spans="1:49" x14ac:dyDescent="0.25">
      <c r="A56" s="103">
        <v>45</v>
      </c>
      <c r="B56" s="104"/>
      <c r="C56" s="104"/>
      <c r="D56" s="104"/>
      <c r="E56" s="104"/>
      <c r="F56" s="104"/>
      <c r="G56" s="104"/>
      <c r="H56" s="104"/>
      <c r="I56" s="104"/>
      <c r="J56" s="104"/>
      <c r="K56" s="104"/>
      <c r="L56" s="104"/>
      <c r="M56" s="104">
        <v>34.54</v>
      </c>
      <c r="N56" s="104">
        <v>32.53</v>
      </c>
      <c r="O56" s="104">
        <v>30.82</v>
      </c>
      <c r="P56" s="104">
        <v>29.36</v>
      </c>
      <c r="Q56" s="104">
        <v>28.09</v>
      </c>
      <c r="R56" s="104">
        <v>27</v>
      </c>
      <c r="S56" s="104">
        <v>26.03</v>
      </c>
      <c r="T56" s="104">
        <v>25.19</v>
      </c>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row>
    <row r="57" spans="1:49" x14ac:dyDescent="0.25">
      <c r="A57" s="103">
        <v>46</v>
      </c>
      <c r="B57" s="104"/>
      <c r="C57" s="104"/>
      <c r="D57" s="104"/>
      <c r="E57" s="104"/>
      <c r="F57" s="104"/>
      <c r="G57" s="104"/>
      <c r="H57" s="104"/>
      <c r="I57" s="104"/>
      <c r="J57" s="104"/>
      <c r="K57" s="104"/>
      <c r="L57" s="104"/>
      <c r="M57" s="104">
        <v>35.1</v>
      </c>
      <c r="N57" s="104">
        <v>33.07</v>
      </c>
      <c r="O57" s="104">
        <v>31.35</v>
      </c>
      <c r="P57" s="104">
        <v>29.88</v>
      </c>
      <c r="Q57" s="104">
        <v>28.61</v>
      </c>
      <c r="R57" s="104">
        <v>27.5</v>
      </c>
      <c r="S57" s="104">
        <v>26.53</v>
      </c>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49" x14ac:dyDescent="0.25">
      <c r="A58" s="103">
        <v>47</v>
      </c>
      <c r="B58" s="104"/>
      <c r="C58" s="104"/>
      <c r="D58" s="104"/>
      <c r="E58" s="104"/>
      <c r="F58" s="104"/>
      <c r="G58" s="104"/>
      <c r="H58" s="104"/>
      <c r="I58" s="104"/>
      <c r="J58" s="104"/>
      <c r="K58" s="104"/>
      <c r="L58" s="104"/>
      <c r="M58" s="104">
        <v>35.69</v>
      </c>
      <c r="N58" s="104">
        <v>33.65</v>
      </c>
      <c r="O58" s="104">
        <v>31.91</v>
      </c>
      <c r="P58" s="104">
        <v>30.43</v>
      </c>
      <c r="Q58" s="104">
        <v>29.15</v>
      </c>
      <c r="R58" s="104">
        <v>28.04</v>
      </c>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1:49" x14ac:dyDescent="0.25">
      <c r="A59" s="103">
        <v>48</v>
      </c>
      <c r="B59" s="104"/>
      <c r="C59" s="104"/>
      <c r="D59" s="104"/>
      <c r="E59" s="104"/>
      <c r="F59" s="104"/>
      <c r="G59" s="104"/>
      <c r="H59" s="104"/>
      <c r="I59" s="104"/>
      <c r="J59" s="104"/>
      <c r="K59" s="104"/>
      <c r="L59" s="104"/>
      <c r="M59" s="104">
        <v>36.31</v>
      </c>
      <c r="N59" s="104">
        <v>34.24</v>
      </c>
      <c r="O59" s="104">
        <v>32.5</v>
      </c>
      <c r="P59" s="104">
        <v>31</v>
      </c>
      <c r="Q59" s="104">
        <v>29.71</v>
      </c>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49" x14ac:dyDescent="0.25">
      <c r="A60" s="103">
        <v>49</v>
      </c>
      <c r="B60" s="104"/>
      <c r="C60" s="104"/>
      <c r="D60" s="104"/>
      <c r="E60" s="104"/>
      <c r="F60" s="104"/>
      <c r="G60" s="104"/>
      <c r="H60" s="104"/>
      <c r="I60" s="104"/>
      <c r="J60" s="104"/>
      <c r="K60" s="104"/>
      <c r="L60" s="104"/>
      <c r="M60" s="104">
        <v>36.94</v>
      </c>
      <c r="N60" s="104">
        <v>34.86</v>
      </c>
      <c r="O60" s="104">
        <v>33.1</v>
      </c>
      <c r="P60" s="104">
        <v>31.59</v>
      </c>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row>
    <row r="61" spans="1:49" x14ac:dyDescent="0.25">
      <c r="A61" s="103">
        <v>50</v>
      </c>
      <c r="B61" s="104"/>
      <c r="C61" s="104"/>
      <c r="D61" s="104"/>
      <c r="E61" s="104"/>
      <c r="F61" s="104"/>
      <c r="G61" s="104"/>
      <c r="H61" s="104"/>
      <c r="I61" s="104"/>
      <c r="J61" s="104"/>
      <c r="K61" s="104"/>
      <c r="L61" s="104"/>
      <c r="M61" s="104">
        <v>37.590000000000003</v>
      </c>
      <c r="N61" s="104">
        <v>35.49</v>
      </c>
      <c r="O61" s="104">
        <v>33.72</v>
      </c>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row>
    <row r="62" spans="1:49" x14ac:dyDescent="0.25">
      <c r="A62" s="103">
        <v>51</v>
      </c>
      <c r="B62" s="104"/>
      <c r="C62" s="104"/>
      <c r="D62" s="104"/>
      <c r="E62" s="104"/>
      <c r="F62" s="104"/>
      <c r="G62" s="104"/>
      <c r="H62" s="104"/>
      <c r="I62" s="104"/>
      <c r="J62" s="104"/>
      <c r="K62" s="104"/>
      <c r="L62" s="104"/>
      <c r="M62" s="104">
        <v>38.270000000000003</v>
      </c>
      <c r="N62" s="104">
        <v>36.159999999999997</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row>
    <row r="63" spans="1:49" x14ac:dyDescent="0.25">
      <c r="A63" s="103">
        <v>52</v>
      </c>
      <c r="B63" s="104"/>
      <c r="C63" s="104"/>
      <c r="D63" s="104"/>
      <c r="E63" s="104"/>
      <c r="F63" s="104"/>
      <c r="G63" s="104"/>
      <c r="H63" s="104"/>
      <c r="I63" s="104"/>
      <c r="J63" s="104"/>
      <c r="K63" s="104"/>
      <c r="L63" s="104"/>
      <c r="M63" s="104">
        <v>38.99</v>
      </c>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row>
    <row r="64" spans="1:49" x14ac:dyDescent="0.25">
      <c r="A64" s="103">
        <v>53</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row>
    <row r="65" spans="1:49" x14ac:dyDescent="0.25">
      <c r="A65" s="103">
        <v>54</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row>
    <row r="66" spans="1:49" x14ac:dyDescent="0.25">
      <c r="A66" s="103">
        <v>55</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49" x14ac:dyDescent="0.25">
      <c r="A67" s="103">
        <v>56</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row>
    <row r="68" spans="1:49" x14ac:dyDescent="0.25">
      <c r="A68" s="103">
        <v>57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49" x14ac:dyDescent="0.25">
      <c r="A69" s="103">
        <v>58</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row>
    <row r="70" spans="1:49" x14ac:dyDescent="0.25">
      <c r="A70" s="103">
        <v>59</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row>
    <row r="71" spans="1:49" x14ac:dyDescent="0.25">
      <c r="A71" s="103">
        <v>60</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row>
    <row r="72" spans="1:49" x14ac:dyDescent="0.25">
      <c r="A72" s="103">
        <v>61</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row>
    <row r="73" spans="1:49" x14ac:dyDescent="0.25">
      <c r="A73" s="103">
        <v>62</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row>
    <row r="74" spans="1:49" x14ac:dyDescent="0.25">
      <c r="A74" s="103">
        <v>63</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row>
  </sheetData>
  <sheetProtection algorithmName="SHA-512" hashValue="TzRUXz2YV1ITI3NaTJuysu8/DmrB64sqIORoR0Hh1xREwI8ZmSREt/8WChi5LJmPHIeczSkNj5l3JX6/1p0cPw==" saltValue="2dpOoanLCF2TSeaGCyTFAw==" spinCount="100000" sheet="1" objects="1" scenarios="1"/>
  <conditionalFormatting sqref="A6:A21">
    <cfRule type="expression" dxfId="217" priority="9" stopIfTrue="1">
      <formula>MOD(ROW(),2)=0</formula>
    </cfRule>
    <cfRule type="expression" dxfId="216" priority="10" stopIfTrue="1">
      <formula>MOD(ROW(),2)&lt;&gt;0</formula>
    </cfRule>
  </conditionalFormatting>
  <conditionalFormatting sqref="A26:A74">
    <cfRule type="expression" dxfId="215" priority="1" stopIfTrue="1">
      <formula>MOD(ROW(),2)=0</formula>
    </cfRule>
    <cfRule type="expression" dxfId="214" priority="2" stopIfTrue="1">
      <formula>MOD(ROW(),2)&lt;&gt;0</formula>
    </cfRule>
  </conditionalFormatting>
  <conditionalFormatting sqref="B6:AW21">
    <cfRule type="expression" dxfId="213" priority="17" stopIfTrue="1">
      <formula>MOD(ROW(),2)=0</formula>
    </cfRule>
    <cfRule type="expression" dxfId="212" priority="18" stopIfTrue="1">
      <formula>MOD(ROW(),2)&lt;&gt;0</formula>
    </cfRule>
  </conditionalFormatting>
  <conditionalFormatting sqref="B26:AW74">
    <cfRule type="expression" dxfId="211" priority="3" stopIfTrue="1">
      <formula>MOD(ROW(),2)=0</formula>
    </cfRule>
    <cfRule type="expression" dxfId="210" priority="4" stopIfTrue="1">
      <formula>MOD(ROW(),2)&lt;&gt;0</formula>
    </cfRule>
  </conditionalFormatting>
  <hyperlinks>
    <hyperlink ref="B24" location="Assumptions!A1" display="Assumptions" xr:uid="{AA9FD5FB-1EB6-483C-940C-87C5C29DE3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dimension ref="A1:AW74"/>
  <sheetViews>
    <sheetView showGridLines="0" zoomScale="85" zoomScaleNormal="85" workbookViewId="0">
      <selection activeCell="A4" sqref="A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0" t="s">
        <v>3</v>
      </c>
      <c r="B1" s="51"/>
      <c r="C1" s="51"/>
      <c r="D1" s="51"/>
      <c r="E1" s="51"/>
      <c r="F1" s="51"/>
      <c r="G1" s="51"/>
      <c r="H1" s="51"/>
      <c r="I1" s="51"/>
    </row>
    <row r="2" spans="1:49" ht="15.6" x14ac:dyDescent="0.3">
      <c r="A2" s="52" t="str">
        <f>IF(title="&gt; Enter workbook title here","Enter workbook title in Cover sheet",title)</f>
        <v>LGPS_S - Consolidated Factor Spreadsheet</v>
      </c>
      <c r="B2" s="53"/>
      <c r="C2" s="53"/>
      <c r="D2" s="53"/>
      <c r="E2" s="53"/>
      <c r="F2" s="53"/>
      <c r="G2" s="53"/>
      <c r="H2" s="53"/>
      <c r="I2" s="53"/>
    </row>
    <row r="3" spans="1:49" ht="15.6" x14ac:dyDescent="0.3">
      <c r="A3" s="54" t="str">
        <f>TABLE_FACTOR_TYPE_1&amp;" - x-"&amp;TABLE_SERIES_NUMBER_1</f>
        <v>Added pension - x-704</v>
      </c>
      <c r="B3" s="53"/>
      <c r="C3" s="53"/>
      <c r="D3" s="53"/>
      <c r="E3" s="53"/>
      <c r="F3" s="53"/>
      <c r="G3" s="53"/>
      <c r="H3" s="53"/>
      <c r="I3" s="53"/>
    </row>
    <row r="4" spans="1:49" x14ac:dyDescent="0.25">
      <c r="A4" s="55"/>
    </row>
    <row r="6" spans="1:49"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row>
    <row r="7" spans="1:49"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49" x14ac:dyDescent="0.25">
      <c r="A8" s="83" t="s">
        <v>44</v>
      </c>
      <c r="B8" s="149" t="s">
        <v>413</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49"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row>
    <row r="10" spans="1:49" x14ac:dyDescent="0.25">
      <c r="A10" s="83" t="s">
        <v>1</v>
      </c>
      <c r="B10" s="149" t="s">
        <v>422</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row>
    <row r="11" spans="1:49" x14ac:dyDescent="0.25">
      <c r="A11" s="83"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row>
    <row r="12" spans="1:49"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row>
    <row r="13" spans="1:49"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row>
    <row r="14" spans="1:49" x14ac:dyDescent="0.25">
      <c r="A14" s="83" t="s">
        <v>16</v>
      </c>
      <c r="B14" s="149">
        <v>704</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row>
    <row r="15" spans="1:49" x14ac:dyDescent="0.25">
      <c r="A15" s="83" t="s">
        <v>47</v>
      </c>
      <c r="B15" s="149" t="s">
        <v>423</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row>
    <row r="16" spans="1:49" x14ac:dyDescent="0.25">
      <c r="A16" s="83" t="s">
        <v>48</v>
      </c>
      <c r="B16" s="149" t="s">
        <v>365</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row>
    <row r="17" spans="1:49"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row>
    <row r="18" spans="1:49"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row>
    <row r="19" spans="1:49"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row>
    <row r="20" spans="1:49"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row>
    <row r="21" spans="1:49"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row>
    <row r="22" spans="1:49" x14ac:dyDescent="0.25">
      <c r="A22" s="94"/>
    </row>
    <row r="23" spans="1:49" x14ac:dyDescent="0.25">
      <c r="B23" s="94" t="str">
        <f>HYPERLINK("#'Factor List'!A1","Back to Factor List")</f>
        <v>Back to Factor List</v>
      </c>
    </row>
    <row r="24" spans="1:49" x14ac:dyDescent="0.25">
      <c r="B24" s="94" t="s">
        <v>705</v>
      </c>
    </row>
    <row r="26" spans="1:49" ht="26.4" x14ac:dyDescent="0.25">
      <c r="A26" s="102" t="s">
        <v>266</v>
      </c>
      <c r="B26" s="102" t="s">
        <v>462</v>
      </c>
      <c r="C26" s="102" t="s">
        <v>463</v>
      </c>
      <c r="D26" s="102" t="s">
        <v>464</v>
      </c>
      <c r="E26" s="102" t="s">
        <v>465</v>
      </c>
      <c r="F26" s="102" t="s">
        <v>466</v>
      </c>
      <c r="G26" s="102" t="s">
        <v>467</v>
      </c>
      <c r="H26" s="102" t="s">
        <v>468</v>
      </c>
      <c r="I26" s="102" t="s">
        <v>469</v>
      </c>
      <c r="J26" s="102" t="s">
        <v>470</v>
      </c>
      <c r="K26" s="102" t="s">
        <v>471</v>
      </c>
      <c r="L26" s="102" t="s">
        <v>472</v>
      </c>
      <c r="M26" s="102" t="s">
        <v>473</v>
      </c>
      <c r="N26" s="102" t="s">
        <v>474</v>
      </c>
      <c r="O26" s="102" t="s">
        <v>475</v>
      </c>
      <c r="P26" s="102" t="s">
        <v>476</v>
      </c>
      <c r="Q26" s="102" t="s">
        <v>477</v>
      </c>
      <c r="R26" s="102" t="s">
        <v>478</v>
      </c>
      <c r="S26" s="102" t="s">
        <v>479</v>
      </c>
      <c r="T26" s="102" t="s">
        <v>480</v>
      </c>
      <c r="U26" s="102" t="s">
        <v>481</v>
      </c>
      <c r="V26" s="102" t="s">
        <v>482</v>
      </c>
      <c r="W26" s="102" t="s">
        <v>483</v>
      </c>
      <c r="X26" s="102" t="s">
        <v>484</v>
      </c>
      <c r="Y26" s="102" t="s">
        <v>485</v>
      </c>
      <c r="Z26" s="102" t="s">
        <v>486</v>
      </c>
      <c r="AA26" s="102" t="s">
        <v>487</v>
      </c>
      <c r="AB26" s="102" t="s">
        <v>488</v>
      </c>
      <c r="AC26" s="102" t="s">
        <v>489</v>
      </c>
      <c r="AD26" s="102" t="s">
        <v>490</v>
      </c>
      <c r="AE26" s="102" t="s">
        <v>491</v>
      </c>
      <c r="AF26" s="102" t="s">
        <v>492</v>
      </c>
      <c r="AG26" s="102" t="s">
        <v>493</v>
      </c>
      <c r="AH26" s="102" t="s">
        <v>494</v>
      </c>
      <c r="AI26" s="102" t="s">
        <v>495</v>
      </c>
      <c r="AJ26" s="102" t="s">
        <v>496</v>
      </c>
      <c r="AK26" s="102" t="s">
        <v>497</v>
      </c>
      <c r="AL26" s="102" t="s">
        <v>498</v>
      </c>
      <c r="AM26" s="102" t="s">
        <v>499</v>
      </c>
      <c r="AN26" s="102" t="s">
        <v>500</v>
      </c>
      <c r="AO26" s="102" t="s">
        <v>501</v>
      </c>
      <c r="AP26" s="102" t="s">
        <v>502</v>
      </c>
      <c r="AQ26" s="102" t="s">
        <v>503</v>
      </c>
      <c r="AR26" s="102" t="s">
        <v>504</v>
      </c>
      <c r="AS26" s="102" t="s">
        <v>505</v>
      </c>
      <c r="AT26" s="102" t="s">
        <v>506</v>
      </c>
      <c r="AU26" s="102" t="s">
        <v>507</v>
      </c>
      <c r="AV26" s="102" t="s">
        <v>508</v>
      </c>
      <c r="AW26" s="102" t="s">
        <v>509</v>
      </c>
    </row>
    <row r="27" spans="1:49" x14ac:dyDescent="0.25">
      <c r="A27" s="103">
        <v>16</v>
      </c>
      <c r="B27" s="104"/>
      <c r="C27" s="104"/>
      <c r="D27" s="104"/>
      <c r="E27" s="104"/>
      <c r="F27" s="104"/>
      <c r="G27" s="104"/>
      <c r="H27" s="104"/>
      <c r="I27" s="104"/>
      <c r="J27" s="104"/>
      <c r="K27" s="104"/>
      <c r="L27" s="104"/>
      <c r="M27" s="104">
        <v>23.36</v>
      </c>
      <c r="N27" s="104">
        <v>21.93</v>
      </c>
      <c r="O27" s="104">
        <v>20.71</v>
      </c>
      <c r="P27" s="104">
        <v>19.66</v>
      </c>
      <c r="Q27" s="104">
        <v>18.739999999999998</v>
      </c>
      <c r="R27" s="104">
        <v>17.93</v>
      </c>
      <c r="S27" s="104">
        <v>17.22</v>
      </c>
      <c r="T27" s="104">
        <v>16.579999999999998</v>
      </c>
      <c r="U27" s="104">
        <v>16.010000000000002</v>
      </c>
      <c r="V27" s="104">
        <v>15.5</v>
      </c>
      <c r="W27" s="104">
        <v>15.04</v>
      </c>
      <c r="X27" s="104">
        <v>14.62</v>
      </c>
      <c r="Y27" s="104">
        <v>14.23</v>
      </c>
      <c r="Z27" s="104">
        <v>13.88</v>
      </c>
      <c r="AA27" s="104">
        <v>13.56</v>
      </c>
      <c r="AB27" s="104">
        <v>13.26</v>
      </c>
      <c r="AC27" s="104">
        <v>12.99</v>
      </c>
      <c r="AD27" s="104">
        <v>12.74</v>
      </c>
      <c r="AE27" s="104">
        <v>12.5</v>
      </c>
      <c r="AF27" s="104">
        <v>12.29</v>
      </c>
      <c r="AG27" s="104">
        <v>12.09</v>
      </c>
      <c r="AH27" s="104">
        <v>11.9</v>
      </c>
      <c r="AI27" s="104">
        <v>11.72</v>
      </c>
      <c r="AJ27" s="104">
        <v>11.56</v>
      </c>
      <c r="AK27" s="104">
        <v>11.41</v>
      </c>
      <c r="AL27" s="104">
        <v>11.26</v>
      </c>
      <c r="AM27" s="104">
        <v>11.13</v>
      </c>
      <c r="AN27" s="104">
        <v>11</v>
      </c>
      <c r="AO27" s="104">
        <v>10.89</v>
      </c>
      <c r="AP27" s="104">
        <v>10.78</v>
      </c>
      <c r="AQ27" s="104">
        <v>10.68</v>
      </c>
      <c r="AR27" s="104">
        <v>10.58</v>
      </c>
      <c r="AS27" s="104">
        <v>10.49</v>
      </c>
      <c r="AT27" s="104">
        <v>10.41</v>
      </c>
      <c r="AU27" s="104">
        <v>10.33</v>
      </c>
      <c r="AV27" s="104">
        <v>10.26</v>
      </c>
      <c r="AW27" s="104">
        <v>10.19</v>
      </c>
    </row>
    <row r="28" spans="1:49" x14ac:dyDescent="0.25">
      <c r="A28" s="103">
        <v>17</v>
      </c>
      <c r="B28" s="104"/>
      <c r="C28" s="104"/>
      <c r="D28" s="104"/>
      <c r="E28" s="104"/>
      <c r="F28" s="104"/>
      <c r="G28" s="104"/>
      <c r="H28" s="104"/>
      <c r="I28" s="104"/>
      <c r="J28" s="104"/>
      <c r="K28" s="104"/>
      <c r="L28" s="104"/>
      <c r="M28" s="104">
        <v>23.68</v>
      </c>
      <c r="N28" s="104">
        <v>22.23</v>
      </c>
      <c r="O28" s="104">
        <v>21</v>
      </c>
      <c r="P28" s="104">
        <v>19.93</v>
      </c>
      <c r="Q28" s="104">
        <v>19</v>
      </c>
      <c r="R28" s="104">
        <v>18.18</v>
      </c>
      <c r="S28" s="104">
        <v>17.46</v>
      </c>
      <c r="T28" s="104">
        <v>16.82</v>
      </c>
      <c r="U28" s="104">
        <v>16.239999999999998</v>
      </c>
      <c r="V28" s="104">
        <v>15.72</v>
      </c>
      <c r="W28" s="104">
        <v>15.25</v>
      </c>
      <c r="X28" s="104">
        <v>14.82</v>
      </c>
      <c r="Y28" s="104">
        <v>14.43</v>
      </c>
      <c r="Z28" s="104">
        <v>14.08</v>
      </c>
      <c r="AA28" s="104">
        <v>13.75</v>
      </c>
      <c r="AB28" s="104">
        <v>13.45</v>
      </c>
      <c r="AC28" s="104">
        <v>13.17</v>
      </c>
      <c r="AD28" s="104">
        <v>12.92</v>
      </c>
      <c r="AE28" s="104">
        <v>12.68</v>
      </c>
      <c r="AF28" s="104">
        <v>12.46</v>
      </c>
      <c r="AG28" s="104">
        <v>12.26</v>
      </c>
      <c r="AH28" s="104">
        <v>12.07</v>
      </c>
      <c r="AI28" s="104">
        <v>11.89</v>
      </c>
      <c r="AJ28" s="104">
        <v>11.73</v>
      </c>
      <c r="AK28" s="104">
        <v>11.57</v>
      </c>
      <c r="AL28" s="104">
        <v>11.43</v>
      </c>
      <c r="AM28" s="104">
        <v>11.29</v>
      </c>
      <c r="AN28" s="104">
        <v>11.17</v>
      </c>
      <c r="AO28" s="104">
        <v>11.05</v>
      </c>
      <c r="AP28" s="104">
        <v>10.94</v>
      </c>
      <c r="AQ28" s="104">
        <v>10.84</v>
      </c>
      <c r="AR28" s="104">
        <v>10.74</v>
      </c>
      <c r="AS28" s="104">
        <v>10.65</v>
      </c>
      <c r="AT28" s="104">
        <v>10.57</v>
      </c>
      <c r="AU28" s="104">
        <v>10.49</v>
      </c>
      <c r="AV28" s="104">
        <v>10.41</v>
      </c>
      <c r="AW28" s="104"/>
    </row>
    <row r="29" spans="1:49" x14ac:dyDescent="0.25">
      <c r="A29" s="103">
        <v>18</v>
      </c>
      <c r="B29" s="104"/>
      <c r="C29" s="104"/>
      <c r="D29" s="104"/>
      <c r="E29" s="104"/>
      <c r="F29" s="104"/>
      <c r="G29" s="104"/>
      <c r="H29" s="104"/>
      <c r="I29" s="104"/>
      <c r="J29" s="104"/>
      <c r="K29" s="104"/>
      <c r="L29" s="104"/>
      <c r="M29" s="104">
        <v>24.01</v>
      </c>
      <c r="N29" s="104">
        <v>22.54</v>
      </c>
      <c r="O29" s="104">
        <v>21.29</v>
      </c>
      <c r="P29" s="104">
        <v>20.21</v>
      </c>
      <c r="Q29" s="104">
        <v>19.27</v>
      </c>
      <c r="R29" s="104">
        <v>18.440000000000001</v>
      </c>
      <c r="S29" s="104">
        <v>17.7</v>
      </c>
      <c r="T29" s="104">
        <v>17.05</v>
      </c>
      <c r="U29" s="104">
        <v>16.47</v>
      </c>
      <c r="V29" s="104">
        <v>15.94</v>
      </c>
      <c r="W29" s="104">
        <v>15.46</v>
      </c>
      <c r="X29" s="104">
        <v>15.03</v>
      </c>
      <c r="Y29" s="104">
        <v>14.64</v>
      </c>
      <c r="Z29" s="104">
        <v>14.28</v>
      </c>
      <c r="AA29" s="104">
        <v>13.95</v>
      </c>
      <c r="AB29" s="104">
        <v>13.64</v>
      </c>
      <c r="AC29" s="104">
        <v>13.36</v>
      </c>
      <c r="AD29" s="104">
        <v>13.1</v>
      </c>
      <c r="AE29" s="104">
        <v>12.86</v>
      </c>
      <c r="AF29" s="104">
        <v>12.64</v>
      </c>
      <c r="AG29" s="104">
        <v>12.43</v>
      </c>
      <c r="AH29" s="104">
        <v>12.24</v>
      </c>
      <c r="AI29" s="104">
        <v>12.06</v>
      </c>
      <c r="AJ29" s="104">
        <v>11.89</v>
      </c>
      <c r="AK29" s="104">
        <v>11.74</v>
      </c>
      <c r="AL29" s="104">
        <v>11.59</v>
      </c>
      <c r="AM29" s="104">
        <v>11.46</v>
      </c>
      <c r="AN29" s="104">
        <v>11.33</v>
      </c>
      <c r="AO29" s="104">
        <v>11.21</v>
      </c>
      <c r="AP29" s="104">
        <v>11.1</v>
      </c>
      <c r="AQ29" s="104">
        <v>11</v>
      </c>
      <c r="AR29" s="104">
        <v>10.9</v>
      </c>
      <c r="AS29" s="104">
        <v>10.81</v>
      </c>
      <c r="AT29" s="104">
        <v>10.73</v>
      </c>
      <c r="AU29" s="104">
        <v>10.65</v>
      </c>
      <c r="AV29" s="104"/>
      <c r="AW29" s="104"/>
    </row>
    <row r="30" spans="1:49" x14ac:dyDescent="0.25">
      <c r="A30" s="103">
        <v>19</v>
      </c>
      <c r="B30" s="104"/>
      <c r="C30" s="104"/>
      <c r="D30" s="104"/>
      <c r="E30" s="104"/>
      <c r="F30" s="104"/>
      <c r="G30" s="104"/>
      <c r="H30" s="104"/>
      <c r="I30" s="104"/>
      <c r="J30" s="104"/>
      <c r="K30" s="104"/>
      <c r="L30" s="104"/>
      <c r="M30" s="104">
        <v>24.34</v>
      </c>
      <c r="N30" s="104">
        <v>22.85</v>
      </c>
      <c r="O30" s="104">
        <v>21.58</v>
      </c>
      <c r="P30" s="104">
        <v>20.49</v>
      </c>
      <c r="Q30" s="104">
        <v>19.53</v>
      </c>
      <c r="R30" s="104">
        <v>18.690000000000001</v>
      </c>
      <c r="S30" s="104">
        <v>17.95</v>
      </c>
      <c r="T30" s="104">
        <v>17.29</v>
      </c>
      <c r="U30" s="104">
        <v>16.7</v>
      </c>
      <c r="V30" s="104">
        <v>16.16</v>
      </c>
      <c r="W30" s="104">
        <v>15.68</v>
      </c>
      <c r="X30" s="104">
        <v>15.24</v>
      </c>
      <c r="Y30" s="104">
        <v>14.84</v>
      </c>
      <c r="Z30" s="104">
        <v>14.48</v>
      </c>
      <c r="AA30" s="104">
        <v>14.14</v>
      </c>
      <c r="AB30" s="104">
        <v>13.83</v>
      </c>
      <c r="AC30" s="104">
        <v>13.55</v>
      </c>
      <c r="AD30" s="104">
        <v>13.29</v>
      </c>
      <c r="AE30" s="104">
        <v>13.05</v>
      </c>
      <c r="AF30" s="104">
        <v>12.82</v>
      </c>
      <c r="AG30" s="104">
        <v>12.61</v>
      </c>
      <c r="AH30" s="104">
        <v>12.42</v>
      </c>
      <c r="AI30" s="104">
        <v>12.24</v>
      </c>
      <c r="AJ30" s="104">
        <v>12.07</v>
      </c>
      <c r="AK30" s="104">
        <v>11.91</v>
      </c>
      <c r="AL30" s="104">
        <v>11.76</v>
      </c>
      <c r="AM30" s="104">
        <v>11.63</v>
      </c>
      <c r="AN30" s="104">
        <v>11.5</v>
      </c>
      <c r="AO30" s="104">
        <v>11.38</v>
      </c>
      <c r="AP30" s="104">
        <v>11.27</v>
      </c>
      <c r="AQ30" s="104">
        <v>11.17</v>
      </c>
      <c r="AR30" s="104">
        <v>11.07</v>
      </c>
      <c r="AS30" s="104">
        <v>10.98</v>
      </c>
      <c r="AT30" s="104">
        <v>10.9</v>
      </c>
      <c r="AU30" s="104"/>
      <c r="AV30" s="104"/>
      <c r="AW30" s="104"/>
    </row>
    <row r="31" spans="1:49" x14ac:dyDescent="0.25">
      <c r="A31" s="103">
        <v>20</v>
      </c>
      <c r="B31" s="104"/>
      <c r="C31" s="104"/>
      <c r="D31" s="104"/>
      <c r="E31" s="104"/>
      <c r="F31" s="104"/>
      <c r="G31" s="104"/>
      <c r="H31" s="104"/>
      <c r="I31" s="104"/>
      <c r="J31" s="104"/>
      <c r="K31" s="104"/>
      <c r="L31" s="104"/>
      <c r="M31" s="104">
        <v>24.68</v>
      </c>
      <c r="N31" s="104">
        <v>23.17</v>
      </c>
      <c r="O31" s="104">
        <v>21.88</v>
      </c>
      <c r="P31" s="104">
        <v>20.77</v>
      </c>
      <c r="Q31" s="104">
        <v>19.8</v>
      </c>
      <c r="R31" s="104">
        <v>18.95</v>
      </c>
      <c r="S31" s="104">
        <v>18.2</v>
      </c>
      <c r="T31" s="104">
        <v>17.53</v>
      </c>
      <c r="U31" s="104">
        <v>16.93</v>
      </c>
      <c r="V31" s="104">
        <v>16.39</v>
      </c>
      <c r="W31" s="104">
        <v>15.9</v>
      </c>
      <c r="X31" s="104">
        <v>15.46</v>
      </c>
      <c r="Y31" s="104">
        <v>15.05</v>
      </c>
      <c r="Z31" s="104">
        <v>14.68</v>
      </c>
      <c r="AA31" s="104">
        <v>14.34</v>
      </c>
      <c r="AB31" s="104">
        <v>14.03</v>
      </c>
      <c r="AC31" s="104">
        <v>13.74</v>
      </c>
      <c r="AD31" s="104">
        <v>13.48</v>
      </c>
      <c r="AE31" s="104">
        <v>13.23</v>
      </c>
      <c r="AF31" s="104">
        <v>13</v>
      </c>
      <c r="AG31" s="104">
        <v>12.79</v>
      </c>
      <c r="AH31" s="104">
        <v>12.6</v>
      </c>
      <c r="AI31" s="104">
        <v>12.41</v>
      </c>
      <c r="AJ31" s="104">
        <v>12.24</v>
      </c>
      <c r="AK31" s="104">
        <v>12.08</v>
      </c>
      <c r="AL31" s="104">
        <v>11.94</v>
      </c>
      <c r="AM31" s="104">
        <v>11.8</v>
      </c>
      <c r="AN31" s="104">
        <v>11.67</v>
      </c>
      <c r="AO31" s="104">
        <v>11.55</v>
      </c>
      <c r="AP31" s="104">
        <v>11.44</v>
      </c>
      <c r="AQ31" s="104">
        <v>11.34</v>
      </c>
      <c r="AR31" s="104">
        <v>11.24</v>
      </c>
      <c r="AS31" s="104">
        <v>11.15</v>
      </c>
      <c r="AT31" s="104"/>
      <c r="AU31" s="104"/>
      <c r="AV31" s="104"/>
      <c r="AW31" s="104"/>
    </row>
    <row r="32" spans="1:49" x14ac:dyDescent="0.25">
      <c r="A32" s="103">
        <v>21</v>
      </c>
      <c r="B32" s="104"/>
      <c r="C32" s="104"/>
      <c r="D32" s="104"/>
      <c r="E32" s="104"/>
      <c r="F32" s="104"/>
      <c r="G32" s="104"/>
      <c r="H32" s="104"/>
      <c r="I32" s="104"/>
      <c r="J32" s="104"/>
      <c r="K32" s="104"/>
      <c r="L32" s="104"/>
      <c r="M32" s="104">
        <v>25.02</v>
      </c>
      <c r="N32" s="104">
        <v>23.49</v>
      </c>
      <c r="O32" s="104">
        <v>22.19</v>
      </c>
      <c r="P32" s="104">
        <v>21.06</v>
      </c>
      <c r="Q32" s="104">
        <v>20.079999999999998</v>
      </c>
      <c r="R32" s="104">
        <v>19.22</v>
      </c>
      <c r="S32" s="104">
        <v>18.45</v>
      </c>
      <c r="T32" s="104">
        <v>17.77</v>
      </c>
      <c r="U32" s="104">
        <v>17.170000000000002</v>
      </c>
      <c r="V32" s="104">
        <v>16.62</v>
      </c>
      <c r="W32" s="104">
        <v>16.12</v>
      </c>
      <c r="X32" s="104">
        <v>15.67</v>
      </c>
      <c r="Y32" s="104">
        <v>15.26</v>
      </c>
      <c r="Z32" s="104">
        <v>14.89</v>
      </c>
      <c r="AA32" s="104">
        <v>14.54</v>
      </c>
      <c r="AB32" s="104">
        <v>14.23</v>
      </c>
      <c r="AC32" s="104">
        <v>13.94</v>
      </c>
      <c r="AD32" s="104">
        <v>13.67</v>
      </c>
      <c r="AE32" s="104">
        <v>13.42</v>
      </c>
      <c r="AF32" s="104">
        <v>13.19</v>
      </c>
      <c r="AG32" s="104">
        <v>12.98</v>
      </c>
      <c r="AH32" s="104">
        <v>12.78</v>
      </c>
      <c r="AI32" s="104">
        <v>12.59</v>
      </c>
      <c r="AJ32" s="104">
        <v>12.42</v>
      </c>
      <c r="AK32" s="104">
        <v>12.26</v>
      </c>
      <c r="AL32" s="104">
        <v>12.11</v>
      </c>
      <c r="AM32" s="104">
        <v>11.98</v>
      </c>
      <c r="AN32" s="104">
        <v>11.85</v>
      </c>
      <c r="AO32" s="104">
        <v>11.73</v>
      </c>
      <c r="AP32" s="104">
        <v>11.62</v>
      </c>
      <c r="AQ32" s="104">
        <v>11.51</v>
      </c>
      <c r="AR32" s="104">
        <v>11.42</v>
      </c>
      <c r="AS32" s="104"/>
      <c r="AT32" s="104"/>
      <c r="AU32" s="104"/>
      <c r="AV32" s="104"/>
      <c r="AW32" s="104"/>
    </row>
    <row r="33" spans="1:49" x14ac:dyDescent="0.25">
      <c r="A33" s="103">
        <v>22</v>
      </c>
      <c r="B33" s="104"/>
      <c r="C33" s="104"/>
      <c r="D33" s="104"/>
      <c r="E33" s="104"/>
      <c r="F33" s="104"/>
      <c r="G33" s="104"/>
      <c r="H33" s="104"/>
      <c r="I33" s="104"/>
      <c r="J33" s="104"/>
      <c r="K33" s="104"/>
      <c r="L33" s="104"/>
      <c r="M33" s="104">
        <v>25.35</v>
      </c>
      <c r="N33" s="104">
        <v>23.81</v>
      </c>
      <c r="O33" s="104">
        <v>22.49</v>
      </c>
      <c r="P33" s="104">
        <v>21.35</v>
      </c>
      <c r="Q33" s="104">
        <v>20.350000000000001</v>
      </c>
      <c r="R33" s="104">
        <v>19.48</v>
      </c>
      <c r="S33" s="104">
        <v>18.71</v>
      </c>
      <c r="T33" s="104">
        <v>18.02</v>
      </c>
      <c r="U33" s="104">
        <v>17.399999999999999</v>
      </c>
      <c r="V33" s="104">
        <v>16.850000000000001</v>
      </c>
      <c r="W33" s="104">
        <v>16.350000000000001</v>
      </c>
      <c r="X33" s="104">
        <v>15.89</v>
      </c>
      <c r="Y33" s="104">
        <v>15.47</v>
      </c>
      <c r="Z33" s="104">
        <v>15.1</v>
      </c>
      <c r="AA33" s="104">
        <v>14.75</v>
      </c>
      <c r="AB33" s="104">
        <v>14.43</v>
      </c>
      <c r="AC33" s="104">
        <v>14.13</v>
      </c>
      <c r="AD33" s="104">
        <v>13.86</v>
      </c>
      <c r="AE33" s="104">
        <v>13.61</v>
      </c>
      <c r="AF33" s="104">
        <v>13.38</v>
      </c>
      <c r="AG33" s="104">
        <v>13.16</v>
      </c>
      <c r="AH33" s="104">
        <v>12.96</v>
      </c>
      <c r="AI33" s="104">
        <v>12.78</v>
      </c>
      <c r="AJ33" s="104">
        <v>12.6</v>
      </c>
      <c r="AK33" s="104">
        <v>12.44</v>
      </c>
      <c r="AL33" s="104">
        <v>12.29</v>
      </c>
      <c r="AM33" s="104">
        <v>12.16</v>
      </c>
      <c r="AN33" s="104">
        <v>12.03</v>
      </c>
      <c r="AO33" s="104">
        <v>11.91</v>
      </c>
      <c r="AP33" s="104">
        <v>11.8</v>
      </c>
      <c r="AQ33" s="104">
        <v>11.69</v>
      </c>
      <c r="AR33" s="104"/>
      <c r="AS33" s="104"/>
      <c r="AT33" s="104"/>
      <c r="AU33" s="104"/>
      <c r="AV33" s="104"/>
      <c r="AW33" s="104"/>
    </row>
    <row r="34" spans="1:49" x14ac:dyDescent="0.25">
      <c r="A34" s="103">
        <v>23</v>
      </c>
      <c r="B34" s="104"/>
      <c r="C34" s="104"/>
      <c r="D34" s="104"/>
      <c r="E34" s="104"/>
      <c r="F34" s="104"/>
      <c r="G34" s="104"/>
      <c r="H34" s="104"/>
      <c r="I34" s="104"/>
      <c r="J34" s="104"/>
      <c r="K34" s="104"/>
      <c r="L34" s="104"/>
      <c r="M34" s="104">
        <v>25.69</v>
      </c>
      <c r="N34" s="104">
        <v>24.13</v>
      </c>
      <c r="O34" s="104">
        <v>22.79</v>
      </c>
      <c r="P34" s="104">
        <v>21.64</v>
      </c>
      <c r="Q34" s="104">
        <v>20.63</v>
      </c>
      <c r="R34" s="104">
        <v>19.739999999999998</v>
      </c>
      <c r="S34" s="104">
        <v>18.96</v>
      </c>
      <c r="T34" s="104">
        <v>18.260000000000002</v>
      </c>
      <c r="U34" s="104">
        <v>17.64</v>
      </c>
      <c r="V34" s="104">
        <v>17.079999999999998</v>
      </c>
      <c r="W34" s="104">
        <v>16.57</v>
      </c>
      <c r="X34" s="104">
        <v>16.11</v>
      </c>
      <c r="Y34" s="104">
        <v>15.69</v>
      </c>
      <c r="Z34" s="104">
        <v>15.3</v>
      </c>
      <c r="AA34" s="104">
        <v>14.95</v>
      </c>
      <c r="AB34" s="104">
        <v>14.63</v>
      </c>
      <c r="AC34" s="104">
        <v>14.33</v>
      </c>
      <c r="AD34" s="104">
        <v>14.06</v>
      </c>
      <c r="AE34" s="104">
        <v>13.8</v>
      </c>
      <c r="AF34" s="104">
        <v>13.57</v>
      </c>
      <c r="AG34" s="104">
        <v>13.35</v>
      </c>
      <c r="AH34" s="104">
        <v>13.15</v>
      </c>
      <c r="AI34" s="104">
        <v>12.96</v>
      </c>
      <c r="AJ34" s="104">
        <v>12.79</v>
      </c>
      <c r="AK34" s="104">
        <v>12.63</v>
      </c>
      <c r="AL34" s="104">
        <v>12.48</v>
      </c>
      <c r="AM34" s="104">
        <v>12.34</v>
      </c>
      <c r="AN34" s="104">
        <v>12.21</v>
      </c>
      <c r="AO34" s="104">
        <v>12.09</v>
      </c>
      <c r="AP34" s="104">
        <v>11.98</v>
      </c>
      <c r="AQ34" s="104"/>
      <c r="AR34" s="104"/>
      <c r="AS34" s="104"/>
      <c r="AT34" s="104"/>
      <c r="AU34" s="104"/>
      <c r="AV34" s="104"/>
      <c r="AW34" s="104"/>
    </row>
    <row r="35" spans="1:49" x14ac:dyDescent="0.25">
      <c r="A35" s="103">
        <v>24</v>
      </c>
      <c r="B35" s="104"/>
      <c r="C35" s="104"/>
      <c r="D35" s="104"/>
      <c r="E35" s="104"/>
      <c r="F35" s="104"/>
      <c r="G35" s="104"/>
      <c r="H35" s="104"/>
      <c r="I35" s="104"/>
      <c r="J35" s="104"/>
      <c r="K35" s="104"/>
      <c r="L35" s="104"/>
      <c r="M35" s="104">
        <v>26.04</v>
      </c>
      <c r="N35" s="104">
        <v>24.45</v>
      </c>
      <c r="O35" s="104">
        <v>23.1</v>
      </c>
      <c r="P35" s="104">
        <v>21.93</v>
      </c>
      <c r="Q35" s="104">
        <v>20.91</v>
      </c>
      <c r="R35" s="104">
        <v>20.010000000000002</v>
      </c>
      <c r="S35" s="104">
        <v>19.22</v>
      </c>
      <c r="T35" s="104">
        <v>18.510000000000002</v>
      </c>
      <c r="U35" s="104">
        <v>17.88</v>
      </c>
      <c r="V35" s="104">
        <v>17.309999999999999</v>
      </c>
      <c r="W35" s="104">
        <v>16.8</v>
      </c>
      <c r="X35" s="104">
        <v>16.329999999999998</v>
      </c>
      <c r="Y35" s="104">
        <v>15.9</v>
      </c>
      <c r="Z35" s="104">
        <v>15.52</v>
      </c>
      <c r="AA35" s="104">
        <v>15.16</v>
      </c>
      <c r="AB35" s="104">
        <v>14.83</v>
      </c>
      <c r="AC35" s="104">
        <v>14.53</v>
      </c>
      <c r="AD35" s="104">
        <v>14.25</v>
      </c>
      <c r="AE35" s="104">
        <v>14</v>
      </c>
      <c r="AF35" s="104">
        <v>13.76</v>
      </c>
      <c r="AG35" s="104">
        <v>13.54</v>
      </c>
      <c r="AH35" s="104">
        <v>13.34</v>
      </c>
      <c r="AI35" s="104">
        <v>13.15</v>
      </c>
      <c r="AJ35" s="104">
        <v>12.98</v>
      </c>
      <c r="AK35" s="104">
        <v>12.81</v>
      </c>
      <c r="AL35" s="104">
        <v>12.66</v>
      </c>
      <c r="AM35" s="104">
        <v>12.52</v>
      </c>
      <c r="AN35" s="104">
        <v>12.4</v>
      </c>
      <c r="AO35" s="104">
        <v>12.28</v>
      </c>
      <c r="AP35" s="104"/>
      <c r="AQ35" s="104"/>
      <c r="AR35" s="104"/>
      <c r="AS35" s="104"/>
      <c r="AT35" s="104"/>
      <c r="AU35" s="104"/>
      <c r="AV35" s="104"/>
      <c r="AW35" s="104"/>
    </row>
    <row r="36" spans="1:49" x14ac:dyDescent="0.25">
      <c r="A36" s="103">
        <v>25</v>
      </c>
      <c r="B36" s="104"/>
      <c r="C36" s="104"/>
      <c r="D36" s="104"/>
      <c r="E36" s="104"/>
      <c r="F36" s="104"/>
      <c r="G36" s="104"/>
      <c r="H36" s="104"/>
      <c r="I36" s="104"/>
      <c r="J36" s="104"/>
      <c r="K36" s="104"/>
      <c r="L36" s="104"/>
      <c r="M36" s="104">
        <v>26.39</v>
      </c>
      <c r="N36" s="104">
        <v>24.78</v>
      </c>
      <c r="O36" s="104">
        <v>23.41</v>
      </c>
      <c r="P36" s="104">
        <v>22.23</v>
      </c>
      <c r="Q36" s="104">
        <v>21.19</v>
      </c>
      <c r="R36" s="104">
        <v>20.28</v>
      </c>
      <c r="S36" s="104">
        <v>19.48</v>
      </c>
      <c r="T36" s="104">
        <v>18.77</v>
      </c>
      <c r="U36" s="104">
        <v>18.13</v>
      </c>
      <c r="V36" s="104">
        <v>17.55</v>
      </c>
      <c r="W36" s="104">
        <v>17.03</v>
      </c>
      <c r="X36" s="104">
        <v>16.559999999999999</v>
      </c>
      <c r="Y36" s="104">
        <v>16.12</v>
      </c>
      <c r="Z36" s="104">
        <v>15.73</v>
      </c>
      <c r="AA36" s="104">
        <v>15.37</v>
      </c>
      <c r="AB36" s="104">
        <v>15.04</v>
      </c>
      <c r="AC36" s="104">
        <v>14.74</v>
      </c>
      <c r="AD36" s="104">
        <v>14.46</v>
      </c>
      <c r="AE36" s="104">
        <v>14.2</v>
      </c>
      <c r="AF36" s="104">
        <v>13.96</v>
      </c>
      <c r="AG36" s="104">
        <v>13.74</v>
      </c>
      <c r="AH36" s="104">
        <v>13.53</v>
      </c>
      <c r="AI36" s="104">
        <v>13.34</v>
      </c>
      <c r="AJ36" s="104">
        <v>13.17</v>
      </c>
      <c r="AK36" s="104">
        <v>13.01</v>
      </c>
      <c r="AL36" s="104">
        <v>12.86</v>
      </c>
      <c r="AM36" s="104">
        <v>12.72</v>
      </c>
      <c r="AN36" s="104">
        <v>12.59</v>
      </c>
      <c r="AO36" s="104"/>
      <c r="AP36" s="104"/>
      <c r="AQ36" s="104"/>
      <c r="AR36" s="104"/>
      <c r="AS36" s="104"/>
      <c r="AT36" s="104"/>
      <c r="AU36" s="104"/>
      <c r="AV36" s="104"/>
      <c r="AW36" s="104"/>
    </row>
    <row r="37" spans="1:49" x14ac:dyDescent="0.25">
      <c r="A37" s="103">
        <v>26</v>
      </c>
      <c r="B37" s="104"/>
      <c r="C37" s="104"/>
      <c r="D37" s="104"/>
      <c r="E37" s="104"/>
      <c r="F37" s="104"/>
      <c r="G37" s="104"/>
      <c r="H37" s="104"/>
      <c r="I37" s="104"/>
      <c r="J37" s="104"/>
      <c r="K37" s="104"/>
      <c r="L37" s="104"/>
      <c r="M37" s="104">
        <v>26.75</v>
      </c>
      <c r="N37" s="104">
        <v>25.12</v>
      </c>
      <c r="O37" s="104">
        <v>23.73</v>
      </c>
      <c r="P37" s="104">
        <v>22.53</v>
      </c>
      <c r="Q37" s="104">
        <v>21.48</v>
      </c>
      <c r="R37" s="104">
        <v>20.56</v>
      </c>
      <c r="S37" s="104">
        <v>19.75</v>
      </c>
      <c r="T37" s="104">
        <v>19.02</v>
      </c>
      <c r="U37" s="104">
        <v>18.38</v>
      </c>
      <c r="V37" s="104">
        <v>17.79</v>
      </c>
      <c r="W37" s="104">
        <v>17.260000000000002</v>
      </c>
      <c r="X37" s="104">
        <v>16.79</v>
      </c>
      <c r="Y37" s="104">
        <v>16.350000000000001</v>
      </c>
      <c r="Z37" s="104">
        <v>15.95</v>
      </c>
      <c r="AA37" s="104">
        <v>15.59</v>
      </c>
      <c r="AB37" s="104">
        <v>15.25</v>
      </c>
      <c r="AC37" s="104">
        <v>14.95</v>
      </c>
      <c r="AD37" s="104">
        <v>14.66</v>
      </c>
      <c r="AE37" s="104">
        <v>14.4</v>
      </c>
      <c r="AF37" s="104">
        <v>14.16</v>
      </c>
      <c r="AG37" s="104">
        <v>13.94</v>
      </c>
      <c r="AH37" s="104">
        <v>13.74</v>
      </c>
      <c r="AI37" s="104">
        <v>13.55</v>
      </c>
      <c r="AJ37" s="104">
        <v>13.37</v>
      </c>
      <c r="AK37" s="104">
        <v>13.21</v>
      </c>
      <c r="AL37" s="104">
        <v>13.06</v>
      </c>
      <c r="AM37" s="104">
        <v>12.92</v>
      </c>
      <c r="AN37" s="104"/>
      <c r="AO37" s="104"/>
      <c r="AP37" s="104"/>
      <c r="AQ37" s="104"/>
      <c r="AR37" s="104"/>
      <c r="AS37" s="104"/>
      <c r="AT37" s="104"/>
      <c r="AU37" s="104"/>
      <c r="AV37" s="104"/>
      <c r="AW37" s="104"/>
    </row>
    <row r="38" spans="1:49" x14ac:dyDescent="0.25">
      <c r="A38" s="103">
        <v>27</v>
      </c>
      <c r="B38" s="104"/>
      <c r="C38" s="104"/>
      <c r="D38" s="104"/>
      <c r="E38" s="104"/>
      <c r="F38" s="104"/>
      <c r="G38" s="104"/>
      <c r="H38" s="104"/>
      <c r="I38" s="104"/>
      <c r="J38" s="104"/>
      <c r="K38" s="104"/>
      <c r="L38" s="104"/>
      <c r="M38" s="104">
        <v>27.11</v>
      </c>
      <c r="N38" s="104">
        <v>25.46</v>
      </c>
      <c r="O38" s="104">
        <v>24.05</v>
      </c>
      <c r="P38" s="104">
        <v>22.84</v>
      </c>
      <c r="Q38" s="104">
        <v>21.78</v>
      </c>
      <c r="R38" s="104">
        <v>20.85</v>
      </c>
      <c r="S38" s="104">
        <v>20.02</v>
      </c>
      <c r="T38" s="104">
        <v>19.29</v>
      </c>
      <c r="U38" s="104">
        <v>18.63</v>
      </c>
      <c r="V38" s="104">
        <v>18.04</v>
      </c>
      <c r="W38" s="104">
        <v>17.510000000000002</v>
      </c>
      <c r="X38" s="104">
        <v>17.02</v>
      </c>
      <c r="Y38" s="104">
        <v>16.579999999999998</v>
      </c>
      <c r="Z38" s="104">
        <v>16.18</v>
      </c>
      <c r="AA38" s="104">
        <v>15.81</v>
      </c>
      <c r="AB38" s="104">
        <v>15.47</v>
      </c>
      <c r="AC38" s="104">
        <v>15.16</v>
      </c>
      <c r="AD38" s="104">
        <v>14.88</v>
      </c>
      <c r="AE38" s="104">
        <v>14.61</v>
      </c>
      <c r="AF38" s="104">
        <v>14.37</v>
      </c>
      <c r="AG38" s="104">
        <v>14.15</v>
      </c>
      <c r="AH38" s="104">
        <v>13.94</v>
      </c>
      <c r="AI38" s="104">
        <v>13.75</v>
      </c>
      <c r="AJ38" s="104">
        <v>13.58</v>
      </c>
      <c r="AK38" s="104">
        <v>13.41</v>
      </c>
      <c r="AL38" s="104">
        <v>13.26</v>
      </c>
      <c r="AM38" s="104"/>
      <c r="AN38" s="104"/>
      <c r="AO38" s="104"/>
      <c r="AP38" s="104"/>
      <c r="AQ38" s="104"/>
      <c r="AR38" s="104"/>
      <c r="AS38" s="104"/>
      <c r="AT38" s="104"/>
      <c r="AU38" s="104"/>
      <c r="AV38" s="104"/>
      <c r="AW38" s="104"/>
    </row>
    <row r="39" spans="1:49" x14ac:dyDescent="0.25">
      <c r="A39" s="103">
        <v>28</v>
      </c>
      <c r="B39" s="104"/>
      <c r="C39" s="104"/>
      <c r="D39" s="104"/>
      <c r="E39" s="104"/>
      <c r="F39" s="104"/>
      <c r="G39" s="104"/>
      <c r="H39" s="104"/>
      <c r="I39" s="104"/>
      <c r="J39" s="104"/>
      <c r="K39" s="104"/>
      <c r="L39" s="104"/>
      <c r="M39" s="104">
        <v>27.48</v>
      </c>
      <c r="N39" s="104">
        <v>25.81</v>
      </c>
      <c r="O39" s="104">
        <v>24.38</v>
      </c>
      <c r="P39" s="104">
        <v>23.15</v>
      </c>
      <c r="Q39" s="104">
        <v>22.08</v>
      </c>
      <c r="R39" s="104">
        <v>21.13</v>
      </c>
      <c r="S39" s="104">
        <v>20.3</v>
      </c>
      <c r="T39" s="104">
        <v>19.55</v>
      </c>
      <c r="U39" s="104">
        <v>18.89</v>
      </c>
      <c r="V39" s="104">
        <v>18.29</v>
      </c>
      <c r="W39" s="104">
        <v>17.75</v>
      </c>
      <c r="X39" s="104">
        <v>17.260000000000002</v>
      </c>
      <c r="Y39" s="104">
        <v>16.809999999999999</v>
      </c>
      <c r="Z39" s="104">
        <v>16.41</v>
      </c>
      <c r="AA39" s="104">
        <v>16.04</v>
      </c>
      <c r="AB39" s="104">
        <v>15.7</v>
      </c>
      <c r="AC39" s="104">
        <v>15.38</v>
      </c>
      <c r="AD39" s="104">
        <v>15.1</v>
      </c>
      <c r="AE39" s="104">
        <v>14.83</v>
      </c>
      <c r="AF39" s="104">
        <v>14.59</v>
      </c>
      <c r="AG39" s="104">
        <v>14.36</v>
      </c>
      <c r="AH39" s="104">
        <v>14.16</v>
      </c>
      <c r="AI39" s="104">
        <v>13.97</v>
      </c>
      <c r="AJ39" s="104">
        <v>13.79</v>
      </c>
      <c r="AK39" s="104">
        <v>13.63</v>
      </c>
      <c r="AL39" s="104"/>
      <c r="AM39" s="104"/>
      <c r="AN39" s="104"/>
      <c r="AO39" s="104"/>
      <c r="AP39" s="104"/>
      <c r="AQ39" s="104"/>
      <c r="AR39" s="104"/>
      <c r="AS39" s="104"/>
      <c r="AT39" s="104"/>
      <c r="AU39" s="104"/>
      <c r="AV39" s="104"/>
      <c r="AW39" s="104"/>
    </row>
    <row r="40" spans="1:49" x14ac:dyDescent="0.25">
      <c r="A40" s="103">
        <v>29</v>
      </c>
      <c r="B40" s="104"/>
      <c r="C40" s="104"/>
      <c r="D40" s="104"/>
      <c r="E40" s="104"/>
      <c r="F40" s="104"/>
      <c r="G40" s="104"/>
      <c r="H40" s="104"/>
      <c r="I40" s="104"/>
      <c r="J40" s="104"/>
      <c r="K40" s="104"/>
      <c r="L40" s="104"/>
      <c r="M40" s="104">
        <v>27.85</v>
      </c>
      <c r="N40" s="104">
        <v>26.16</v>
      </c>
      <c r="O40" s="104">
        <v>24.71</v>
      </c>
      <c r="P40" s="104">
        <v>23.47</v>
      </c>
      <c r="Q40" s="104">
        <v>22.38</v>
      </c>
      <c r="R40" s="104">
        <v>21.42</v>
      </c>
      <c r="S40" s="104">
        <v>20.58</v>
      </c>
      <c r="T40" s="104">
        <v>19.82</v>
      </c>
      <c r="U40" s="104">
        <v>19.149999999999999</v>
      </c>
      <c r="V40" s="104">
        <v>18.55</v>
      </c>
      <c r="W40" s="104">
        <v>18</v>
      </c>
      <c r="X40" s="104">
        <v>17.5</v>
      </c>
      <c r="Y40" s="104">
        <v>17.05</v>
      </c>
      <c r="Z40" s="104">
        <v>16.64</v>
      </c>
      <c r="AA40" s="104">
        <v>16.27</v>
      </c>
      <c r="AB40" s="104">
        <v>15.92</v>
      </c>
      <c r="AC40" s="104">
        <v>15.61</v>
      </c>
      <c r="AD40" s="104">
        <v>15.32</v>
      </c>
      <c r="AE40" s="104">
        <v>15.05</v>
      </c>
      <c r="AF40" s="104">
        <v>14.81</v>
      </c>
      <c r="AG40" s="104">
        <v>14.58</v>
      </c>
      <c r="AH40" s="104">
        <v>14.38</v>
      </c>
      <c r="AI40" s="104">
        <v>14.19</v>
      </c>
      <c r="AJ40" s="104">
        <v>14.01</v>
      </c>
      <c r="AK40" s="104"/>
      <c r="AL40" s="104"/>
      <c r="AM40" s="104"/>
      <c r="AN40" s="104"/>
      <c r="AO40" s="104"/>
      <c r="AP40" s="104"/>
      <c r="AQ40" s="104"/>
      <c r="AR40" s="104"/>
      <c r="AS40" s="104"/>
      <c r="AT40" s="104"/>
      <c r="AU40" s="104"/>
      <c r="AV40" s="104"/>
      <c r="AW40" s="104"/>
    </row>
    <row r="41" spans="1:49" x14ac:dyDescent="0.25">
      <c r="A41" s="103">
        <v>30</v>
      </c>
      <c r="B41" s="104"/>
      <c r="C41" s="104"/>
      <c r="D41" s="104"/>
      <c r="E41" s="104"/>
      <c r="F41" s="104"/>
      <c r="G41" s="104"/>
      <c r="H41" s="104"/>
      <c r="I41" s="104"/>
      <c r="J41" s="104"/>
      <c r="K41" s="104"/>
      <c r="L41" s="104"/>
      <c r="M41" s="104">
        <v>28.23</v>
      </c>
      <c r="N41" s="104">
        <v>26.51</v>
      </c>
      <c r="O41" s="104">
        <v>25.05</v>
      </c>
      <c r="P41" s="104">
        <v>23.78</v>
      </c>
      <c r="Q41" s="104">
        <v>22.68</v>
      </c>
      <c r="R41" s="104">
        <v>21.71</v>
      </c>
      <c r="S41" s="104">
        <v>20.86</v>
      </c>
      <c r="T41" s="104">
        <v>20.100000000000001</v>
      </c>
      <c r="U41" s="104">
        <v>19.420000000000002</v>
      </c>
      <c r="V41" s="104">
        <v>18.8</v>
      </c>
      <c r="W41" s="104">
        <v>18.25</v>
      </c>
      <c r="X41" s="104">
        <v>17.75</v>
      </c>
      <c r="Y41" s="104">
        <v>17.29</v>
      </c>
      <c r="Z41" s="104">
        <v>16.88</v>
      </c>
      <c r="AA41" s="104">
        <v>16.5</v>
      </c>
      <c r="AB41" s="104">
        <v>16.16</v>
      </c>
      <c r="AC41" s="104">
        <v>15.84</v>
      </c>
      <c r="AD41" s="104">
        <v>15.55</v>
      </c>
      <c r="AE41" s="104">
        <v>15.28</v>
      </c>
      <c r="AF41" s="104">
        <v>15.04</v>
      </c>
      <c r="AG41" s="104">
        <v>14.81</v>
      </c>
      <c r="AH41" s="104">
        <v>14.6</v>
      </c>
      <c r="AI41" s="104">
        <v>14.41</v>
      </c>
      <c r="AJ41" s="104"/>
      <c r="AK41" s="104"/>
      <c r="AL41" s="104"/>
      <c r="AM41" s="104"/>
      <c r="AN41" s="104"/>
      <c r="AO41" s="104"/>
      <c r="AP41" s="104"/>
      <c r="AQ41" s="104"/>
      <c r="AR41" s="104"/>
      <c r="AS41" s="104"/>
      <c r="AT41" s="104"/>
      <c r="AU41" s="104"/>
      <c r="AV41" s="104"/>
      <c r="AW41" s="104"/>
    </row>
    <row r="42" spans="1:49" x14ac:dyDescent="0.25">
      <c r="A42" s="103">
        <v>31</v>
      </c>
      <c r="B42" s="104"/>
      <c r="C42" s="104"/>
      <c r="D42" s="104"/>
      <c r="E42" s="104"/>
      <c r="F42" s="104"/>
      <c r="G42" s="104"/>
      <c r="H42" s="104"/>
      <c r="I42" s="104"/>
      <c r="J42" s="104"/>
      <c r="K42" s="104"/>
      <c r="L42" s="104"/>
      <c r="M42" s="104">
        <v>28.61</v>
      </c>
      <c r="N42" s="104">
        <v>26.87</v>
      </c>
      <c r="O42" s="104">
        <v>25.39</v>
      </c>
      <c r="P42" s="104">
        <v>24.11</v>
      </c>
      <c r="Q42" s="104">
        <v>22.99</v>
      </c>
      <c r="R42" s="104">
        <v>22.01</v>
      </c>
      <c r="S42" s="104">
        <v>21.15</v>
      </c>
      <c r="T42" s="104">
        <v>20.38</v>
      </c>
      <c r="U42" s="104">
        <v>19.690000000000001</v>
      </c>
      <c r="V42" s="104">
        <v>19.07</v>
      </c>
      <c r="W42" s="104">
        <v>18.510000000000002</v>
      </c>
      <c r="X42" s="104">
        <v>18</v>
      </c>
      <c r="Y42" s="104">
        <v>17.54</v>
      </c>
      <c r="Z42" s="104">
        <v>17.12</v>
      </c>
      <c r="AA42" s="104">
        <v>16.739999999999998</v>
      </c>
      <c r="AB42" s="104">
        <v>16.39</v>
      </c>
      <c r="AC42" s="104">
        <v>16.079999999999998</v>
      </c>
      <c r="AD42" s="104">
        <v>15.78</v>
      </c>
      <c r="AE42" s="104">
        <v>15.52</v>
      </c>
      <c r="AF42" s="104">
        <v>15.27</v>
      </c>
      <c r="AG42" s="104">
        <v>15.05</v>
      </c>
      <c r="AH42" s="104">
        <v>14.84</v>
      </c>
      <c r="AI42" s="104"/>
      <c r="AJ42" s="104"/>
      <c r="AK42" s="104"/>
      <c r="AL42" s="104"/>
      <c r="AM42" s="104"/>
      <c r="AN42" s="104"/>
      <c r="AO42" s="104"/>
      <c r="AP42" s="104"/>
      <c r="AQ42" s="104"/>
      <c r="AR42" s="104"/>
      <c r="AS42" s="104"/>
      <c r="AT42" s="104"/>
      <c r="AU42" s="104"/>
      <c r="AV42" s="104"/>
      <c r="AW42" s="104"/>
    </row>
    <row r="43" spans="1:49" x14ac:dyDescent="0.25">
      <c r="A43" s="103">
        <v>32</v>
      </c>
      <c r="B43" s="104"/>
      <c r="C43" s="104"/>
      <c r="D43" s="104"/>
      <c r="E43" s="104"/>
      <c r="F43" s="104"/>
      <c r="G43" s="104"/>
      <c r="H43" s="104"/>
      <c r="I43" s="104"/>
      <c r="J43" s="104"/>
      <c r="K43" s="104"/>
      <c r="L43" s="104"/>
      <c r="M43" s="104">
        <v>28.99</v>
      </c>
      <c r="N43" s="104">
        <v>27.23</v>
      </c>
      <c r="O43" s="104">
        <v>25.73</v>
      </c>
      <c r="P43" s="104">
        <v>24.43</v>
      </c>
      <c r="Q43" s="104">
        <v>23.31</v>
      </c>
      <c r="R43" s="104">
        <v>22.31</v>
      </c>
      <c r="S43" s="104">
        <v>21.44</v>
      </c>
      <c r="T43" s="104">
        <v>20.66</v>
      </c>
      <c r="U43" s="104">
        <v>19.96</v>
      </c>
      <c r="V43" s="104">
        <v>19.329999999999998</v>
      </c>
      <c r="W43" s="104">
        <v>18.77</v>
      </c>
      <c r="X43" s="104">
        <v>18.260000000000002</v>
      </c>
      <c r="Y43" s="104">
        <v>17.79</v>
      </c>
      <c r="Z43" s="104">
        <v>17.37</v>
      </c>
      <c r="AA43" s="104">
        <v>16.989999999999998</v>
      </c>
      <c r="AB43" s="104">
        <v>16.64</v>
      </c>
      <c r="AC43" s="104">
        <v>16.32</v>
      </c>
      <c r="AD43" s="104">
        <v>16.03</v>
      </c>
      <c r="AE43" s="104">
        <v>15.76</v>
      </c>
      <c r="AF43" s="104">
        <v>15.51</v>
      </c>
      <c r="AG43" s="104">
        <v>15.29</v>
      </c>
      <c r="AH43" s="104"/>
      <c r="AI43" s="104"/>
      <c r="AJ43" s="104"/>
      <c r="AK43" s="104"/>
      <c r="AL43" s="104"/>
      <c r="AM43" s="104"/>
      <c r="AN43" s="104"/>
      <c r="AO43" s="104"/>
      <c r="AP43" s="104"/>
      <c r="AQ43" s="104"/>
      <c r="AR43" s="104"/>
      <c r="AS43" s="104"/>
      <c r="AT43" s="104"/>
      <c r="AU43" s="104"/>
      <c r="AV43" s="104"/>
      <c r="AW43" s="104"/>
    </row>
    <row r="44" spans="1:49" x14ac:dyDescent="0.25">
      <c r="A44" s="103">
        <v>33</v>
      </c>
      <c r="B44" s="104"/>
      <c r="C44" s="104"/>
      <c r="D44" s="104"/>
      <c r="E44" s="104"/>
      <c r="F44" s="104"/>
      <c r="G44" s="104"/>
      <c r="H44" s="104"/>
      <c r="I44" s="104"/>
      <c r="J44" s="104"/>
      <c r="K44" s="104"/>
      <c r="L44" s="104"/>
      <c r="M44" s="104">
        <v>29.38</v>
      </c>
      <c r="N44" s="104">
        <v>27.6</v>
      </c>
      <c r="O44" s="104">
        <v>26.08</v>
      </c>
      <c r="P44" s="104">
        <v>24.77</v>
      </c>
      <c r="Q44" s="104">
        <v>23.62</v>
      </c>
      <c r="R44" s="104">
        <v>22.62</v>
      </c>
      <c r="S44" s="104">
        <v>21.73</v>
      </c>
      <c r="T44" s="104">
        <v>20.94</v>
      </c>
      <c r="U44" s="104">
        <v>20.239999999999998</v>
      </c>
      <c r="V44" s="104">
        <v>19.600000000000001</v>
      </c>
      <c r="W44" s="104">
        <v>19.03</v>
      </c>
      <c r="X44" s="104">
        <v>18.52</v>
      </c>
      <c r="Y44" s="104">
        <v>18.05</v>
      </c>
      <c r="Z44" s="104">
        <v>17.63</v>
      </c>
      <c r="AA44" s="104">
        <v>17.239999999999998</v>
      </c>
      <c r="AB44" s="104">
        <v>16.89</v>
      </c>
      <c r="AC44" s="104">
        <v>16.57</v>
      </c>
      <c r="AD44" s="104">
        <v>16.28</v>
      </c>
      <c r="AE44" s="104">
        <v>16.010000000000002</v>
      </c>
      <c r="AF44" s="104">
        <v>15.76</v>
      </c>
      <c r="AG44" s="104"/>
      <c r="AH44" s="104"/>
      <c r="AI44" s="104"/>
      <c r="AJ44" s="104"/>
      <c r="AK44" s="104"/>
      <c r="AL44" s="104"/>
      <c r="AM44" s="104"/>
      <c r="AN44" s="104"/>
      <c r="AO44" s="104"/>
      <c r="AP44" s="104"/>
      <c r="AQ44" s="104"/>
      <c r="AR44" s="104"/>
      <c r="AS44" s="104"/>
      <c r="AT44" s="104"/>
      <c r="AU44" s="104"/>
      <c r="AV44" s="104"/>
      <c r="AW44" s="104"/>
    </row>
    <row r="45" spans="1:49" x14ac:dyDescent="0.25">
      <c r="A45" s="103">
        <v>34</v>
      </c>
      <c r="B45" s="104"/>
      <c r="C45" s="104"/>
      <c r="D45" s="104"/>
      <c r="E45" s="104"/>
      <c r="F45" s="104"/>
      <c r="G45" s="104"/>
      <c r="H45" s="104"/>
      <c r="I45" s="104"/>
      <c r="J45" s="104"/>
      <c r="K45" s="104"/>
      <c r="L45" s="104"/>
      <c r="M45" s="104">
        <v>29.77</v>
      </c>
      <c r="N45" s="104">
        <v>27.97</v>
      </c>
      <c r="O45" s="104">
        <v>26.43</v>
      </c>
      <c r="P45" s="104">
        <v>25.1</v>
      </c>
      <c r="Q45" s="104">
        <v>23.94</v>
      </c>
      <c r="R45" s="104">
        <v>22.93</v>
      </c>
      <c r="S45" s="104">
        <v>22.03</v>
      </c>
      <c r="T45" s="104">
        <v>21.23</v>
      </c>
      <c r="U45" s="104">
        <v>20.52</v>
      </c>
      <c r="V45" s="104">
        <v>19.88</v>
      </c>
      <c r="W45" s="104">
        <v>19.309999999999999</v>
      </c>
      <c r="X45" s="104">
        <v>18.79</v>
      </c>
      <c r="Y45" s="104">
        <v>18.32</v>
      </c>
      <c r="Z45" s="104">
        <v>17.89</v>
      </c>
      <c r="AA45" s="104">
        <v>17.5</v>
      </c>
      <c r="AB45" s="104">
        <v>17.149999999999999</v>
      </c>
      <c r="AC45" s="104">
        <v>16.829999999999998</v>
      </c>
      <c r="AD45" s="104">
        <v>16.54</v>
      </c>
      <c r="AE45" s="104">
        <v>16.27</v>
      </c>
      <c r="AF45" s="104"/>
      <c r="AG45" s="104"/>
      <c r="AH45" s="104"/>
      <c r="AI45" s="104"/>
      <c r="AJ45" s="104"/>
      <c r="AK45" s="104"/>
      <c r="AL45" s="104"/>
      <c r="AM45" s="104"/>
      <c r="AN45" s="104"/>
      <c r="AO45" s="104"/>
      <c r="AP45" s="104"/>
      <c r="AQ45" s="104"/>
      <c r="AR45" s="104"/>
      <c r="AS45" s="104"/>
      <c r="AT45" s="104"/>
      <c r="AU45" s="104"/>
      <c r="AV45" s="104"/>
      <c r="AW45" s="104"/>
    </row>
    <row r="46" spans="1:49" x14ac:dyDescent="0.25">
      <c r="A46" s="103">
        <v>35</v>
      </c>
      <c r="B46" s="104"/>
      <c r="C46" s="104"/>
      <c r="D46" s="104"/>
      <c r="E46" s="104"/>
      <c r="F46" s="104"/>
      <c r="G46" s="104"/>
      <c r="H46" s="104"/>
      <c r="I46" s="104"/>
      <c r="J46" s="104"/>
      <c r="K46" s="104"/>
      <c r="L46" s="104"/>
      <c r="M46" s="104">
        <v>30.17</v>
      </c>
      <c r="N46" s="104">
        <v>28.34</v>
      </c>
      <c r="O46" s="104">
        <v>26.78</v>
      </c>
      <c r="P46" s="104">
        <v>25.44</v>
      </c>
      <c r="Q46" s="104">
        <v>24.27</v>
      </c>
      <c r="R46" s="104">
        <v>23.24</v>
      </c>
      <c r="S46" s="104">
        <v>22.33</v>
      </c>
      <c r="T46" s="104">
        <v>21.53</v>
      </c>
      <c r="U46" s="104">
        <v>20.81</v>
      </c>
      <c r="V46" s="104">
        <v>20.170000000000002</v>
      </c>
      <c r="W46" s="104">
        <v>19.59</v>
      </c>
      <c r="X46" s="104">
        <v>19.059999999999999</v>
      </c>
      <c r="Y46" s="104">
        <v>18.59</v>
      </c>
      <c r="Z46" s="104">
        <v>18.16</v>
      </c>
      <c r="AA46" s="104">
        <v>17.77</v>
      </c>
      <c r="AB46" s="104">
        <v>17.420000000000002</v>
      </c>
      <c r="AC46" s="104">
        <v>17.100000000000001</v>
      </c>
      <c r="AD46" s="104">
        <v>16.8</v>
      </c>
      <c r="AE46" s="104"/>
      <c r="AF46" s="104"/>
      <c r="AG46" s="104"/>
      <c r="AH46" s="104"/>
      <c r="AI46" s="104"/>
      <c r="AJ46" s="104"/>
      <c r="AK46" s="104"/>
      <c r="AL46" s="104"/>
      <c r="AM46" s="104"/>
      <c r="AN46" s="104"/>
      <c r="AO46" s="104"/>
      <c r="AP46" s="104"/>
      <c r="AQ46" s="104"/>
      <c r="AR46" s="104"/>
      <c r="AS46" s="104"/>
      <c r="AT46" s="104"/>
      <c r="AU46" s="104"/>
      <c r="AV46" s="104"/>
      <c r="AW46" s="104"/>
    </row>
    <row r="47" spans="1:49" x14ac:dyDescent="0.25">
      <c r="A47" s="103">
        <v>36</v>
      </c>
      <c r="B47" s="104"/>
      <c r="C47" s="104"/>
      <c r="D47" s="104"/>
      <c r="E47" s="104"/>
      <c r="F47" s="104"/>
      <c r="G47" s="104"/>
      <c r="H47" s="104"/>
      <c r="I47" s="104"/>
      <c r="J47" s="104"/>
      <c r="K47" s="104"/>
      <c r="L47" s="104"/>
      <c r="M47" s="104">
        <v>30.57</v>
      </c>
      <c r="N47" s="104">
        <v>28.72</v>
      </c>
      <c r="O47" s="104">
        <v>27.14</v>
      </c>
      <c r="P47" s="104">
        <v>25.78</v>
      </c>
      <c r="Q47" s="104">
        <v>24.6</v>
      </c>
      <c r="R47" s="104">
        <v>23.56</v>
      </c>
      <c r="S47" s="104">
        <v>22.65</v>
      </c>
      <c r="T47" s="104">
        <v>21.83</v>
      </c>
      <c r="U47" s="104">
        <v>21.11</v>
      </c>
      <c r="V47" s="104">
        <v>20.46</v>
      </c>
      <c r="W47" s="104">
        <v>19.87</v>
      </c>
      <c r="X47" s="104">
        <v>19.350000000000001</v>
      </c>
      <c r="Y47" s="104">
        <v>18.87</v>
      </c>
      <c r="Z47" s="104">
        <v>18.440000000000001</v>
      </c>
      <c r="AA47" s="104">
        <v>18.05</v>
      </c>
      <c r="AB47" s="104">
        <v>17.7</v>
      </c>
      <c r="AC47" s="104">
        <v>17.38</v>
      </c>
      <c r="AD47" s="104"/>
      <c r="AE47" s="104"/>
      <c r="AF47" s="104"/>
      <c r="AG47" s="104"/>
      <c r="AH47" s="104"/>
      <c r="AI47" s="104"/>
      <c r="AJ47" s="104"/>
      <c r="AK47" s="104"/>
      <c r="AL47" s="104"/>
      <c r="AM47" s="104"/>
      <c r="AN47" s="104"/>
      <c r="AO47" s="104"/>
      <c r="AP47" s="104"/>
      <c r="AQ47" s="104"/>
      <c r="AR47" s="104"/>
      <c r="AS47" s="104"/>
      <c r="AT47" s="104"/>
      <c r="AU47" s="104"/>
      <c r="AV47" s="104"/>
      <c r="AW47" s="104"/>
    </row>
    <row r="48" spans="1:49" x14ac:dyDescent="0.25">
      <c r="A48" s="103">
        <v>37</v>
      </c>
      <c r="B48" s="104"/>
      <c r="C48" s="104"/>
      <c r="D48" s="104"/>
      <c r="E48" s="104"/>
      <c r="F48" s="104"/>
      <c r="G48" s="104"/>
      <c r="H48" s="104"/>
      <c r="I48" s="104"/>
      <c r="J48" s="104"/>
      <c r="K48" s="104"/>
      <c r="L48" s="104"/>
      <c r="M48" s="104">
        <v>30.98</v>
      </c>
      <c r="N48" s="104">
        <v>29.11</v>
      </c>
      <c r="O48" s="104">
        <v>27.51</v>
      </c>
      <c r="P48" s="104">
        <v>26.14</v>
      </c>
      <c r="Q48" s="104">
        <v>24.94</v>
      </c>
      <c r="R48" s="104">
        <v>23.89</v>
      </c>
      <c r="S48" s="104">
        <v>22.96</v>
      </c>
      <c r="T48" s="104">
        <v>22.14</v>
      </c>
      <c r="U48" s="104">
        <v>21.41</v>
      </c>
      <c r="V48" s="104">
        <v>20.76</v>
      </c>
      <c r="W48" s="104">
        <v>20.170000000000002</v>
      </c>
      <c r="X48" s="104">
        <v>19.64</v>
      </c>
      <c r="Y48" s="104">
        <v>19.170000000000002</v>
      </c>
      <c r="Z48" s="104">
        <v>18.739999999999998</v>
      </c>
      <c r="AA48" s="104">
        <v>18.34</v>
      </c>
      <c r="AB48" s="104">
        <v>17.989999999999998</v>
      </c>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1:49" x14ac:dyDescent="0.25">
      <c r="A49" s="103">
        <v>38</v>
      </c>
      <c r="B49" s="104"/>
      <c r="C49" s="104"/>
      <c r="D49" s="104"/>
      <c r="E49" s="104"/>
      <c r="F49" s="104"/>
      <c r="G49" s="104"/>
      <c r="H49" s="104"/>
      <c r="I49" s="104"/>
      <c r="J49" s="104"/>
      <c r="K49" s="104"/>
      <c r="L49" s="104"/>
      <c r="M49" s="104">
        <v>31.39</v>
      </c>
      <c r="N49" s="104">
        <v>29.5</v>
      </c>
      <c r="O49" s="104">
        <v>27.89</v>
      </c>
      <c r="P49" s="104">
        <v>26.49</v>
      </c>
      <c r="Q49" s="104">
        <v>25.28</v>
      </c>
      <c r="R49" s="104">
        <v>24.23</v>
      </c>
      <c r="S49" s="104">
        <v>23.29</v>
      </c>
      <c r="T49" s="104">
        <v>22.47</v>
      </c>
      <c r="U49" s="104">
        <v>21.73</v>
      </c>
      <c r="V49" s="104">
        <v>21.07</v>
      </c>
      <c r="W49" s="104">
        <v>20.48</v>
      </c>
      <c r="X49" s="104">
        <v>19.95</v>
      </c>
      <c r="Y49" s="104">
        <v>19.47</v>
      </c>
      <c r="Z49" s="104">
        <v>19.04</v>
      </c>
      <c r="AA49" s="104">
        <v>18.649999999999999</v>
      </c>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x14ac:dyDescent="0.25">
      <c r="A50" s="103">
        <v>39</v>
      </c>
      <c r="B50" s="104"/>
      <c r="C50" s="104"/>
      <c r="D50" s="104"/>
      <c r="E50" s="104"/>
      <c r="F50" s="104"/>
      <c r="G50" s="104"/>
      <c r="H50" s="104"/>
      <c r="I50" s="104"/>
      <c r="J50" s="104"/>
      <c r="K50" s="104"/>
      <c r="L50" s="104"/>
      <c r="M50" s="104">
        <v>31.82</v>
      </c>
      <c r="N50" s="104">
        <v>29.9</v>
      </c>
      <c r="O50" s="104">
        <v>28.27</v>
      </c>
      <c r="P50" s="104">
        <v>26.86</v>
      </c>
      <c r="Q50" s="104">
        <v>25.64</v>
      </c>
      <c r="R50" s="104">
        <v>24.57</v>
      </c>
      <c r="S50" s="104">
        <v>23.63</v>
      </c>
      <c r="T50" s="104">
        <v>22.8</v>
      </c>
      <c r="U50" s="104">
        <v>22.06</v>
      </c>
      <c r="V50" s="104">
        <v>21.4</v>
      </c>
      <c r="W50" s="104">
        <v>20.8</v>
      </c>
      <c r="X50" s="104">
        <v>20.27</v>
      </c>
      <c r="Y50" s="104">
        <v>19.79</v>
      </c>
      <c r="Z50" s="104">
        <v>19.36</v>
      </c>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row>
    <row r="51" spans="1:49" x14ac:dyDescent="0.25">
      <c r="A51" s="103">
        <v>40</v>
      </c>
      <c r="B51" s="104"/>
      <c r="C51" s="104"/>
      <c r="D51" s="104"/>
      <c r="E51" s="104"/>
      <c r="F51" s="104"/>
      <c r="G51" s="104"/>
      <c r="H51" s="104"/>
      <c r="I51" s="104"/>
      <c r="J51" s="104"/>
      <c r="K51" s="104"/>
      <c r="L51" s="104"/>
      <c r="M51" s="104">
        <v>32.25</v>
      </c>
      <c r="N51" s="104">
        <v>30.32</v>
      </c>
      <c r="O51" s="104">
        <v>28.67</v>
      </c>
      <c r="P51" s="104">
        <v>27.25</v>
      </c>
      <c r="Q51" s="104">
        <v>26.01</v>
      </c>
      <c r="R51" s="104">
        <v>24.94</v>
      </c>
      <c r="S51" s="104">
        <v>23.99</v>
      </c>
      <c r="T51" s="104">
        <v>23.15</v>
      </c>
      <c r="U51" s="104">
        <v>22.4</v>
      </c>
      <c r="V51" s="104">
        <v>21.74</v>
      </c>
      <c r="W51" s="104">
        <v>21.14</v>
      </c>
      <c r="X51" s="104">
        <v>20.61</v>
      </c>
      <c r="Y51" s="104">
        <v>20.13</v>
      </c>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row>
    <row r="52" spans="1:49" x14ac:dyDescent="0.25">
      <c r="A52" s="103">
        <v>41</v>
      </c>
      <c r="B52" s="104"/>
      <c r="C52" s="104"/>
      <c r="D52" s="104"/>
      <c r="E52" s="104"/>
      <c r="F52" s="104"/>
      <c r="G52" s="104"/>
      <c r="H52" s="104"/>
      <c r="I52" s="104"/>
      <c r="J52" s="104"/>
      <c r="K52" s="104"/>
      <c r="L52" s="104"/>
      <c r="M52" s="104">
        <v>32.700000000000003</v>
      </c>
      <c r="N52" s="104">
        <v>30.74</v>
      </c>
      <c r="O52" s="104">
        <v>29.08</v>
      </c>
      <c r="P52" s="104">
        <v>27.64</v>
      </c>
      <c r="Q52" s="104">
        <v>26.4</v>
      </c>
      <c r="R52" s="104">
        <v>25.31</v>
      </c>
      <c r="S52" s="104">
        <v>24.36</v>
      </c>
      <c r="T52" s="104">
        <v>23.51</v>
      </c>
      <c r="U52" s="104">
        <v>22.76</v>
      </c>
      <c r="V52" s="104">
        <v>22.1</v>
      </c>
      <c r="W52" s="104">
        <v>21.5</v>
      </c>
      <c r="X52" s="104">
        <v>20.96</v>
      </c>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row>
    <row r="53" spans="1:49" x14ac:dyDescent="0.25">
      <c r="A53" s="103">
        <v>42</v>
      </c>
      <c r="B53" s="104"/>
      <c r="C53" s="104"/>
      <c r="D53" s="104"/>
      <c r="E53" s="104"/>
      <c r="F53" s="104"/>
      <c r="G53" s="104"/>
      <c r="H53" s="104"/>
      <c r="I53" s="104"/>
      <c r="J53" s="104"/>
      <c r="K53" s="104"/>
      <c r="L53" s="104"/>
      <c r="M53" s="104">
        <v>33.159999999999997</v>
      </c>
      <c r="N53" s="104">
        <v>31.19</v>
      </c>
      <c r="O53" s="104">
        <v>29.5</v>
      </c>
      <c r="P53" s="104">
        <v>28.06</v>
      </c>
      <c r="Q53" s="104">
        <v>26.8</v>
      </c>
      <c r="R53" s="104">
        <v>25.71</v>
      </c>
      <c r="S53" s="104">
        <v>24.75</v>
      </c>
      <c r="T53" s="104">
        <v>23.9</v>
      </c>
      <c r="U53" s="104">
        <v>23.14</v>
      </c>
      <c r="V53" s="104">
        <v>22.47</v>
      </c>
      <c r="W53" s="104">
        <v>21.87</v>
      </c>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row>
    <row r="54" spans="1:49" x14ac:dyDescent="0.25">
      <c r="A54" s="103">
        <v>43</v>
      </c>
      <c r="B54" s="104"/>
      <c r="C54" s="104"/>
      <c r="D54" s="104"/>
      <c r="E54" s="104"/>
      <c r="F54" s="104"/>
      <c r="G54" s="104"/>
      <c r="H54" s="104"/>
      <c r="I54" s="104"/>
      <c r="J54" s="104"/>
      <c r="K54" s="104"/>
      <c r="L54" s="104"/>
      <c r="M54" s="104">
        <v>33.64</v>
      </c>
      <c r="N54" s="104">
        <v>31.64</v>
      </c>
      <c r="O54" s="104">
        <v>29.95</v>
      </c>
      <c r="P54" s="104">
        <v>28.49</v>
      </c>
      <c r="Q54" s="104">
        <v>27.22</v>
      </c>
      <c r="R54" s="104">
        <v>26.12</v>
      </c>
      <c r="S54" s="104">
        <v>25.15</v>
      </c>
      <c r="T54" s="104">
        <v>24.3</v>
      </c>
      <c r="U54" s="104">
        <v>23.54</v>
      </c>
      <c r="V54" s="104">
        <v>22.87</v>
      </c>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row>
    <row r="55" spans="1:49" x14ac:dyDescent="0.25">
      <c r="A55" s="103">
        <v>44</v>
      </c>
      <c r="B55" s="104"/>
      <c r="C55" s="104"/>
      <c r="D55" s="104"/>
      <c r="E55" s="104"/>
      <c r="F55" s="104"/>
      <c r="G55" s="104"/>
      <c r="H55" s="104"/>
      <c r="I55" s="104"/>
      <c r="J55" s="104"/>
      <c r="K55" s="104"/>
      <c r="L55" s="104"/>
      <c r="M55" s="104">
        <v>34.14</v>
      </c>
      <c r="N55" s="104">
        <v>32.119999999999997</v>
      </c>
      <c r="O55" s="104">
        <v>30.41</v>
      </c>
      <c r="P55" s="104">
        <v>28.94</v>
      </c>
      <c r="Q55" s="104">
        <v>27.66</v>
      </c>
      <c r="R55" s="104">
        <v>26.55</v>
      </c>
      <c r="S55" s="104">
        <v>25.58</v>
      </c>
      <c r="T55" s="104">
        <v>24.72</v>
      </c>
      <c r="U55" s="104">
        <v>23.96</v>
      </c>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row>
    <row r="56" spans="1:49" x14ac:dyDescent="0.25">
      <c r="A56" s="103">
        <v>45</v>
      </c>
      <c r="B56" s="104"/>
      <c r="C56" s="104"/>
      <c r="D56" s="104"/>
      <c r="E56" s="104"/>
      <c r="F56" s="104"/>
      <c r="G56" s="104"/>
      <c r="H56" s="104"/>
      <c r="I56" s="104"/>
      <c r="J56" s="104"/>
      <c r="K56" s="104"/>
      <c r="L56" s="104"/>
      <c r="M56" s="104">
        <v>34.65</v>
      </c>
      <c r="N56" s="104">
        <v>32.619999999999997</v>
      </c>
      <c r="O56" s="104">
        <v>30.89</v>
      </c>
      <c r="P56" s="104">
        <v>29.41</v>
      </c>
      <c r="Q56" s="104">
        <v>28.12</v>
      </c>
      <c r="R56" s="104">
        <v>27.01</v>
      </c>
      <c r="S56" s="104">
        <v>26.03</v>
      </c>
      <c r="T56" s="104">
        <v>25.16</v>
      </c>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row>
    <row r="57" spans="1:49" x14ac:dyDescent="0.25">
      <c r="A57" s="103">
        <v>46</v>
      </c>
      <c r="B57" s="104"/>
      <c r="C57" s="104"/>
      <c r="D57" s="104"/>
      <c r="E57" s="104"/>
      <c r="F57" s="104"/>
      <c r="G57" s="104"/>
      <c r="H57" s="104"/>
      <c r="I57" s="104"/>
      <c r="J57" s="104"/>
      <c r="K57" s="104"/>
      <c r="L57" s="104"/>
      <c r="M57" s="104">
        <v>35.19</v>
      </c>
      <c r="N57" s="104">
        <v>33.14</v>
      </c>
      <c r="O57" s="104">
        <v>31.39</v>
      </c>
      <c r="P57" s="104">
        <v>29.9</v>
      </c>
      <c r="Q57" s="104">
        <v>28.61</v>
      </c>
      <c r="R57" s="104">
        <v>27.49</v>
      </c>
      <c r="S57" s="104">
        <v>26.5</v>
      </c>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49" x14ac:dyDescent="0.25">
      <c r="A58" s="103">
        <v>47</v>
      </c>
      <c r="B58" s="104"/>
      <c r="C58" s="104"/>
      <c r="D58" s="104"/>
      <c r="E58" s="104"/>
      <c r="F58" s="104"/>
      <c r="G58" s="104"/>
      <c r="H58" s="104"/>
      <c r="I58" s="104"/>
      <c r="J58" s="104"/>
      <c r="K58" s="104"/>
      <c r="L58" s="104"/>
      <c r="M58" s="104">
        <v>35.75</v>
      </c>
      <c r="N58" s="104">
        <v>33.68</v>
      </c>
      <c r="O58" s="104">
        <v>31.93</v>
      </c>
      <c r="P58" s="104">
        <v>30.42</v>
      </c>
      <c r="Q58" s="104">
        <v>29.12</v>
      </c>
      <c r="R58" s="104">
        <v>27.99</v>
      </c>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1:49" x14ac:dyDescent="0.25">
      <c r="A59" s="103">
        <v>48</v>
      </c>
      <c r="B59" s="104"/>
      <c r="C59" s="104"/>
      <c r="D59" s="104"/>
      <c r="E59" s="104"/>
      <c r="F59" s="104"/>
      <c r="G59" s="104"/>
      <c r="H59" s="104"/>
      <c r="I59" s="104"/>
      <c r="J59" s="104"/>
      <c r="K59" s="104"/>
      <c r="L59" s="104"/>
      <c r="M59" s="104">
        <v>36.35</v>
      </c>
      <c r="N59" s="104">
        <v>34.26</v>
      </c>
      <c r="O59" s="104">
        <v>32.49</v>
      </c>
      <c r="P59" s="104">
        <v>30.97</v>
      </c>
      <c r="Q59" s="104">
        <v>29.66</v>
      </c>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49" x14ac:dyDescent="0.25">
      <c r="A60" s="103">
        <v>49</v>
      </c>
      <c r="B60" s="104"/>
      <c r="C60" s="104"/>
      <c r="D60" s="104"/>
      <c r="E60" s="104"/>
      <c r="F60" s="104"/>
      <c r="G60" s="104"/>
      <c r="H60" s="104"/>
      <c r="I60" s="104"/>
      <c r="J60" s="104"/>
      <c r="K60" s="104"/>
      <c r="L60" s="104"/>
      <c r="M60" s="104">
        <v>36.97</v>
      </c>
      <c r="N60" s="104">
        <v>34.86</v>
      </c>
      <c r="O60" s="104">
        <v>33.08</v>
      </c>
      <c r="P60" s="104">
        <v>31.55</v>
      </c>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row>
    <row r="61" spans="1:49" x14ac:dyDescent="0.25">
      <c r="A61" s="103">
        <v>50</v>
      </c>
      <c r="B61" s="104"/>
      <c r="C61" s="104"/>
      <c r="D61" s="104"/>
      <c r="E61" s="104"/>
      <c r="F61" s="104"/>
      <c r="G61" s="104"/>
      <c r="H61" s="104"/>
      <c r="I61" s="104"/>
      <c r="J61" s="104"/>
      <c r="K61" s="104"/>
      <c r="L61" s="104"/>
      <c r="M61" s="104">
        <v>37.619999999999997</v>
      </c>
      <c r="N61" s="104">
        <v>35.5</v>
      </c>
      <c r="O61" s="104">
        <v>33.700000000000003</v>
      </c>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row>
    <row r="62" spans="1:49" x14ac:dyDescent="0.25">
      <c r="A62" s="103">
        <v>51</v>
      </c>
      <c r="B62" s="104"/>
      <c r="C62" s="104"/>
      <c r="D62" s="104"/>
      <c r="E62" s="104"/>
      <c r="F62" s="104"/>
      <c r="G62" s="104"/>
      <c r="H62" s="104"/>
      <c r="I62" s="104"/>
      <c r="J62" s="104"/>
      <c r="K62" s="104"/>
      <c r="L62" s="104"/>
      <c r="M62" s="104">
        <v>38.32</v>
      </c>
      <c r="N62" s="104">
        <v>36.17</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row>
    <row r="63" spans="1:49" x14ac:dyDescent="0.25">
      <c r="A63" s="103">
        <v>52</v>
      </c>
      <c r="B63" s="104"/>
      <c r="C63" s="104"/>
      <c r="D63" s="104"/>
      <c r="E63" s="104"/>
      <c r="F63" s="104"/>
      <c r="G63" s="104"/>
      <c r="H63" s="104"/>
      <c r="I63" s="104"/>
      <c r="J63" s="104"/>
      <c r="K63" s="104"/>
      <c r="L63" s="104"/>
      <c r="M63" s="104">
        <v>39.06</v>
      </c>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row>
    <row r="64" spans="1:49" x14ac:dyDescent="0.25">
      <c r="A64" s="103">
        <v>53</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row>
    <row r="65" spans="1:49" x14ac:dyDescent="0.25">
      <c r="A65" s="103">
        <v>54</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row>
    <row r="66" spans="1:49" x14ac:dyDescent="0.25">
      <c r="A66" s="103">
        <v>55</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49" x14ac:dyDescent="0.25">
      <c r="A67" s="103">
        <v>56</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row>
    <row r="68" spans="1:49" x14ac:dyDescent="0.25">
      <c r="A68" s="103">
        <v>57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49" x14ac:dyDescent="0.25">
      <c r="A69" s="103">
        <v>58</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row>
    <row r="70" spans="1:49" x14ac:dyDescent="0.25">
      <c r="A70" s="103">
        <v>59</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row>
    <row r="71" spans="1:49" x14ac:dyDescent="0.25">
      <c r="A71" s="103">
        <v>60</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row>
    <row r="72" spans="1:49" x14ac:dyDescent="0.25">
      <c r="A72" s="103">
        <v>61</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row>
    <row r="73" spans="1:49" x14ac:dyDescent="0.25">
      <c r="A73" s="103">
        <v>62</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row>
    <row r="74" spans="1:49" x14ac:dyDescent="0.25">
      <c r="A74" s="103">
        <v>63</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row>
  </sheetData>
  <sheetProtection algorithmName="SHA-512" hashValue="jkbk9LF7VT6VR36JxvSEwuF0xFVHAmXgAbo6g8cMS7+EPceDJpKWYirME9jqqWifB5/Xx1tXRzFZjSOQbaxsLQ==" saltValue="0yuQtsrgFlZXME0UJtaG3A==" spinCount="100000" sheet="1" objects="1" scenarios="1"/>
  <conditionalFormatting sqref="A6:A21">
    <cfRule type="expression" dxfId="209" priority="9" stopIfTrue="1">
      <formula>MOD(ROW(),2)=0</formula>
    </cfRule>
    <cfRule type="expression" dxfId="208" priority="10" stopIfTrue="1">
      <formula>MOD(ROW(),2)&lt;&gt;0</formula>
    </cfRule>
  </conditionalFormatting>
  <conditionalFormatting sqref="A26:A74">
    <cfRule type="expression" dxfId="207" priority="1" stopIfTrue="1">
      <formula>MOD(ROW(),2)=0</formula>
    </cfRule>
    <cfRule type="expression" dxfId="206" priority="2" stopIfTrue="1">
      <formula>MOD(ROW(),2)&lt;&gt;0</formula>
    </cfRule>
  </conditionalFormatting>
  <conditionalFormatting sqref="B6:AW21">
    <cfRule type="expression" dxfId="205" priority="17" stopIfTrue="1">
      <formula>MOD(ROW(),2)=0</formula>
    </cfRule>
    <cfRule type="expression" dxfId="204" priority="18" stopIfTrue="1">
      <formula>MOD(ROW(),2)&lt;&gt;0</formula>
    </cfRule>
  </conditionalFormatting>
  <conditionalFormatting sqref="B26:AW74">
    <cfRule type="expression" dxfId="203" priority="3" stopIfTrue="1">
      <formula>MOD(ROW(),2)=0</formula>
    </cfRule>
    <cfRule type="expression" dxfId="202" priority="4" stopIfTrue="1">
      <formula>MOD(ROW(),2)&lt;&gt;0</formula>
    </cfRule>
  </conditionalFormatting>
  <hyperlinks>
    <hyperlink ref="B24" location="Assumptions!A1" display="Assumptions" xr:uid="{E7614AC6-FAF1-426B-8E1E-F424AF5C165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AW74"/>
  <sheetViews>
    <sheetView showGridLines="0" zoomScale="85" zoomScaleNormal="85" workbookViewId="0">
      <selection activeCell="A4" sqref="A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0" t="s">
        <v>3</v>
      </c>
      <c r="B1" s="51"/>
      <c r="C1" s="51"/>
      <c r="D1" s="51"/>
      <c r="E1" s="51"/>
      <c r="F1" s="51"/>
      <c r="G1" s="51"/>
      <c r="H1" s="51"/>
      <c r="I1" s="51"/>
    </row>
    <row r="2" spans="1:49" ht="15.6" x14ac:dyDescent="0.3">
      <c r="A2" s="52" t="str">
        <f>IF(title="&gt; Enter workbook title here","Enter workbook title in Cover sheet",title)</f>
        <v>LGPS_S - Consolidated Factor Spreadsheet</v>
      </c>
      <c r="B2" s="53"/>
      <c r="C2" s="53"/>
      <c r="D2" s="53"/>
      <c r="E2" s="53"/>
      <c r="F2" s="53"/>
      <c r="G2" s="53"/>
      <c r="H2" s="53"/>
      <c r="I2" s="53"/>
    </row>
    <row r="3" spans="1:49" ht="15.6" x14ac:dyDescent="0.3">
      <c r="A3" s="54" t="str">
        <f>TABLE_FACTOR_TYPE_1&amp;" - x-"&amp;TABLE_SERIES_NUMBER_1</f>
        <v>Added pension - x-705</v>
      </c>
      <c r="B3" s="53"/>
      <c r="C3" s="53"/>
      <c r="D3" s="53"/>
      <c r="E3" s="53"/>
      <c r="F3" s="53"/>
      <c r="G3" s="53"/>
      <c r="H3" s="53"/>
      <c r="I3" s="53"/>
    </row>
    <row r="4" spans="1:49" x14ac:dyDescent="0.25">
      <c r="A4" s="55"/>
    </row>
    <row r="6" spans="1:49"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row>
    <row r="7" spans="1:49"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49" x14ac:dyDescent="0.25">
      <c r="A8" s="83" t="s">
        <v>44</v>
      </c>
      <c r="B8" s="149" t="s">
        <v>424</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49"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row>
    <row r="10" spans="1:49" x14ac:dyDescent="0.25">
      <c r="A10" s="83" t="s">
        <v>1</v>
      </c>
      <c r="B10" s="149" t="s">
        <v>425</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row>
    <row r="11" spans="1:49" x14ac:dyDescent="0.25">
      <c r="A11" s="83"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row>
    <row r="12" spans="1:49"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row>
    <row r="13" spans="1:49"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row>
    <row r="14" spans="1:49" x14ac:dyDescent="0.25">
      <c r="A14" s="83" t="s">
        <v>16</v>
      </c>
      <c r="B14" s="149">
        <v>705</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row>
    <row r="15" spans="1:49" x14ac:dyDescent="0.25">
      <c r="A15" s="83" t="s">
        <v>47</v>
      </c>
      <c r="B15" s="149" t="s">
        <v>426</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row>
    <row r="16" spans="1:49" x14ac:dyDescent="0.25">
      <c r="A16" s="83" t="s">
        <v>48</v>
      </c>
      <c r="B16" s="149" t="s">
        <v>368</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row>
    <row r="17" spans="1:49"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row>
    <row r="18" spans="1:49"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row>
    <row r="19" spans="1:49"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row>
    <row r="20" spans="1:49"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row>
    <row r="21" spans="1:49"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row>
    <row r="22" spans="1:49" x14ac:dyDescent="0.25">
      <c r="A22" s="94"/>
    </row>
    <row r="23" spans="1:49" x14ac:dyDescent="0.25">
      <c r="B23" s="94" t="str">
        <f>HYPERLINK("#'Factor List'!A1","Back to Factor List")</f>
        <v>Back to Factor List</v>
      </c>
    </row>
    <row r="24" spans="1:49" x14ac:dyDescent="0.25">
      <c r="B24" s="94" t="s">
        <v>705</v>
      </c>
    </row>
    <row r="26" spans="1:49" ht="26.4" x14ac:dyDescent="0.25">
      <c r="A26" s="102" t="s">
        <v>266</v>
      </c>
      <c r="B26" s="102" t="s">
        <v>462</v>
      </c>
      <c r="C26" s="102" t="s">
        <v>463</v>
      </c>
      <c r="D26" s="102" t="s">
        <v>464</v>
      </c>
      <c r="E26" s="102" t="s">
        <v>465</v>
      </c>
      <c r="F26" s="102" t="s">
        <v>466</v>
      </c>
      <c r="G26" s="102" t="s">
        <v>467</v>
      </c>
      <c r="H26" s="102" t="s">
        <v>468</v>
      </c>
      <c r="I26" s="102" t="s">
        <v>469</v>
      </c>
      <c r="J26" s="102" t="s">
        <v>470</v>
      </c>
      <c r="K26" s="102" t="s">
        <v>471</v>
      </c>
      <c r="L26" s="102" t="s">
        <v>472</v>
      </c>
      <c r="M26" s="102" t="s">
        <v>473</v>
      </c>
      <c r="N26" s="102" t="s">
        <v>474</v>
      </c>
      <c r="O26" s="102" t="s">
        <v>475</v>
      </c>
      <c r="P26" s="102" t="s">
        <v>476</v>
      </c>
      <c r="Q26" s="102" t="s">
        <v>477</v>
      </c>
      <c r="R26" s="102" t="s">
        <v>478</v>
      </c>
      <c r="S26" s="102" t="s">
        <v>479</v>
      </c>
      <c r="T26" s="102" t="s">
        <v>480</v>
      </c>
      <c r="U26" s="102" t="s">
        <v>481</v>
      </c>
      <c r="V26" s="102" t="s">
        <v>482</v>
      </c>
      <c r="W26" s="102" t="s">
        <v>483</v>
      </c>
      <c r="X26" s="102" t="s">
        <v>484</v>
      </c>
      <c r="Y26" s="102" t="s">
        <v>485</v>
      </c>
      <c r="Z26" s="102" t="s">
        <v>486</v>
      </c>
      <c r="AA26" s="102" t="s">
        <v>487</v>
      </c>
      <c r="AB26" s="102" t="s">
        <v>488</v>
      </c>
      <c r="AC26" s="102" t="s">
        <v>489</v>
      </c>
      <c r="AD26" s="102" t="s">
        <v>490</v>
      </c>
      <c r="AE26" s="102" t="s">
        <v>491</v>
      </c>
      <c r="AF26" s="102" t="s">
        <v>492</v>
      </c>
      <c r="AG26" s="102" t="s">
        <v>493</v>
      </c>
      <c r="AH26" s="102" t="s">
        <v>494</v>
      </c>
      <c r="AI26" s="102" t="s">
        <v>495</v>
      </c>
      <c r="AJ26" s="102" t="s">
        <v>496</v>
      </c>
      <c r="AK26" s="102" t="s">
        <v>497</v>
      </c>
      <c r="AL26" s="102" t="s">
        <v>498</v>
      </c>
      <c r="AM26" s="102" t="s">
        <v>499</v>
      </c>
      <c r="AN26" s="102" t="s">
        <v>500</v>
      </c>
      <c r="AO26" s="102" t="s">
        <v>501</v>
      </c>
      <c r="AP26" s="102" t="s">
        <v>502</v>
      </c>
      <c r="AQ26" s="102" t="s">
        <v>503</v>
      </c>
      <c r="AR26" s="102" t="s">
        <v>504</v>
      </c>
      <c r="AS26" s="102" t="s">
        <v>505</v>
      </c>
      <c r="AT26" s="102" t="s">
        <v>506</v>
      </c>
      <c r="AU26" s="102" t="s">
        <v>507</v>
      </c>
      <c r="AV26" s="102" t="s">
        <v>508</v>
      </c>
      <c r="AW26" s="102" t="s">
        <v>509</v>
      </c>
    </row>
    <row r="27" spans="1:49" x14ac:dyDescent="0.25">
      <c r="A27" s="103">
        <v>16</v>
      </c>
      <c r="B27" s="104"/>
      <c r="C27" s="104"/>
      <c r="D27" s="104"/>
      <c r="E27" s="104"/>
      <c r="F27" s="104"/>
      <c r="G27" s="104"/>
      <c r="H27" s="104"/>
      <c r="I27" s="104"/>
      <c r="J27" s="104">
        <v>22.72</v>
      </c>
      <c r="K27" s="104">
        <v>20.81</v>
      </c>
      <c r="L27" s="104">
        <v>19.25</v>
      </c>
      <c r="M27" s="104">
        <v>17.95</v>
      </c>
      <c r="N27" s="104">
        <v>16.850000000000001</v>
      </c>
      <c r="O27" s="104">
        <v>15.92</v>
      </c>
      <c r="P27" s="104">
        <v>15.11</v>
      </c>
      <c r="Q27" s="104">
        <v>14.4</v>
      </c>
      <c r="R27" s="104">
        <v>13.78</v>
      </c>
      <c r="S27" s="104">
        <v>13.23</v>
      </c>
      <c r="T27" s="104">
        <v>12.74</v>
      </c>
      <c r="U27" s="104">
        <v>12.31</v>
      </c>
      <c r="V27" s="104">
        <v>11.91</v>
      </c>
      <c r="W27" s="104">
        <v>11.55</v>
      </c>
      <c r="X27" s="104">
        <v>11.23</v>
      </c>
      <c r="Y27" s="104">
        <v>10.93</v>
      </c>
      <c r="Z27" s="104">
        <v>10.66</v>
      </c>
      <c r="AA27" s="104">
        <v>10.42</v>
      </c>
      <c r="AB27" s="104">
        <v>10.19</v>
      </c>
      <c r="AC27" s="104">
        <v>9.98</v>
      </c>
      <c r="AD27" s="104">
        <v>9.7799999999999994</v>
      </c>
      <c r="AE27" s="104">
        <v>9.6</v>
      </c>
      <c r="AF27" s="104">
        <v>9.44</v>
      </c>
      <c r="AG27" s="104">
        <v>9.2799999999999994</v>
      </c>
      <c r="AH27" s="104">
        <v>9.14</v>
      </c>
      <c r="AI27" s="104">
        <v>9</v>
      </c>
      <c r="AJ27" s="104">
        <v>8.8800000000000008</v>
      </c>
      <c r="AK27" s="104">
        <v>8.76</v>
      </c>
      <c r="AL27" s="104">
        <v>8.65</v>
      </c>
      <c r="AM27" s="104">
        <v>8.5500000000000007</v>
      </c>
      <c r="AN27" s="104">
        <v>8.4600000000000009</v>
      </c>
      <c r="AO27" s="104">
        <v>8.3699999999999992</v>
      </c>
      <c r="AP27" s="104">
        <v>8.2799999999999994</v>
      </c>
      <c r="AQ27" s="104">
        <v>8.2100000000000009</v>
      </c>
      <c r="AR27" s="104">
        <v>8.1300000000000008</v>
      </c>
      <c r="AS27" s="104">
        <v>8.07</v>
      </c>
      <c r="AT27" s="104">
        <v>8</v>
      </c>
      <c r="AU27" s="104">
        <v>7.94</v>
      </c>
      <c r="AV27" s="104">
        <v>7.89</v>
      </c>
      <c r="AW27" s="104">
        <v>7.84</v>
      </c>
    </row>
    <row r="28" spans="1:49" x14ac:dyDescent="0.25">
      <c r="A28" s="103">
        <v>17</v>
      </c>
      <c r="B28" s="104"/>
      <c r="C28" s="104"/>
      <c r="D28" s="104"/>
      <c r="E28" s="104"/>
      <c r="F28" s="104"/>
      <c r="G28" s="104"/>
      <c r="H28" s="104"/>
      <c r="I28" s="104"/>
      <c r="J28" s="104">
        <v>23.05</v>
      </c>
      <c r="K28" s="104">
        <v>21.11</v>
      </c>
      <c r="L28" s="104">
        <v>19.52</v>
      </c>
      <c r="M28" s="104">
        <v>18.21</v>
      </c>
      <c r="N28" s="104">
        <v>17.09</v>
      </c>
      <c r="O28" s="104">
        <v>16.14</v>
      </c>
      <c r="P28" s="104">
        <v>15.32</v>
      </c>
      <c r="Q28" s="104">
        <v>14.61</v>
      </c>
      <c r="R28" s="104">
        <v>13.98</v>
      </c>
      <c r="S28" s="104">
        <v>13.42</v>
      </c>
      <c r="T28" s="104">
        <v>12.93</v>
      </c>
      <c r="U28" s="104">
        <v>12.48</v>
      </c>
      <c r="V28" s="104">
        <v>12.08</v>
      </c>
      <c r="W28" s="104">
        <v>11.72</v>
      </c>
      <c r="X28" s="104">
        <v>11.39</v>
      </c>
      <c r="Y28" s="104">
        <v>11.09</v>
      </c>
      <c r="Z28" s="104">
        <v>10.82</v>
      </c>
      <c r="AA28" s="104">
        <v>10.57</v>
      </c>
      <c r="AB28" s="104">
        <v>10.34</v>
      </c>
      <c r="AC28" s="104">
        <v>10.119999999999999</v>
      </c>
      <c r="AD28" s="104">
        <v>9.93</v>
      </c>
      <c r="AE28" s="104">
        <v>9.75</v>
      </c>
      <c r="AF28" s="104">
        <v>9.58</v>
      </c>
      <c r="AG28" s="104">
        <v>9.42</v>
      </c>
      <c r="AH28" s="104">
        <v>9.27</v>
      </c>
      <c r="AI28" s="104">
        <v>9.14</v>
      </c>
      <c r="AJ28" s="104">
        <v>9.01</v>
      </c>
      <c r="AK28" s="104">
        <v>8.89</v>
      </c>
      <c r="AL28" s="104">
        <v>8.7799999999999994</v>
      </c>
      <c r="AM28" s="104">
        <v>8.68</v>
      </c>
      <c r="AN28" s="104">
        <v>8.59</v>
      </c>
      <c r="AO28" s="104">
        <v>8.5</v>
      </c>
      <c r="AP28" s="104">
        <v>8.41</v>
      </c>
      <c r="AQ28" s="104">
        <v>8.33</v>
      </c>
      <c r="AR28" s="104">
        <v>8.26</v>
      </c>
      <c r="AS28" s="104">
        <v>8.19</v>
      </c>
      <c r="AT28" s="104">
        <v>8.1300000000000008</v>
      </c>
      <c r="AU28" s="104">
        <v>8.07</v>
      </c>
      <c r="AV28" s="104">
        <v>8.02</v>
      </c>
      <c r="AW28" s="104"/>
    </row>
    <row r="29" spans="1:49" x14ac:dyDescent="0.25">
      <c r="A29" s="103">
        <v>18</v>
      </c>
      <c r="B29" s="104"/>
      <c r="C29" s="104"/>
      <c r="D29" s="104"/>
      <c r="E29" s="104"/>
      <c r="F29" s="104"/>
      <c r="G29" s="104"/>
      <c r="H29" s="104"/>
      <c r="I29" s="104"/>
      <c r="J29" s="104">
        <v>23.38</v>
      </c>
      <c r="K29" s="104">
        <v>21.41</v>
      </c>
      <c r="L29" s="104">
        <v>19.8</v>
      </c>
      <c r="M29" s="104">
        <v>18.47</v>
      </c>
      <c r="N29" s="104">
        <v>17.34</v>
      </c>
      <c r="O29" s="104">
        <v>16.38</v>
      </c>
      <c r="P29" s="104">
        <v>15.55</v>
      </c>
      <c r="Q29" s="104">
        <v>14.82</v>
      </c>
      <c r="R29" s="104">
        <v>14.18</v>
      </c>
      <c r="S29" s="104">
        <v>13.62</v>
      </c>
      <c r="T29" s="104">
        <v>13.11</v>
      </c>
      <c r="U29" s="104">
        <v>12.66</v>
      </c>
      <c r="V29" s="104">
        <v>12.26</v>
      </c>
      <c r="W29" s="104">
        <v>11.89</v>
      </c>
      <c r="X29" s="104">
        <v>11.56</v>
      </c>
      <c r="Y29" s="104">
        <v>11.25</v>
      </c>
      <c r="Z29" s="104">
        <v>10.98</v>
      </c>
      <c r="AA29" s="104">
        <v>10.72</v>
      </c>
      <c r="AB29" s="104">
        <v>10.49</v>
      </c>
      <c r="AC29" s="104">
        <v>10.27</v>
      </c>
      <c r="AD29" s="104">
        <v>10.07</v>
      </c>
      <c r="AE29" s="104">
        <v>9.89</v>
      </c>
      <c r="AF29" s="104">
        <v>9.7200000000000006</v>
      </c>
      <c r="AG29" s="104">
        <v>9.56</v>
      </c>
      <c r="AH29" s="104">
        <v>9.41</v>
      </c>
      <c r="AI29" s="104">
        <v>9.2799999999999994</v>
      </c>
      <c r="AJ29" s="104">
        <v>9.15</v>
      </c>
      <c r="AK29" s="104">
        <v>9.0299999999999994</v>
      </c>
      <c r="AL29" s="104">
        <v>8.92</v>
      </c>
      <c r="AM29" s="104">
        <v>8.82</v>
      </c>
      <c r="AN29" s="104">
        <v>8.7200000000000006</v>
      </c>
      <c r="AO29" s="104">
        <v>8.6300000000000008</v>
      </c>
      <c r="AP29" s="104">
        <v>8.5399999999999991</v>
      </c>
      <c r="AQ29" s="104">
        <v>8.4700000000000006</v>
      </c>
      <c r="AR29" s="104">
        <v>8.39</v>
      </c>
      <c r="AS29" s="104">
        <v>8.33</v>
      </c>
      <c r="AT29" s="104">
        <v>8.26</v>
      </c>
      <c r="AU29" s="104">
        <v>8.1999999999999993</v>
      </c>
      <c r="AV29" s="104"/>
      <c r="AW29" s="104"/>
    </row>
    <row r="30" spans="1:49" x14ac:dyDescent="0.25">
      <c r="A30" s="103">
        <v>19</v>
      </c>
      <c r="B30" s="104"/>
      <c r="C30" s="104"/>
      <c r="D30" s="104"/>
      <c r="E30" s="104"/>
      <c r="F30" s="104"/>
      <c r="G30" s="104"/>
      <c r="H30" s="104"/>
      <c r="I30" s="104"/>
      <c r="J30" s="104">
        <v>23.72</v>
      </c>
      <c r="K30" s="104">
        <v>21.72</v>
      </c>
      <c r="L30" s="104">
        <v>20.09</v>
      </c>
      <c r="M30" s="104">
        <v>18.739999999999998</v>
      </c>
      <c r="N30" s="104">
        <v>17.59</v>
      </c>
      <c r="O30" s="104">
        <v>16.61</v>
      </c>
      <c r="P30" s="104">
        <v>15.77</v>
      </c>
      <c r="Q30" s="104">
        <v>15.03</v>
      </c>
      <c r="R30" s="104">
        <v>14.39</v>
      </c>
      <c r="S30" s="104">
        <v>13.82</v>
      </c>
      <c r="T30" s="104">
        <v>13.31</v>
      </c>
      <c r="U30" s="104">
        <v>12.85</v>
      </c>
      <c r="V30" s="104">
        <v>12.44</v>
      </c>
      <c r="W30" s="104">
        <v>12.07</v>
      </c>
      <c r="X30" s="104">
        <v>11.73</v>
      </c>
      <c r="Y30" s="104">
        <v>11.42</v>
      </c>
      <c r="Z30" s="104">
        <v>11.14</v>
      </c>
      <c r="AA30" s="104">
        <v>10.88</v>
      </c>
      <c r="AB30" s="104">
        <v>10.64</v>
      </c>
      <c r="AC30" s="104">
        <v>10.43</v>
      </c>
      <c r="AD30" s="104">
        <v>10.220000000000001</v>
      </c>
      <c r="AE30" s="104">
        <v>10.039999999999999</v>
      </c>
      <c r="AF30" s="104">
        <v>9.86</v>
      </c>
      <c r="AG30" s="104">
        <v>9.6999999999999993</v>
      </c>
      <c r="AH30" s="104">
        <v>9.5500000000000007</v>
      </c>
      <c r="AI30" s="104">
        <v>9.42</v>
      </c>
      <c r="AJ30" s="104">
        <v>9.2899999999999991</v>
      </c>
      <c r="AK30" s="104">
        <v>9.17</v>
      </c>
      <c r="AL30" s="104">
        <v>9.06</v>
      </c>
      <c r="AM30" s="104">
        <v>8.9499999999999993</v>
      </c>
      <c r="AN30" s="104">
        <v>8.85</v>
      </c>
      <c r="AO30" s="104">
        <v>8.76</v>
      </c>
      <c r="AP30" s="104">
        <v>8.68</v>
      </c>
      <c r="AQ30" s="104">
        <v>8.6</v>
      </c>
      <c r="AR30" s="104">
        <v>8.5299999999999994</v>
      </c>
      <c r="AS30" s="104">
        <v>8.4600000000000009</v>
      </c>
      <c r="AT30" s="104">
        <v>8.4</v>
      </c>
      <c r="AU30" s="104"/>
      <c r="AV30" s="104"/>
      <c r="AW30" s="104"/>
    </row>
    <row r="31" spans="1:49" x14ac:dyDescent="0.25">
      <c r="A31" s="103">
        <v>20</v>
      </c>
      <c r="B31" s="104"/>
      <c r="C31" s="104"/>
      <c r="D31" s="104"/>
      <c r="E31" s="104"/>
      <c r="F31" s="104"/>
      <c r="G31" s="104"/>
      <c r="H31" s="104"/>
      <c r="I31" s="104"/>
      <c r="J31" s="104">
        <v>24.06</v>
      </c>
      <c r="K31" s="104">
        <v>22.03</v>
      </c>
      <c r="L31" s="104">
        <v>20.38</v>
      </c>
      <c r="M31" s="104">
        <v>19.010000000000002</v>
      </c>
      <c r="N31" s="104">
        <v>17.850000000000001</v>
      </c>
      <c r="O31" s="104">
        <v>16.86</v>
      </c>
      <c r="P31" s="104">
        <v>16</v>
      </c>
      <c r="Q31" s="104">
        <v>15.25</v>
      </c>
      <c r="R31" s="104">
        <v>14.6</v>
      </c>
      <c r="S31" s="104">
        <v>14.02</v>
      </c>
      <c r="T31" s="104">
        <v>13.5</v>
      </c>
      <c r="U31" s="104">
        <v>13.04</v>
      </c>
      <c r="V31" s="104">
        <v>12.62</v>
      </c>
      <c r="W31" s="104">
        <v>12.24</v>
      </c>
      <c r="X31" s="104">
        <v>11.9</v>
      </c>
      <c r="Y31" s="104">
        <v>11.59</v>
      </c>
      <c r="Z31" s="104">
        <v>11.3</v>
      </c>
      <c r="AA31" s="104">
        <v>11.04</v>
      </c>
      <c r="AB31" s="104">
        <v>10.8</v>
      </c>
      <c r="AC31" s="104">
        <v>10.58</v>
      </c>
      <c r="AD31" s="104">
        <v>10.38</v>
      </c>
      <c r="AE31" s="104">
        <v>10.19</v>
      </c>
      <c r="AF31" s="104">
        <v>10.01</v>
      </c>
      <c r="AG31" s="104">
        <v>9.85</v>
      </c>
      <c r="AH31" s="104">
        <v>9.6999999999999993</v>
      </c>
      <c r="AI31" s="104">
        <v>9.56</v>
      </c>
      <c r="AJ31" s="104">
        <v>9.43</v>
      </c>
      <c r="AK31" s="104">
        <v>9.31</v>
      </c>
      <c r="AL31" s="104">
        <v>9.1999999999999993</v>
      </c>
      <c r="AM31" s="104">
        <v>9.09</v>
      </c>
      <c r="AN31" s="104">
        <v>8.99</v>
      </c>
      <c r="AO31" s="104">
        <v>8.9</v>
      </c>
      <c r="AP31" s="104">
        <v>8.82</v>
      </c>
      <c r="AQ31" s="104">
        <v>8.74</v>
      </c>
      <c r="AR31" s="104">
        <v>8.67</v>
      </c>
      <c r="AS31" s="104">
        <v>8.6</v>
      </c>
      <c r="AT31" s="104"/>
      <c r="AU31" s="104"/>
      <c r="AV31" s="104"/>
      <c r="AW31" s="104"/>
    </row>
    <row r="32" spans="1:49" x14ac:dyDescent="0.25">
      <c r="A32" s="103">
        <v>21</v>
      </c>
      <c r="B32" s="104"/>
      <c r="C32" s="104"/>
      <c r="D32" s="104"/>
      <c r="E32" s="104"/>
      <c r="F32" s="104"/>
      <c r="G32" s="104"/>
      <c r="H32" s="104"/>
      <c r="I32" s="104"/>
      <c r="J32" s="104">
        <v>24.41</v>
      </c>
      <c r="K32" s="104">
        <v>22.35</v>
      </c>
      <c r="L32" s="104">
        <v>20.68</v>
      </c>
      <c r="M32" s="104">
        <v>19.28</v>
      </c>
      <c r="N32" s="104">
        <v>18.100000000000001</v>
      </c>
      <c r="O32" s="104">
        <v>17.100000000000001</v>
      </c>
      <c r="P32" s="104">
        <v>16.23</v>
      </c>
      <c r="Q32" s="104">
        <v>15.47</v>
      </c>
      <c r="R32" s="104">
        <v>14.81</v>
      </c>
      <c r="S32" s="104">
        <v>14.22</v>
      </c>
      <c r="T32" s="104">
        <v>13.7</v>
      </c>
      <c r="U32" s="104">
        <v>13.23</v>
      </c>
      <c r="V32" s="104">
        <v>12.8</v>
      </c>
      <c r="W32" s="104">
        <v>12.42</v>
      </c>
      <c r="X32" s="104">
        <v>12.07</v>
      </c>
      <c r="Y32" s="104">
        <v>11.76</v>
      </c>
      <c r="Z32" s="104">
        <v>11.47</v>
      </c>
      <c r="AA32" s="104">
        <v>11.2</v>
      </c>
      <c r="AB32" s="104">
        <v>10.96</v>
      </c>
      <c r="AC32" s="104">
        <v>10.74</v>
      </c>
      <c r="AD32" s="104">
        <v>10.53</v>
      </c>
      <c r="AE32" s="104">
        <v>10.34</v>
      </c>
      <c r="AF32" s="104">
        <v>10.16</v>
      </c>
      <c r="AG32" s="104">
        <v>10</v>
      </c>
      <c r="AH32" s="104">
        <v>9.85</v>
      </c>
      <c r="AI32" s="104">
        <v>9.7100000000000009</v>
      </c>
      <c r="AJ32" s="104">
        <v>9.58</v>
      </c>
      <c r="AK32" s="104">
        <v>9.4600000000000009</v>
      </c>
      <c r="AL32" s="104">
        <v>9.34</v>
      </c>
      <c r="AM32" s="104">
        <v>9.24</v>
      </c>
      <c r="AN32" s="104">
        <v>9.14</v>
      </c>
      <c r="AO32" s="104">
        <v>9.0500000000000007</v>
      </c>
      <c r="AP32" s="104">
        <v>8.9600000000000009</v>
      </c>
      <c r="AQ32" s="104">
        <v>8.89</v>
      </c>
      <c r="AR32" s="104">
        <v>8.81</v>
      </c>
      <c r="AS32" s="104"/>
      <c r="AT32" s="104"/>
      <c r="AU32" s="104"/>
      <c r="AV32" s="104"/>
      <c r="AW32" s="104"/>
    </row>
    <row r="33" spans="1:49" x14ac:dyDescent="0.25">
      <c r="A33" s="103">
        <v>22</v>
      </c>
      <c r="B33" s="104"/>
      <c r="C33" s="104"/>
      <c r="D33" s="104"/>
      <c r="E33" s="104"/>
      <c r="F33" s="104"/>
      <c r="G33" s="104"/>
      <c r="H33" s="104"/>
      <c r="I33" s="104"/>
      <c r="J33" s="104">
        <v>24.76</v>
      </c>
      <c r="K33" s="104">
        <v>22.68</v>
      </c>
      <c r="L33" s="104">
        <v>20.97</v>
      </c>
      <c r="M33" s="104">
        <v>19.559999999999999</v>
      </c>
      <c r="N33" s="104">
        <v>18.37</v>
      </c>
      <c r="O33" s="104">
        <v>17.350000000000001</v>
      </c>
      <c r="P33" s="104">
        <v>16.47</v>
      </c>
      <c r="Q33" s="104">
        <v>15.7</v>
      </c>
      <c r="R33" s="104">
        <v>15.02</v>
      </c>
      <c r="S33" s="104">
        <v>14.43</v>
      </c>
      <c r="T33" s="104">
        <v>13.9</v>
      </c>
      <c r="U33" s="104">
        <v>13.42</v>
      </c>
      <c r="V33" s="104">
        <v>12.99</v>
      </c>
      <c r="W33" s="104">
        <v>12.6</v>
      </c>
      <c r="X33" s="104">
        <v>12.25</v>
      </c>
      <c r="Y33" s="104">
        <v>11.93</v>
      </c>
      <c r="Z33" s="104">
        <v>11.64</v>
      </c>
      <c r="AA33" s="104">
        <v>11.37</v>
      </c>
      <c r="AB33" s="104">
        <v>11.12</v>
      </c>
      <c r="AC33" s="104">
        <v>10.9</v>
      </c>
      <c r="AD33" s="104">
        <v>10.69</v>
      </c>
      <c r="AE33" s="104">
        <v>10.5</v>
      </c>
      <c r="AF33" s="104">
        <v>10.32</v>
      </c>
      <c r="AG33" s="104">
        <v>10.15</v>
      </c>
      <c r="AH33" s="104">
        <v>10</v>
      </c>
      <c r="AI33" s="104">
        <v>9.86</v>
      </c>
      <c r="AJ33" s="104">
        <v>9.73</v>
      </c>
      <c r="AK33" s="104">
        <v>9.6</v>
      </c>
      <c r="AL33" s="104">
        <v>9.49</v>
      </c>
      <c r="AM33" s="104">
        <v>9.39</v>
      </c>
      <c r="AN33" s="104">
        <v>9.2899999999999991</v>
      </c>
      <c r="AO33" s="104">
        <v>9.1999999999999993</v>
      </c>
      <c r="AP33" s="104">
        <v>9.11</v>
      </c>
      <c r="AQ33" s="104">
        <v>9.0399999999999991</v>
      </c>
      <c r="AR33" s="104"/>
      <c r="AS33" s="104"/>
      <c r="AT33" s="104"/>
      <c r="AU33" s="104"/>
      <c r="AV33" s="104"/>
      <c r="AW33" s="104"/>
    </row>
    <row r="34" spans="1:49" x14ac:dyDescent="0.25">
      <c r="A34" s="103">
        <v>23</v>
      </c>
      <c r="B34" s="104"/>
      <c r="C34" s="104"/>
      <c r="D34" s="104"/>
      <c r="E34" s="104"/>
      <c r="F34" s="104"/>
      <c r="G34" s="104"/>
      <c r="H34" s="104"/>
      <c r="I34" s="104"/>
      <c r="J34" s="104">
        <v>25.12</v>
      </c>
      <c r="K34" s="104">
        <v>23</v>
      </c>
      <c r="L34" s="104">
        <v>21.28</v>
      </c>
      <c r="M34" s="104">
        <v>19.84</v>
      </c>
      <c r="N34" s="104">
        <v>18.63</v>
      </c>
      <c r="O34" s="104">
        <v>17.600000000000001</v>
      </c>
      <c r="P34" s="104">
        <v>16.71</v>
      </c>
      <c r="Q34" s="104">
        <v>15.93</v>
      </c>
      <c r="R34" s="104">
        <v>15.24</v>
      </c>
      <c r="S34" s="104">
        <v>14.64</v>
      </c>
      <c r="T34" s="104">
        <v>14.1</v>
      </c>
      <c r="U34" s="104">
        <v>13.62</v>
      </c>
      <c r="V34" s="104">
        <v>13.18</v>
      </c>
      <c r="W34" s="104">
        <v>12.79</v>
      </c>
      <c r="X34" s="104">
        <v>12.43</v>
      </c>
      <c r="Y34" s="104">
        <v>12.11</v>
      </c>
      <c r="Z34" s="104">
        <v>11.81</v>
      </c>
      <c r="AA34" s="104">
        <v>11.54</v>
      </c>
      <c r="AB34" s="104">
        <v>11.29</v>
      </c>
      <c r="AC34" s="104">
        <v>11.06</v>
      </c>
      <c r="AD34" s="104">
        <v>10.85</v>
      </c>
      <c r="AE34" s="104">
        <v>10.66</v>
      </c>
      <c r="AF34" s="104">
        <v>10.48</v>
      </c>
      <c r="AG34" s="104">
        <v>10.31</v>
      </c>
      <c r="AH34" s="104">
        <v>10.16</v>
      </c>
      <c r="AI34" s="104">
        <v>10.01</v>
      </c>
      <c r="AJ34" s="104">
        <v>9.8800000000000008</v>
      </c>
      <c r="AK34" s="104">
        <v>9.76</v>
      </c>
      <c r="AL34" s="104">
        <v>9.64</v>
      </c>
      <c r="AM34" s="104">
        <v>9.5399999999999991</v>
      </c>
      <c r="AN34" s="104">
        <v>9.44</v>
      </c>
      <c r="AO34" s="104">
        <v>9.35</v>
      </c>
      <c r="AP34" s="104">
        <v>9.27</v>
      </c>
      <c r="AQ34" s="104"/>
      <c r="AR34" s="104"/>
      <c r="AS34" s="104"/>
      <c r="AT34" s="104"/>
      <c r="AU34" s="104"/>
      <c r="AV34" s="104"/>
      <c r="AW34" s="104"/>
    </row>
    <row r="35" spans="1:49" x14ac:dyDescent="0.25">
      <c r="A35" s="103">
        <v>24</v>
      </c>
      <c r="B35" s="104"/>
      <c r="C35" s="104"/>
      <c r="D35" s="104"/>
      <c r="E35" s="104"/>
      <c r="F35" s="104"/>
      <c r="G35" s="104"/>
      <c r="H35" s="104"/>
      <c r="I35" s="104"/>
      <c r="J35" s="104">
        <v>25.48</v>
      </c>
      <c r="K35" s="104">
        <v>23.34</v>
      </c>
      <c r="L35" s="104">
        <v>21.59</v>
      </c>
      <c r="M35" s="104">
        <v>20.13</v>
      </c>
      <c r="N35" s="104">
        <v>18.899999999999999</v>
      </c>
      <c r="O35" s="104">
        <v>17.86</v>
      </c>
      <c r="P35" s="104">
        <v>16.95</v>
      </c>
      <c r="Q35" s="104">
        <v>16.16</v>
      </c>
      <c r="R35" s="104">
        <v>15.47</v>
      </c>
      <c r="S35" s="104">
        <v>14.85</v>
      </c>
      <c r="T35" s="104">
        <v>14.31</v>
      </c>
      <c r="U35" s="104">
        <v>13.82</v>
      </c>
      <c r="V35" s="104">
        <v>13.38</v>
      </c>
      <c r="W35" s="104">
        <v>12.98</v>
      </c>
      <c r="X35" s="104">
        <v>12.62</v>
      </c>
      <c r="Y35" s="104">
        <v>12.29</v>
      </c>
      <c r="Z35" s="104">
        <v>11.99</v>
      </c>
      <c r="AA35" s="104">
        <v>11.71</v>
      </c>
      <c r="AB35" s="104">
        <v>11.46</v>
      </c>
      <c r="AC35" s="104">
        <v>11.23</v>
      </c>
      <c r="AD35" s="104">
        <v>11.02</v>
      </c>
      <c r="AE35" s="104">
        <v>10.82</v>
      </c>
      <c r="AF35" s="104">
        <v>10.64</v>
      </c>
      <c r="AG35" s="104">
        <v>10.47</v>
      </c>
      <c r="AH35" s="104">
        <v>10.32</v>
      </c>
      <c r="AI35" s="104">
        <v>10.17</v>
      </c>
      <c r="AJ35" s="104">
        <v>10.039999999999999</v>
      </c>
      <c r="AK35" s="104">
        <v>9.92</v>
      </c>
      <c r="AL35" s="104">
        <v>9.8000000000000007</v>
      </c>
      <c r="AM35" s="104">
        <v>9.6999999999999993</v>
      </c>
      <c r="AN35" s="104">
        <v>9.6</v>
      </c>
      <c r="AO35" s="104">
        <v>9.51</v>
      </c>
      <c r="AP35" s="104"/>
      <c r="AQ35" s="104"/>
      <c r="AR35" s="104"/>
      <c r="AS35" s="104"/>
      <c r="AT35" s="104"/>
      <c r="AU35" s="104"/>
      <c r="AV35" s="104"/>
      <c r="AW35" s="104"/>
    </row>
    <row r="36" spans="1:49" x14ac:dyDescent="0.25">
      <c r="A36" s="103">
        <v>25</v>
      </c>
      <c r="B36" s="104"/>
      <c r="C36" s="104"/>
      <c r="D36" s="104"/>
      <c r="E36" s="104"/>
      <c r="F36" s="104"/>
      <c r="G36" s="104"/>
      <c r="H36" s="104"/>
      <c r="I36" s="104"/>
      <c r="J36" s="104">
        <v>25.85</v>
      </c>
      <c r="K36" s="104">
        <v>23.68</v>
      </c>
      <c r="L36" s="104">
        <v>21.9</v>
      </c>
      <c r="M36" s="104">
        <v>20.420000000000002</v>
      </c>
      <c r="N36" s="104">
        <v>19.18</v>
      </c>
      <c r="O36" s="104">
        <v>18.12</v>
      </c>
      <c r="P36" s="104">
        <v>17.2</v>
      </c>
      <c r="Q36" s="104">
        <v>16.399999999999999</v>
      </c>
      <c r="R36" s="104">
        <v>15.69</v>
      </c>
      <c r="S36" s="104">
        <v>15.07</v>
      </c>
      <c r="T36" s="104">
        <v>14.52</v>
      </c>
      <c r="U36" s="104">
        <v>14.02</v>
      </c>
      <c r="V36" s="104">
        <v>13.57</v>
      </c>
      <c r="W36" s="104">
        <v>13.17</v>
      </c>
      <c r="X36" s="104">
        <v>12.81</v>
      </c>
      <c r="Y36" s="104">
        <v>12.47</v>
      </c>
      <c r="Z36" s="104">
        <v>12.17</v>
      </c>
      <c r="AA36" s="104">
        <v>11.89</v>
      </c>
      <c r="AB36" s="104">
        <v>11.64</v>
      </c>
      <c r="AC36" s="104">
        <v>11.4</v>
      </c>
      <c r="AD36" s="104">
        <v>11.19</v>
      </c>
      <c r="AE36" s="104">
        <v>10.99</v>
      </c>
      <c r="AF36" s="104">
        <v>10.81</v>
      </c>
      <c r="AG36" s="104">
        <v>10.64</v>
      </c>
      <c r="AH36" s="104">
        <v>10.48</v>
      </c>
      <c r="AI36" s="104">
        <v>10.34</v>
      </c>
      <c r="AJ36" s="104">
        <v>10.199999999999999</v>
      </c>
      <c r="AK36" s="104">
        <v>10.08</v>
      </c>
      <c r="AL36" s="104">
        <v>9.9700000000000006</v>
      </c>
      <c r="AM36" s="104">
        <v>9.86</v>
      </c>
      <c r="AN36" s="104">
        <v>9.76</v>
      </c>
      <c r="AO36" s="104"/>
      <c r="AP36" s="104"/>
      <c r="AQ36" s="104"/>
      <c r="AR36" s="104"/>
      <c r="AS36" s="104"/>
      <c r="AT36" s="104"/>
      <c r="AU36" s="104"/>
      <c r="AV36" s="104"/>
      <c r="AW36" s="104"/>
    </row>
    <row r="37" spans="1:49" x14ac:dyDescent="0.25">
      <c r="A37" s="103">
        <v>26</v>
      </c>
      <c r="B37" s="104"/>
      <c r="C37" s="104"/>
      <c r="D37" s="104"/>
      <c r="E37" s="104"/>
      <c r="F37" s="104"/>
      <c r="G37" s="104"/>
      <c r="H37" s="104"/>
      <c r="I37" s="104"/>
      <c r="J37" s="104">
        <v>26.23</v>
      </c>
      <c r="K37" s="104">
        <v>24.02</v>
      </c>
      <c r="L37" s="104">
        <v>22.22</v>
      </c>
      <c r="M37" s="104">
        <v>20.72</v>
      </c>
      <c r="N37" s="104">
        <v>19.46</v>
      </c>
      <c r="O37" s="104">
        <v>18.38</v>
      </c>
      <c r="P37" s="104">
        <v>17.45</v>
      </c>
      <c r="Q37" s="104">
        <v>16.64</v>
      </c>
      <c r="R37" s="104">
        <v>15.92</v>
      </c>
      <c r="S37" s="104">
        <v>15.29</v>
      </c>
      <c r="T37" s="104">
        <v>14.73</v>
      </c>
      <c r="U37" s="104">
        <v>14.23</v>
      </c>
      <c r="V37" s="104">
        <v>13.78</v>
      </c>
      <c r="W37" s="104">
        <v>13.37</v>
      </c>
      <c r="X37" s="104">
        <v>13</v>
      </c>
      <c r="Y37" s="104">
        <v>12.66</v>
      </c>
      <c r="Z37" s="104">
        <v>12.36</v>
      </c>
      <c r="AA37" s="104">
        <v>12.07</v>
      </c>
      <c r="AB37" s="104">
        <v>11.82</v>
      </c>
      <c r="AC37" s="104">
        <v>11.58</v>
      </c>
      <c r="AD37" s="104">
        <v>11.36</v>
      </c>
      <c r="AE37" s="104">
        <v>11.16</v>
      </c>
      <c r="AF37" s="104">
        <v>10.98</v>
      </c>
      <c r="AG37" s="104">
        <v>10.81</v>
      </c>
      <c r="AH37" s="104">
        <v>10.65</v>
      </c>
      <c r="AI37" s="104">
        <v>10.51</v>
      </c>
      <c r="AJ37" s="104">
        <v>10.37</v>
      </c>
      <c r="AK37" s="104">
        <v>10.25</v>
      </c>
      <c r="AL37" s="104">
        <v>10.14</v>
      </c>
      <c r="AM37" s="104">
        <v>10.029999999999999</v>
      </c>
      <c r="AN37" s="104"/>
      <c r="AO37" s="104"/>
      <c r="AP37" s="104"/>
      <c r="AQ37" s="104"/>
      <c r="AR37" s="104"/>
      <c r="AS37" s="104"/>
      <c r="AT37" s="104"/>
      <c r="AU37" s="104"/>
      <c r="AV37" s="104"/>
      <c r="AW37" s="104"/>
    </row>
    <row r="38" spans="1:49" x14ac:dyDescent="0.25">
      <c r="A38" s="103">
        <v>27</v>
      </c>
      <c r="B38" s="104"/>
      <c r="C38" s="104"/>
      <c r="D38" s="104"/>
      <c r="E38" s="104"/>
      <c r="F38" s="104"/>
      <c r="G38" s="104"/>
      <c r="H38" s="104"/>
      <c r="I38" s="104"/>
      <c r="J38" s="104">
        <v>26.61</v>
      </c>
      <c r="K38" s="104">
        <v>24.37</v>
      </c>
      <c r="L38" s="104">
        <v>22.54</v>
      </c>
      <c r="M38" s="104">
        <v>21.02</v>
      </c>
      <c r="N38" s="104">
        <v>19.739999999999998</v>
      </c>
      <c r="O38" s="104">
        <v>18.649999999999999</v>
      </c>
      <c r="P38" s="104">
        <v>17.71</v>
      </c>
      <c r="Q38" s="104">
        <v>16.88</v>
      </c>
      <c r="R38" s="104">
        <v>16.16</v>
      </c>
      <c r="S38" s="104">
        <v>15.52</v>
      </c>
      <c r="T38" s="104">
        <v>14.95</v>
      </c>
      <c r="U38" s="104">
        <v>14.44</v>
      </c>
      <c r="V38" s="104">
        <v>13.98</v>
      </c>
      <c r="W38" s="104">
        <v>13.57</v>
      </c>
      <c r="X38" s="104">
        <v>13.2</v>
      </c>
      <c r="Y38" s="104">
        <v>12.86</v>
      </c>
      <c r="Z38" s="104">
        <v>12.54</v>
      </c>
      <c r="AA38" s="104">
        <v>12.26</v>
      </c>
      <c r="AB38" s="104">
        <v>12</v>
      </c>
      <c r="AC38" s="104">
        <v>11.76</v>
      </c>
      <c r="AD38" s="104">
        <v>11.54</v>
      </c>
      <c r="AE38" s="104">
        <v>11.34</v>
      </c>
      <c r="AF38" s="104">
        <v>11.16</v>
      </c>
      <c r="AG38" s="104">
        <v>10.99</v>
      </c>
      <c r="AH38" s="104">
        <v>10.83</v>
      </c>
      <c r="AI38" s="104">
        <v>10.68</v>
      </c>
      <c r="AJ38" s="104">
        <v>10.55</v>
      </c>
      <c r="AK38" s="104">
        <v>10.43</v>
      </c>
      <c r="AL38" s="104">
        <v>10.31</v>
      </c>
      <c r="AM38" s="104"/>
      <c r="AN38" s="104"/>
      <c r="AO38" s="104"/>
      <c r="AP38" s="104"/>
      <c r="AQ38" s="104"/>
      <c r="AR38" s="104"/>
      <c r="AS38" s="104"/>
      <c r="AT38" s="104"/>
      <c r="AU38" s="104"/>
      <c r="AV38" s="104"/>
      <c r="AW38" s="104"/>
    </row>
    <row r="39" spans="1:49" x14ac:dyDescent="0.25">
      <c r="A39" s="103">
        <v>28</v>
      </c>
      <c r="B39" s="104"/>
      <c r="C39" s="104"/>
      <c r="D39" s="104"/>
      <c r="E39" s="104"/>
      <c r="F39" s="104"/>
      <c r="G39" s="104"/>
      <c r="H39" s="104"/>
      <c r="I39" s="104"/>
      <c r="J39" s="104">
        <v>26.99</v>
      </c>
      <c r="K39" s="104">
        <v>24.72</v>
      </c>
      <c r="L39" s="104">
        <v>22.87</v>
      </c>
      <c r="M39" s="104">
        <v>21.33</v>
      </c>
      <c r="N39" s="104">
        <v>20.03</v>
      </c>
      <c r="O39" s="104">
        <v>18.920000000000002</v>
      </c>
      <c r="P39" s="104">
        <v>17.97</v>
      </c>
      <c r="Q39" s="104">
        <v>17.13</v>
      </c>
      <c r="R39" s="104">
        <v>16.399999999999999</v>
      </c>
      <c r="S39" s="104">
        <v>15.75</v>
      </c>
      <c r="T39" s="104">
        <v>15.17</v>
      </c>
      <c r="U39" s="104">
        <v>14.66</v>
      </c>
      <c r="V39" s="104">
        <v>14.19</v>
      </c>
      <c r="W39" s="104">
        <v>13.78</v>
      </c>
      <c r="X39" s="104">
        <v>13.4</v>
      </c>
      <c r="Y39" s="104">
        <v>13.05</v>
      </c>
      <c r="Z39" s="104">
        <v>12.74</v>
      </c>
      <c r="AA39" s="104">
        <v>12.45</v>
      </c>
      <c r="AB39" s="104">
        <v>12.19</v>
      </c>
      <c r="AC39" s="104">
        <v>11.95</v>
      </c>
      <c r="AD39" s="104">
        <v>11.73</v>
      </c>
      <c r="AE39" s="104">
        <v>11.53</v>
      </c>
      <c r="AF39" s="104">
        <v>11.34</v>
      </c>
      <c r="AG39" s="104">
        <v>11.17</v>
      </c>
      <c r="AH39" s="104">
        <v>11.01</v>
      </c>
      <c r="AI39" s="104">
        <v>10.87</v>
      </c>
      <c r="AJ39" s="104">
        <v>10.73</v>
      </c>
      <c r="AK39" s="104">
        <v>10.61</v>
      </c>
      <c r="AL39" s="104"/>
      <c r="AM39" s="104"/>
      <c r="AN39" s="104"/>
      <c r="AO39" s="104"/>
      <c r="AP39" s="104"/>
      <c r="AQ39" s="104"/>
      <c r="AR39" s="104"/>
      <c r="AS39" s="104"/>
      <c r="AT39" s="104"/>
      <c r="AU39" s="104"/>
      <c r="AV39" s="104"/>
      <c r="AW39" s="104"/>
    </row>
    <row r="40" spans="1:49" x14ac:dyDescent="0.25">
      <c r="A40" s="103">
        <v>29</v>
      </c>
      <c r="B40" s="104"/>
      <c r="C40" s="104"/>
      <c r="D40" s="104"/>
      <c r="E40" s="104"/>
      <c r="F40" s="104"/>
      <c r="G40" s="104"/>
      <c r="H40" s="104"/>
      <c r="I40" s="104"/>
      <c r="J40" s="104">
        <v>27.39</v>
      </c>
      <c r="K40" s="104">
        <v>25.08</v>
      </c>
      <c r="L40" s="104">
        <v>23.2</v>
      </c>
      <c r="M40" s="104">
        <v>21.64</v>
      </c>
      <c r="N40" s="104">
        <v>20.329999999999998</v>
      </c>
      <c r="O40" s="104">
        <v>19.2</v>
      </c>
      <c r="P40" s="104">
        <v>18.23</v>
      </c>
      <c r="Q40" s="104">
        <v>17.39</v>
      </c>
      <c r="R40" s="104">
        <v>16.64</v>
      </c>
      <c r="S40" s="104">
        <v>15.99</v>
      </c>
      <c r="T40" s="104">
        <v>15.4</v>
      </c>
      <c r="U40" s="104">
        <v>14.88</v>
      </c>
      <c r="V40" s="104">
        <v>14.41</v>
      </c>
      <c r="W40" s="104">
        <v>13.99</v>
      </c>
      <c r="X40" s="104">
        <v>13.6</v>
      </c>
      <c r="Y40" s="104">
        <v>13.26</v>
      </c>
      <c r="Z40" s="104">
        <v>12.94</v>
      </c>
      <c r="AA40" s="104">
        <v>12.65</v>
      </c>
      <c r="AB40" s="104">
        <v>12.39</v>
      </c>
      <c r="AC40" s="104">
        <v>12.14</v>
      </c>
      <c r="AD40" s="104">
        <v>11.92</v>
      </c>
      <c r="AE40" s="104">
        <v>11.72</v>
      </c>
      <c r="AF40" s="104">
        <v>11.53</v>
      </c>
      <c r="AG40" s="104">
        <v>11.36</v>
      </c>
      <c r="AH40" s="104">
        <v>11.2</v>
      </c>
      <c r="AI40" s="104">
        <v>11.05</v>
      </c>
      <c r="AJ40" s="104">
        <v>10.92</v>
      </c>
      <c r="AK40" s="104"/>
      <c r="AL40" s="104"/>
      <c r="AM40" s="104"/>
      <c r="AN40" s="104"/>
      <c r="AO40" s="104"/>
      <c r="AP40" s="104"/>
      <c r="AQ40" s="104"/>
      <c r="AR40" s="104"/>
      <c r="AS40" s="104"/>
      <c r="AT40" s="104"/>
      <c r="AU40" s="104"/>
      <c r="AV40" s="104"/>
      <c r="AW40" s="104"/>
    </row>
    <row r="41" spans="1:49" x14ac:dyDescent="0.25">
      <c r="A41" s="103">
        <v>30</v>
      </c>
      <c r="B41" s="104"/>
      <c r="C41" s="104"/>
      <c r="D41" s="104"/>
      <c r="E41" s="104"/>
      <c r="F41" s="104"/>
      <c r="G41" s="104"/>
      <c r="H41" s="104"/>
      <c r="I41" s="104"/>
      <c r="J41" s="104">
        <v>27.78</v>
      </c>
      <c r="K41" s="104">
        <v>25.44</v>
      </c>
      <c r="L41" s="104">
        <v>23.54</v>
      </c>
      <c r="M41" s="104">
        <v>21.96</v>
      </c>
      <c r="N41" s="104">
        <v>20.62</v>
      </c>
      <c r="O41" s="104">
        <v>19.48</v>
      </c>
      <c r="P41" s="104">
        <v>18.5</v>
      </c>
      <c r="Q41" s="104">
        <v>17.64</v>
      </c>
      <c r="R41" s="104">
        <v>16.89</v>
      </c>
      <c r="S41" s="104">
        <v>16.22</v>
      </c>
      <c r="T41" s="104">
        <v>15.63</v>
      </c>
      <c r="U41" s="104">
        <v>15.1</v>
      </c>
      <c r="V41" s="104">
        <v>14.63</v>
      </c>
      <c r="W41" s="104">
        <v>14.2</v>
      </c>
      <c r="X41" s="104">
        <v>13.81</v>
      </c>
      <c r="Y41" s="104">
        <v>13.46</v>
      </c>
      <c r="Z41" s="104">
        <v>13.14</v>
      </c>
      <c r="AA41" s="104">
        <v>12.85</v>
      </c>
      <c r="AB41" s="104">
        <v>12.58</v>
      </c>
      <c r="AC41" s="104">
        <v>12.34</v>
      </c>
      <c r="AD41" s="104">
        <v>12.12</v>
      </c>
      <c r="AE41" s="104">
        <v>11.91</v>
      </c>
      <c r="AF41" s="104">
        <v>11.72</v>
      </c>
      <c r="AG41" s="104">
        <v>11.55</v>
      </c>
      <c r="AH41" s="104">
        <v>11.39</v>
      </c>
      <c r="AI41" s="104">
        <v>11.25</v>
      </c>
      <c r="AJ41" s="104"/>
      <c r="AK41" s="104"/>
      <c r="AL41" s="104"/>
      <c r="AM41" s="104"/>
      <c r="AN41" s="104"/>
      <c r="AO41" s="104"/>
      <c r="AP41" s="104"/>
      <c r="AQ41" s="104"/>
      <c r="AR41" s="104"/>
      <c r="AS41" s="104"/>
      <c r="AT41" s="104"/>
      <c r="AU41" s="104"/>
      <c r="AV41" s="104"/>
      <c r="AW41" s="104"/>
    </row>
    <row r="42" spans="1:49" x14ac:dyDescent="0.25">
      <c r="A42" s="103">
        <v>31</v>
      </c>
      <c r="B42" s="104"/>
      <c r="C42" s="104"/>
      <c r="D42" s="104"/>
      <c r="E42" s="104"/>
      <c r="F42" s="104"/>
      <c r="G42" s="104"/>
      <c r="H42" s="104"/>
      <c r="I42" s="104"/>
      <c r="J42" s="104">
        <v>28.17</v>
      </c>
      <c r="K42" s="104">
        <v>25.81</v>
      </c>
      <c r="L42" s="104">
        <v>23.88</v>
      </c>
      <c r="M42" s="104">
        <v>22.27</v>
      </c>
      <c r="N42" s="104">
        <v>20.92</v>
      </c>
      <c r="O42" s="104">
        <v>19.760000000000002</v>
      </c>
      <c r="P42" s="104">
        <v>18.77</v>
      </c>
      <c r="Q42" s="104">
        <v>17.899999999999999</v>
      </c>
      <c r="R42" s="104">
        <v>17.14</v>
      </c>
      <c r="S42" s="104">
        <v>16.46</v>
      </c>
      <c r="T42" s="104">
        <v>15.86</v>
      </c>
      <c r="U42" s="104">
        <v>15.33</v>
      </c>
      <c r="V42" s="104">
        <v>14.85</v>
      </c>
      <c r="W42" s="104">
        <v>14.42</v>
      </c>
      <c r="X42" s="104">
        <v>14.03</v>
      </c>
      <c r="Y42" s="104">
        <v>13.67</v>
      </c>
      <c r="Z42" s="104">
        <v>13.35</v>
      </c>
      <c r="AA42" s="104">
        <v>13.05</v>
      </c>
      <c r="AB42" s="104">
        <v>12.79</v>
      </c>
      <c r="AC42" s="104">
        <v>12.54</v>
      </c>
      <c r="AD42" s="104">
        <v>12.32</v>
      </c>
      <c r="AE42" s="104">
        <v>12.11</v>
      </c>
      <c r="AF42" s="104">
        <v>11.92</v>
      </c>
      <c r="AG42" s="104">
        <v>11.75</v>
      </c>
      <c r="AH42" s="104">
        <v>11.59</v>
      </c>
      <c r="AI42" s="104"/>
      <c r="AJ42" s="104"/>
      <c r="AK42" s="104"/>
      <c r="AL42" s="104"/>
      <c r="AM42" s="104"/>
      <c r="AN42" s="104"/>
      <c r="AO42" s="104"/>
      <c r="AP42" s="104"/>
      <c r="AQ42" s="104"/>
      <c r="AR42" s="104"/>
      <c r="AS42" s="104"/>
      <c r="AT42" s="104"/>
      <c r="AU42" s="104"/>
      <c r="AV42" s="104"/>
      <c r="AW42" s="104"/>
    </row>
    <row r="43" spans="1:49" x14ac:dyDescent="0.25">
      <c r="A43" s="103">
        <v>32</v>
      </c>
      <c r="B43" s="104"/>
      <c r="C43" s="104"/>
      <c r="D43" s="104"/>
      <c r="E43" s="104"/>
      <c r="F43" s="104"/>
      <c r="G43" s="104"/>
      <c r="H43" s="104"/>
      <c r="I43" s="104"/>
      <c r="J43" s="104">
        <v>28.58</v>
      </c>
      <c r="K43" s="104">
        <v>26.18</v>
      </c>
      <c r="L43" s="104">
        <v>24.22</v>
      </c>
      <c r="M43" s="104">
        <v>22.59</v>
      </c>
      <c r="N43" s="104">
        <v>21.22</v>
      </c>
      <c r="O43" s="104">
        <v>20.05</v>
      </c>
      <c r="P43" s="104">
        <v>19.04</v>
      </c>
      <c r="Q43" s="104">
        <v>18.16</v>
      </c>
      <c r="R43" s="104">
        <v>17.39</v>
      </c>
      <c r="S43" s="104">
        <v>16.71</v>
      </c>
      <c r="T43" s="104">
        <v>16.100000000000001</v>
      </c>
      <c r="U43" s="104">
        <v>15.56</v>
      </c>
      <c r="V43" s="104">
        <v>15.08</v>
      </c>
      <c r="W43" s="104">
        <v>14.64</v>
      </c>
      <c r="X43" s="104">
        <v>14.25</v>
      </c>
      <c r="Y43" s="104">
        <v>13.89</v>
      </c>
      <c r="Z43" s="104">
        <v>13.56</v>
      </c>
      <c r="AA43" s="104">
        <v>13.27</v>
      </c>
      <c r="AB43" s="104">
        <v>13</v>
      </c>
      <c r="AC43" s="104">
        <v>12.75</v>
      </c>
      <c r="AD43" s="104">
        <v>12.53</v>
      </c>
      <c r="AE43" s="104">
        <v>12.32</v>
      </c>
      <c r="AF43" s="104">
        <v>12.13</v>
      </c>
      <c r="AG43" s="104">
        <v>11.96</v>
      </c>
      <c r="AH43" s="104"/>
      <c r="AI43" s="104"/>
      <c r="AJ43" s="104"/>
      <c r="AK43" s="104"/>
      <c r="AL43" s="104"/>
      <c r="AM43" s="104"/>
      <c r="AN43" s="104"/>
      <c r="AO43" s="104"/>
      <c r="AP43" s="104"/>
      <c r="AQ43" s="104"/>
      <c r="AR43" s="104"/>
      <c r="AS43" s="104"/>
      <c r="AT43" s="104"/>
      <c r="AU43" s="104"/>
      <c r="AV43" s="104"/>
      <c r="AW43" s="104"/>
    </row>
    <row r="44" spans="1:49" x14ac:dyDescent="0.25">
      <c r="A44" s="103">
        <v>33</v>
      </c>
      <c r="B44" s="104"/>
      <c r="C44" s="104"/>
      <c r="D44" s="104"/>
      <c r="E44" s="104"/>
      <c r="F44" s="104"/>
      <c r="G44" s="104"/>
      <c r="H44" s="104"/>
      <c r="I44" s="104"/>
      <c r="J44" s="104">
        <v>28.99</v>
      </c>
      <c r="K44" s="104">
        <v>26.55</v>
      </c>
      <c r="L44" s="104">
        <v>24.57</v>
      </c>
      <c r="M44" s="104">
        <v>22.92</v>
      </c>
      <c r="N44" s="104">
        <v>21.53</v>
      </c>
      <c r="O44" s="104">
        <v>20.350000000000001</v>
      </c>
      <c r="P44" s="104">
        <v>19.32</v>
      </c>
      <c r="Q44" s="104">
        <v>18.43</v>
      </c>
      <c r="R44" s="104">
        <v>17.649999999999999</v>
      </c>
      <c r="S44" s="104">
        <v>16.96</v>
      </c>
      <c r="T44" s="104">
        <v>16.350000000000001</v>
      </c>
      <c r="U44" s="104">
        <v>15.8</v>
      </c>
      <c r="V44" s="104">
        <v>15.31</v>
      </c>
      <c r="W44" s="104">
        <v>14.87</v>
      </c>
      <c r="X44" s="104">
        <v>14.47</v>
      </c>
      <c r="Y44" s="104">
        <v>14.11</v>
      </c>
      <c r="Z44" s="104">
        <v>13.78</v>
      </c>
      <c r="AA44" s="104">
        <v>13.49</v>
      </c>
      <c r="AB44" s="104">
        <v>13.22</v>
      </c>
      <c r="AC44" s="104">
        <v>12.97</v>
      </c>
      <c r="AD44" s="104">
        <v>12.74</v>
      </c>
      <c r="AE44" s="104">
        <v>12.54</v>
      </c>
      <c r="AF44" s="104">
        <v>12.35</v>
      </c>
      <c r="AG44" s="104"/>
      <c r="AH44" s="104"/>
      <c r="AI44" s="104"/>
      <c r="AJ44" s="104"/>
      <c r="AK44" s="104"/>
      <c r="AL44" s="104"/>
      <c r="AM44" s="104"/>
      <c r="AN44" s="104"/>
      <c r="AO44" s="104"/>
      <c r="AP44" s="104"/>
      <c r="AQ44" s="104"/>
      <c r="AR44" s="104"/>
      <c r="AS44" s="104"/>
      <c r="AT44" s="104"/>
      <c r="AU44" s="104"/>
      <c r="AV44" s="104"/>
      <c r="AW44" s="104"/>
    </row>
    <row r="45" spans="1:49" x14ac:dyDescent="0.25">
      <c r="A45" s="103">
        <v>34</v>
      </c>
      <c r="B45" s="104"/>
      <c r="C45" s="104"/>
      <c r="D45" s="104"/>
      <c r="E45" s="104"/>
      <c r="F45" s="104"/>
      <c r="G45" s="104"/>
      <c r="H45" s="104"/>
      <c r="I45" s="104"/>
      <c r="J45" s="104">
        <v>29.4</v>
      </c>
      <c r="K45" s="104">
        <v>26.94</v>
      </c>
      <c r="L45" s="104">
        <v>24.93</v>
      </c>
      <c r="M45" s="104">
        <v>23.26</v>
      </c>
      <c r="N45" s="104">
        <v>21.85</v>
      </c>
      <c r="O45" s="104">
        <v>20.65</v>
      </c>
      <c r="P45" s="104">
        <v>19.61</v>
      </c>
      <c r="Q45" s="104">
        <v>18.71</v>
      </c>
      <c r="R45" s="104">
        <v>17.920000000000002</v>
      </c>
      <c r="S45" s="104">
        <v>17.22</v>
      </c>
      <c r="T45" s="104">
        <v>16.600000000000001</v>
      </c>
      <c r="U45" s="104">
        <v>16.05</v>
      </c>
      <c r="V45" s="104">
        <v>15.56</v>
      </c>
      <c r="W45" s="104">
        <v>15.11</v>
      </c>
      <c r="X45" s="104">
        <v>14.71</v>
      </c>
      <c r="Y45" s="104">
        <v>14.34</v>
      </c>
      <c r="Z45" s="104">
        <v>14.01</v>
      </c>
      <c r="AA45" s="104">
        <v>13.72</v>
      </c>
      <c r="AB45" s="104">
        <v>13.44</v>
      </c>
      <c r="AC45" s="104">
        <v>13.2</v>
      </c>
      <c r="AD45" s="104">
        <v>12.97</v>
      </c>
      <c r="AE45" s="104">
        <v>12.76</v>
      </c>
      <c r="AF45" s="104"/>
      <c r="AG45" s="104"/>
      <c r="AH45" s="104"/>
      <c r="AI45" s="104"/>
      <c r="AJ45" s="104"/>
      <c r="AK45" s="104"/>
      <c r="AL45" s="104"/>
      <c r="AM45" s="104"/>
      <c r="AN45" s="104"/>
      <c r="AO45" s="104"/>
      <c r="AP45" s="104"/>
      <c r="AQ45" s="104"/>
      <c r="AR45" s="104"/>
      <c r="AS45" s="104"/>
      <c r="AT45" s="104"/>
      <c r="AU45" s="104"/>
      <c r="AV45" s="104"/>
      <c r="AW45" s="104"/>
    </row>
    <row r="46" spans="1:49" x14ac:dyDescent="0.25">
      <c r="A46" s="103">
        <v>35</v>
      </c>
      <c r="B46" s="104"/>
      <c r="C46" s="104"/>
      <c r="D46" s="104"/>
      <c r="E46" s="104"/>
      <c r="F46" s="104"/>
      <c r="G46" s="104"/>
      <c r="H46" s="104"/>
      <c r="I46" s="104"/>
      <c r="J46" s="104">
        <v>29.83</v>
      </c>
      <c r="K46" s="104">
        <v>27.33</v>
      </c>
      <c r="L46" s="104">
        <v>25.29</v>
      </c>
      <c r="M46" s="104">
        <v>23.6</v>
      </c>
      <c r="N46" s="104">
        <v>22.17</v>
      </c>
      <c r="O46" s="104">
        <v>20.95</v>
      </c>
      <c r="P46" s="104">
        <v>19.91</v>
      </c>
      <c r="Q46" s="104">
        <v>18.989999999999998</v>
      </c>
      <c r="R46" s="104">
        <v>18.190000000000001</v>
      </c>
      <c r="S46" s="104">
        <v>17.489999999999998</v>
      </c>
      <c r="T46" s="104">
        <v>16.86</v>
      </c>
      <c r="U46" s="104">
        <v>16.309999999999999</v>
      </c>
      <c r="V46" s="104">
        <v>15.81</v>
      </c>
      <c r="W46" s="104">
        <v>15.36</v>
      </c>
      <c r="X46" s="104">
        <v>14.95</v>
      </c>
      <c r="Y46" s="104">
        <v>14.59</v>
      </c>
      <c r="Z46" s="104">
        <v>14.25</v>
      </c>
      <c r="AA46" s="104">
        <v>13.95</v>
      </c>
      <c r="AB46" s="104">
        <v>13.68</v>
      </c>
      <c r="AC46" s="104">
        <v>13.43</v>
      </c>
      <c r="AD46" s="104">
        <v>13.21</v>
      </c>
      <c r="AE46" s="104"/>
      <c r="AF46" s="104"/>
      <c r="AG46" s="104"/>
      <c r="AH46" s="104"/>
      <c r="AI46" s="104"/>
      <c r="AJ46" s="104"/>
      <c r="AK46" s="104"/>
      <c r="AL46" s="104"/>
      <c r="AM46" s="104"/>
      <c r="AN46" s="104"/>
      <c r="AO46" s="104"/>
      <c r="AP46" s="104"/>
      <c r="AQ46" s="104"/>
      <c r="AR46" s="104"/>
      <c r="AS46" s="104"/>
      <c r="AT46" s="104"/>
      <c r="AU46" s="104"/>
      <c r="AV46" s="104"/>
      <c r="AW46" s="104"/>
    </row>
    <row r="47" spans="1:49" x14ac:dyDescent="0.25">
      <c r="A47" s="103">
        <v>36</v>
      </c>
      <c r="B47" s="104"/>
      <c r="C47" s="104"/>
      <c r="D47" s="104"/>
      <c r="E47" s="104"/>
      <c r="F47" s="104"/>
      <c r="G47" s="104"/>
      <c r="H47" s="104"/>
      <c r="I47" s="104"/>
      <c r="J47" s="104">
        <v>30.26</v>
      </c>
      <c r="K47" s="104">
        <v>27.73</v>
      </c>
      <c r="L47" s="104">
        <v>25.66</v>
      </c>
      <c r="M47" s="104">
        <v>23.95</v>
      </c>
      <c r="N47" s="104">
        <v>22.5</v>
      </c>
      <c r="O47" s="104">
        <v>21.27</v>
      </c>
      <c r="P47" s="104">
        <v>20.21</v>
      </c>
      <c r="Q47" s="104">
        <v>19.29</v>
      </c>
      <c r="R47" s="104">
        <v>18.48</v>
      </c>
      <c r="S47" s="104">
        <v>17.77</v>
      </c>
      <c r="T47" s="104">
        <v>17.13</v>
      </c>
      <c r="U47" s="104">
        <v>16.57</v>
      </c>
      <c r="V47" s="104">
        <v>16.07</v>
      </c>
      <c r="W47" s="104">
        <v>15.61</v>
      </c>
      <c r="X47" s="104">
        <v>15.2</v>
      </c>
      <c r="Y47" s="104">
        <v>14.84</v>
      </c>
      <c r="Z47" s="104">
        <v>14.5</v>
      </c>
      <c r="AA47" s="104">
        <v>14.2</v>
      </c>
      <c r="AB47" s="104">
        <v>13.93</v>
      </c>
      <c r="AC47" s="104">
        <v>13.68</v>
      </c>
      <c r="AD47" s="104"/>
      <c r="AE47" s="104"/>
      <c r="AF47" s="104"/>
      <c r="AG47" s="104"/>
      <c r="AH47" s="104"/>
      <c r="AI47" s="104"/>
      <c r="AJ47" s="104"/>
      <c r="AK47" s="104"/>
      <c r="AL47" s="104"/>
      <c r="AM47" s="104"/>
      <c r="AN47" s="104"/>
      <c r="AO47" s="104"/>
      <c r="AP47" s="104"/>
      <c r="AQ47" s="104"/>
      <c r="AR47" s="104"/>
      <c r="AS47" s="104"/>
      <c r="AT47" s="104"/>
      <c r="AU47" s="104"/>
      <c r="AV47" s="104"/>
      <c r="AW47" s="104"/>
    </row>
    <row r="48" spans="1:49" x14ac:dyDescent="0.25">
      <c r="A48" s="103">
        <v>37</v>
      </c>
      <c r="B48" s="104"/>
      <c r="C48" s="104"/>
      <c r="D48" s="104"/>
      <c r="E48" s="104"/>
      <c r="F48" s="104"/>
      <c r="G48" s="104"/>
      <c r="H48" s="104"/>
      <c r="I48" s="104"/>
      <c r="J48" s="104">
        <v>30.71</v>
      </c>
      <c r="K48" s="104">
        <v>28.14</v>
      </c>
      <c r="L48" s="104">
        <v>26.05</v>
      </c>
      <c r="M48" s="104">
        <v>24.31</v>
      </c>
      <c r="N48" s="104">
        <v>22.84</v>
      </c>
      <c r="O48" s="104">
        <v>21.6</v>
      </c>
      <c r="P48" s="104">
        <v>20.52</v>
      </c>
      <c r="Q48" s="104">
        <v>19.59</v>
      </c>
      <c r="R48" s="104">
        <v>18.77</v>
      </c>
      <c r="S48" s="104">
        <v>18.05</v>
      </c>
      <c r="T48" s="104">
        <v>17.41</v>
      </c>
      <c r="U48" s="104">
        <v>16.84</v>
      </c>
      <c r="V48" s="104">
        <v>16.34</v>
      </c>
      <c r="W48" s="104">
        <v>15.88</v>
      </c>
      <c r="X48" s="104">
        <v>15.47</v>
      </c>
      <c r="Y48" s="104">
        <v>15.1</v>
      </c>
      <c r="Z48" s="104">
        <v>14.77</v>
      </c>
      <c r="AA48" s="104">
        <v>14.46</v>
      </c>
      <c r="AB48" s="104">
        <v>14.19</v>
      </c>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1:49" x14ac:dyDescent="0.25">
      <c r="A49" s="103">
        <v>38</v>
      </c>
      <c r="B49" s="104"/>
      <c r="C49" s="104"/>
      <c r="D49" s="104"/>
      <c r="E49" s="104"/>
      <c r="F49" s="104"/>
      <c r="G49" s="104"/>
      <c r="H49" s="104"/>
      <c r="I49" s="104"/>
      <c r="J49" s="104">
        <v>31.16</v>
      </c>
      <c r="K49" s="104">
        <v>28.56</v>
      </c>
      <c r="L49" s="104">
        <v>26.44</v>
      </c>
      <c r="M49" s="104">
        <v>24.68</v>
      </c>
      <c r="N49" s="104">
        <v>23.2</v>
      </c>
      <c r="O49" s="104">
        <v>21.93</v>
      </c>
      <c r="P49" s="104">
        <v>20.85</v>
      </c>
      <c r="Q49" s="104">
        <v>19.899999999999999</v>
      </c>
      <c r="R49" s="104">
        <v>19.079999999999998</v>
      </c>
      <c r="S49" s="104">
        <v>18.350000000000001</v>
      </c>
      <c r="T49" s="104">
        <v>17.7</v>
      </c>
      <c r="U49" s="104">
        <v>17.13</v>
      </c>
      <c r="V49" s="104">
        <v>16.62</v>
      </c>
      <c r="W49" s="104">
        <v>16.16</v>
      </c>
      <c r="X49" s="104">
        <v>15.75</v>
      </c>
      <c r="Y49" s="104">
        <v>15.38</v>
      </c>
      <c r="Z49" s="104">
        <v>15.04</v>
      </c>
      <c r="AA49" s="104">
        <v>14.74</v>
      </c>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x14ac:dyDescent="0.25">
      <c r="A50" s="103">
        <v>39</v>
      </c>
      <c r="B50" s="104"/>
      <c r="C50" s="104"/>
      <c r="D50" s="104"/>
      <c r="E50" s="104"/>
      <c r="F50" s="104"/>
      <c r="G50" s="104"/>
      <c r="H50" s="104"/>
      <c r="I50" s="104"/>
      <c r="J50" s="104">
        <v>31.62</v>
      </c>
      <c r="K50" s="104">
        <v>28.99</v>
      </c>
      <c r="L50" s="104">
        <v>26.84</v>
      </c>
      <c r="M50" s="104">
        <v>25.06</v>
      </c>
      <c r="N50" s="104">
        <v>23.56</v>
      </c>
      <c r="O50" s="104">
        <v>22.28</v>
      </c>
      <c r="P50" s="104">
        <v>21.18</v>
      </c>
      <c r="Q50" s="104">
        <v>20.23</v>
      </c>
      <c r="R50" s="104">
        <v>19.39</v>
      </c>
      <c r="S50" s="104">
        <v>18.66</v>
      </c>
      <c r="T50" s="104">
        <v>18.010000000000002</v>
      </c>
      <c r="U50" s="104">
        <v>17.43</v>
      </c>
      <c r="V50" s="104">
        <v>16.91</v>
      </c>
      <c r="W50" s="104">
        <v>16.45</v>
      </c>
      <c r="X50" s="104">
        <v>16.04</v>
      </c>
      <c r="Y50" s="104">
        <v>15.66</v>
      </c>
      <c r="Z50" s="104">
        <v>15.33</v>
      </c>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row>
    <row r="51" spans="1:49" x14ac:dyDescent="0.25">
      <c r="A51" s="103">
        <v>40</v>
      </c>
      <c r="B51" s="104"/>
      <c r="C51" s="104"/>
      <c r="D51" s="104"/>
      <c r="E51" s="104"/>
      <c r="F51" s="104"/>
      <c r="G51" s="104"/>
      <c r="H51" s="104"/>
      <c r="I51" s="104"/>
      <c r="J51" s="104">
        <v>32.1</v>
      </c>
      <c r="K51" s="104">
        <v>29.43</v>
      </c>
      <c r="L51" s="104">
        <v>27.25</v>
      </c>
      <c r="M51" s="104">
        <v>25.45</v>
      </c>
      <c r="N51" s="104">
        <v>23.93</v>
      </c>
      <c r="O51" s="104">
        <v>22.64</v>
      </c>
      <c r="P51" s="104">
        <v>21.53</v>
      </c>
      <c r="Q51" s="104">
        <v>20.56</v>
      </c>
      <c r="R51" s="104">
        <v>19.72</v>
      </c>
      <c r="S51" s="104">
        <v>18.98</v>
      </c>
      <c r="T51" s="104">
        <v>18.32</v>
      </c>
      <c r="U51" s="104">
        <v>17.739999999999998</v>
      </c>
      <c r="V51" s="104">
        <v>17.22</v>
      </c>
      <c r="W51" s="104">
        <v>16.760000000000002</v>
      </c>
      <c r="X51" s="104">
        <v>16.34</v>
      </c>
      <c r="Y51" s="104">
        <v>15.97</v>
      </c>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row>
    <row r="52" spans="1:49" x14ac:dyDescent="0.25">
      <c r="A52" s="103">
        <v>41</v>
      </c>
      <c r="B52" s="104"/>
      <c r="C52" s="104"/>
      <c r="D52" s="104"/>
      <c r="E52" s="104"/>
      <c r="F52" s="104"/>
      <c r="G52" s="104"/>
      <c r="H52" s="104"/>
      <c r="I52" s="104"/>
      <c r="J52" s="104">
        <v>32.590000000000003</v>
      </c>
      <c r="K52" s="104">
        <v>29.88</v>
      </c>
      <c r="L52" s="104">
        <v>27.68</v>
      </c>
      <c r="M52" s="104">
        <v>25.85</v>
      </c>
      <c r="N52" s="104">
        <v>24.32</v>
      </c>
      <c r="O52" s="104">
        <v>23.01</v>
      </c>
      <c r="P52" s="104">
        <v>21.89</v>
      </c>
      <c r="Q52" s="104">
        <v>20.91</v>
      </c>
      <c r="R52" s="104">
        <v>20.059999999999999</v>
      </c>
      <c r="S52" s="104">
        <v>19.309999999999999</v>
      </c>
      <c r="T52" s="104">
        <v>18.649999999999999</v>
      </c>
      <c r="U52" s="104">
        <v>18.059999999999999</v>
      </c>
      <c r="V52" s="104">
        <v>17.54</v>
      </c>
      <c r="W52" s="104">
        <v>17.079999999999998</v>
      </c>
      <c r="X52" s="104">
        <v>16.66</v>
      </c>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row>
    <row r="53" spans="1:49" x14ac:dyDescent="0.25">
      <c r="A53" s="103">
        <v>42</v>
      </c>
      <c r="B53" s="104"/>
      <c r="C53" s="104"/>
      <c r="D53" s="104"/>
      <c r="E53" s="104"/>
      <c r="F53" s="104"/>
      <c r="G53" s="104"/>
      <c r="H53" s="104"/>
      <c r="I53" s="104"/>
      <c r="J53" s="104">
        <v>33.090000000000003</v>
      </c>
      <c r="K53" s="104">
        <v>30.35</v>
      </c>
      <c r="L53" s="104">
        <v>28.12</v>
      </c>
      <c r="M53" s="104">
        <v>26.27</v>
      </c>
      <c r="N53" s="104">
        <v>24.72</v>
      </c>
      <c r="O53" s="104">
        <v>23.4</v>
      </c>
      <c r="P53" s="104">
        <v>22.26</v>
      </c>
      <c r="Q53" s="104">
        <v>21.27</v>
      </c>
      <c r="R53" s="104">
        <v>20.41</v>
      </c>
      <c r="S53" s="104">
        <v>19.66</v>
      </c>
      <c r="T53" s="104">
        <v>19</v>
      </c>
      <c r="U53" s="104">
        <v>18.41</v>
      </c>
      <c r="V53" s="104">
        <v>17.88</v>
      </c>
      <c r="W53" s="104">
        <v>17.41</v>
      </c>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row>
    <row r="54" spans="1:49" x14ac:dyDescent="0.25">
      <c r="A54" s="103">
        <v>43</v>
      </c>
      <c r="B54" s="104"/>
      <c r="C54" s="104"/>
      <c r="D54" s="104"/>
      <c r="E54" s="104"/>
      <c r="F54" s="104"/>
      <c r="G54" s="104"/>
      <c r="H54" s="104"/>
      <c r="I54" s="104"/>
      <c r="J54" s="104">
        <v>33.61</v>
      </c>
      <c r="K54" s="104">
        <v>30.84</v>
      </c>
      <c r="L54" s="104">
        <v>28.58</v>
      </c>
      <c r="M54" s="104">
        <v>26.71</v>
      </c>
      <c r="N54" s="104">
        <v>25.13</v>
      </c>
      <c r="O54" s="104">
        <v>23.8</v>
      </c>
      <c r="P54" s="104">
        <v>22.65</v>
      </c>
      <c r="Q54" s="104">
        <v>21.65</v>
      </c>
      <c r="R54" s="104">
        <v>20.79</v>
      </c>
      <c r="S54" s="104">
        <v>20.03</v>
      </c>
      <c r="T54" s="104">
        <v>19.36</v>
      </c>
      <c r="U54" s="104">
        <v>18.77</v>
      </c>
      <c r="V54" s="104">
        <v>18.239999999999998</v>
      </c>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row>
    <row r="55" spans="1:49" x14ac:dyDescent="0.25">
      <c r="A55" s="103">
        <v>44</v>
      </c>
      <c r="B55" s="104"/>
      <c r="C55" s="104"/>
      <c r="D55" s="104"/>
      <c r="E55" s="104"/>
      <c r="F55" s="104"/>
      <c r="G55" s="104"/>
      <c r="H55" s="104"/>
      <c r="I55" s="104"/>
      <c r="J55" s="104">
        <v>34.15</v>
      </c>
      <c r="K55" s="104">
        <v>31.34</v>
      </c>
      <c r="L55" s="104">
        <v>29.05</v>
      </c>
      <c r="M55" s="104">
        <v>27.16</v>
      </c>
      <c r="N55" s="104">
        <v>25.57</v>
      </c>
      <c r="O55" s="104">
        <v>24.22</v>
      </c>
      <c r="P55" s="104">
        <v>23.06</v>
      </c>
      <c r="Q55" s="104">
        <v>22.05</v>
      </c>
      <c r="R55" s="104">
        <v>21.18</v>
      </c>
      <c r="S55" s="104">
        <v>20.420000000000002</v>
      </c>
      <c r="T55" s="104">
        <v>19.739999999999998</v>
      </c>
      <c r="U55" s="104">
        <v>19.149999999999999</v>
      </c>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row>
    <row r="56" spans="1:49" x14ac:dyDescent="0.25">
      <c r="A56" s="103">
        <v>45</v>
      </c>
      <c r="B56" s="104"/>
      <c r="C56" s="104"/>
      <c r="D56" s="104"/>
      <c r="E56" s="104"/>
      <c r="F56" s="104"/>
      <c r="G56" s="104"/>
      <c r="H56" s="104"/>
      <c r="I56" s="104"/>
      <c r="J56" s="104">
        <v>34.71</v>
      </c>
      <c r="K56" s="104">
        <v>31.86</v>
      </c>
      <c r="L56" s="104">
        <v>29.54</v>
      </c>
      <c r="M56" s="104">
        <v>27.63</v>
      </c>
      <c r="N56" s="104">
        <v>26.02</v>
      </c>
      <c r="O56" s="104">
        <v>24.65</v>
      </c>
      <c r="P56" s="104">
        <v>23.48</v>
      </c>
      <c r="Q56" s="104">
        <v>22.47</v>
      </c>
      <c r="R56" s="104">
        <v>21.59</v>
      </c>
      <c r="S56" s="104">
        <v>20.82</v>
      </c>
      <c r="T56" s="104">
        <v>20.149999999999999</v>
      </c>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row>
    <row r="57" spans="1:49" x14ac:dyDescent="0.25">
      <c r="A57" s="103">
        <v>46</v>
      </c>
      <c r="B57" s="104"/>
      <c r="C57" s="104"/>
      <c r="D57" s="104"/>
      <c r="E57" s="104"/>
      <c r="F57" s="104"/>
      <c r="G57" s="104"/>
      <c r="H57" s="104"/>
      <c r="I57" s="104"/>
      <c r="J57" s="104">
        <v>35.29</v>
      </c>
      <c r="K57" s="104">
        <v>32.4</v>
      </c>
      <c r="L57" s="104">
        <v>30.06</v>
      </c>
      <c r="M57" s="104">
        <v>28.12</v>
      </c>
      <c r="N57" s="104">
        <v>26.49</v>
      </c>
      <c r="O57" s="104">
        <v>25.11</v>
      </c>
      <c r="P57" s="104">
        <v>23.93</v>
      </c>
      <c r="Q57" s="104">
        <v>22.92</v>
      </c>
      <c r="R57" s="104">
        <v>22.03</v>
      </c>
      <c r="S57" s="104">
        <v>21.25</v>
      </c>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49" x14ac:dyDescent="0.25">
      <c r="A58" s="103">
        <v>47</v>
      </c>
      <c r="B58" s="104"/>
      <c r="C58" s="104"/>
      <c r="D58" s="104"/>
      <c r="E58" s="104"/>
      <c r="F58" s="104"/>
      <c r="G58" s="104"/>
      <c r="H58" s="104"/>
      <c r="I58" s="104"/>
      <c r="J58" s="104">
        <v>35.89</v>
      </c>
      <c r="K58" s="104">
        <v>32.97</v>
      </c>
      <c r="L58" s="104">
        <v>30.6</v>
      </c>
      <c r="M58" s="104">
        <v>28.64</v>
      </c>
      <c r="N58" s="104">
        <v>26.99</v>
      </c>
      <c r="O58" s="104">
        <v>25.6</v>
      </c>
      <c r="P58" s="104">
        <v>24.41</v>
      </c>
      <c r="Q58" s="104">
        <v>23.38</v>
      </c>
      <c r="R58" s="104">
        <v>22.49</v>
      </c>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1:49" x14ac:dyDescent="0.25">
      <c r="A59" s="103">
        <v>48</v>
      </c>
      <c r="B59" s="104"/>
      <c r="C59" s="104"/>
      <c r="D59" s="104"/>
      <c r="E59" s="104"/>
      <c r="F59" s="104"/>
      <c r="G59" s="104"/>
      <c r="H59" s="104"/>
      <c r="I59" s="104"/>
      <c r="J59" s="104">
        <v>36.51</v>
      </c>
      <c r="K59" s="104">
        <v>33.549999999999997</v>
      </c>
      <c r="L59" s="104">
        <v>31.15</v>
      </c>
      <c r="M59" s="104">
        <v>29.17</v>
      </c>
      <c r="N59" s="104">
        <v>27.51</v>
      </c>
      <c r="O59" s="104">
        <v>26.11</v>
      </c>
      <c r="P59" s="104">
        <v>24.91</v>
      </c>
      <c r="Q59" s="104">
        <v>23.87</v>
      </c>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49" x14ac:dyDescent="0.25">
      <c r="A60" s="103">
        <v>49</v>
      </c>
      <c r="B60" s="104"/>
      <c r="C60" s="104"/>
      <c r="D60" s="104"/>
      <c r="E60" s="104"/>
      <c r="F60" s="104"/>
      <c r="G60" s="104"/>
      <c r="H60" s="104"/>
      <c r="I60" s="104"/>
      <c r="J60" s="104">
        <v>37.15</v>
      </c>
      <c r="K60" s="104">
        <v>34.15</v>
      </c>
      <c r="L60" s="104">
        <v>31.73</v>
      </c>
      <c r="M60" s="104">
        <v>29.73</v>
      </c>
      <c r="N60" s="104">
        <v>28.06</v>
      </c>
      <c r="O60" s="104">
        <v>26.64</v>
      </c>
      <c r="P60" s="104">
        <v>25.43</v>
      </c>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row>
    <row r="61" spans="1:49" x14ac:dyDescent="0.25">
      <c r="A61" s="103">
        <v>50</v>
      </c>
      <c r="B61" s="104"/>
      <c r="C61" s="104"/>
      <c r="D61" s="104"/>
      <c r="E61" s="104"/>
      <c r="F61" s="104"/>
      <c r="G61" s="104"/>
      <c r="H61" s="104"/>
      <c r="I61" s="104"/>
      <c r="J61" s="104">
        <v>37.799999999999997</v>
      </c>
      <c r="K61" s="104">
        <v>34.78</v>
      </c>
      <c r="L61" s="104">
        <v>32.33</v>
      </c>
      <c r="M61" s="104">
        <v>30.31</v>
      </c>
      <c r="N61" s="104">
        <v>28.62</v>
      </c>
      <c r="O61" s="104">
        <v>27.19</v>
      </c>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row>
    <row r="62" spans="1:49" x14ac:dyDescent="0.25">
      <c r="A62" s="103">
        <v>51</v>
      </c>
      <c r="B62" s="104"/>
      <c r="C62" s="104"/>
      <c r="D62" s="104"/>
      <c r="E62" s="104"/>
      <c r="F62" s="104"/>
      <c r="G62" s="104"/>
      <c r="H62" s="104"/>
      <c r="I62" s="104"/>
      <c r="J62" s="104">
        <v>38.49</v>
      </c>
      <c r="K62" s="104">
        <v>35.43</v>
      </c>
      <c r="L62" s="104">
        <v>32.96</v>
      </c>
      <c r="M62" s="104">
        <v>30.91</v>
      </c>
      <c r="N62" s="104">
        <v>29.21</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row>
    <row r="63" spans="1:49" x14ac:dyDescent="0.25">
      <c r="A63" s="103">
        <v>52</v>
      </c>
      <c r="B63" s="104"/>
      <c r="C63" s="104"/>
      <c r="D63" s="104"/>
      <c r="E63" s="104"/>
      <c r="F63" s="104"/>
      <c r="G63" s="104"/>
      <c r="H63" s="104"/>
      <c r="I63" s="104"/>
      <c r="J63" s="104">
        <v>39.21</v>
      </c>
      <c r="K63" s="104">
        <v>36.119999999999997</v>
      </c>
      <c r="L63" s="104">
        <v>33.61</v>
      </c>
      <c r="M63" s="104">
        <v>31.55</v>
      </c>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row>
    <row r="64" spans="1:49" x14ac:dyDescent="0.25">
      <c r="A64" s="103">
        <v>53</v>
      </c>
      <c r="B64" s="104"/>
      <c r="C64" s="104"/>
      <c r="D64" s="104"/>
      <c r="E64" s="104"/>
      <c r="F64" s="104"/>
      <c r="G64" s="104"/>
      <c r="H64" s="104"/>
      <c r="I64" s="104"/>
      <c r="J64" s="104">
        <v>39.96</v>
      </c>
      <c r="K64" s="104">
        <v>36.840000000000003</v>
      </c>
      <c r="L64" s="104">
        <v>34.31</v>
      </c>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row>
    <row r="65" spans="1:49" x14ac:dyDescent="0.25">
      <c r="A65" s="103">
        <v>54</v>
      </c>
      <c r="B65" s="104"/>
      <c r="C65" s="104"/>
      <c r="D65" s="104"/>
      <c r="E65" s="104"/>
      <c r="F65" s="104"/>
      <c r="G65" s="104"/>
      <c r="H65" s="104"/>
      <c r="I65" s="104"/>
      <c r="J65" s="104">
        <v>40.76</v>
      </c>
      <c r="K65" s="104">
        <v>37.6</v>
      </c>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row>
    <row r="66" spans="1:49" x14ac:dyDescent="0.25">
      <c r="A66" s="103">
        <v>55</v>
      </c>
      <c r="B66" s="104"/>
      <c r="C66" s="104"/>
      <c r="D66" s="104"/>
      <c r="E66" s="104"/>
      <c r="F66" s="104"/>
      <c r="G66" s="104"/>
      <c r="H66" s="104"/>
      <c r="I66" s="104"/>
      <c r="J66" s="104">
        <v>41.62</v>
      </c>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49" x14ac:dyDescent="0.25">
      <c r="A67" s="103">
        <v>56</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row>
    <row r="68" spans="1:49" x14ac:dyDescent="0.25">
      <c r="A68" s="103">
        <v>57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49" x14ac:dyDescent="0.25">
      <c r="A69" s="103">
        <v>58</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row>
    <row r="70" spans="1:49" x14ac:dyDescent="0.25">
      <c r="A70" s="103">
        <v>59</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row>
    <row r="71" spans="1:49" x14ac:dyDescent="0.25">
      <c r="A71" s="103">
        <v>60</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row>
    <row r="72" spans="1:49" x14ac:dyDescent="0.25">
      <c r="A72" s="103">
        <v>61</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row>
    <row r="73" spans="1:49" x14ac:dyDescent="0.25">
      <c r="A73" s="103">
        <v>62</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row>
    <row r="74" spans="1:49" x14ac:dyDescent="0.25">
      <c r="A74" s="103">
        <v>63</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row>
  </sheetData>
  <sheetProtection algorithmName="SHA-512" hashValue="6csVaMObXedu/P6S5Bh3RhLYmuAZkhr2wXy2SQTO/esRy6oySTRiB0ingQ0YBcC9R3c2Xw/a0fKh8BS1jpW+5w==" saltValue="/eJaWpoaXUknDVGhNB/gzA==" spinCount="100000" sheet="1" objects="1" scenarios="1"/>
  <conditionalFormatting sqref="A6:A21">
    <cfRule type="expression" dxfId="201" priority="5" stopIfTrue="1">
      <formula>MOD(ROW(),2)=0</formula>
    </cfRule>
    <cfRule type="expression" dxfId="200" priority="6" stopIfTrue="1">
      <formula>MOD(ROW(),2)&lt;&gt;0</formula>
    </cfRule>
  </conditionalFormatting>
  <conditionalFormatting sqref="A26:A74">
    <cfRule type="expression" dxfId="199" priority="1" stopIfTrue="1">
      <formula>MOD(ROW(),2)=0</formula>
    </cfRule>
    <cfRule type="expression" dxfId="198" priority="2" stopIfTrue="1">
      <formula>MOD(ROW(),2)&lt;&gt;0</formula>
    </cfRule>
  </conditionalFormatting>
  <conditionalFormatting sqref="B6:AW21">
    <cfRule type="expression" dxfId="197" priority="13" stopIfTrue="1">
      <formula>MOD(ROW(),2)=0</formula>
    </cfRule>
    <cfRule type="expression" dxfId="196" priority="14" stopIfTrue="1">
      <formula>MOD(ROW(),2)&lt;&gt;0</formula>
    </cfRule>
  </conditionalFormatting>
  <conditionalFormatting sqref="B26:AW74">
    <cfRule type="expression" dxfId="195" priority="3" stopIfTrue="1">
      <formula>MOD(ROW(),2)=0</formula>
    </cfRule>
    <cfRule type="expression" dxfId="194" priority="4" stopIfTrue="1">
      <formula>MOD(ROW(),2)&lt;&gt;0</formula>
    </cfRule>
  </conditionalFormatting>
  <hyperlinks>
    <hyperlink ref="B24" location="Assumptions!A1" display="Assumptions" xr:uid="{26CD0586-57C9-4242-9E43-5F64D8B9922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W999"/>
  <sheetViews>
    <sheetView showGridLines="0" tabSelected="1" zoomScale="85" zoomScaleNormal="85" workbookViewId="0">
      <pane xSplit="1" ySplit="7" topLeftCell="B8" activePane="bottomRight" state="frozen"/>
      <selection activeCell="B14" sqref="B14"/>
      <selection pane="topRight" activeCell="B14" sqref="B14"/>
      <selection pane="bottomLeft" activeCell="B14" sqref="B14"/>
      <selection pane="bottomRight" activeCell="B14" sqref="B14"/>
    </sheetView>
  </sheetViews>
  <sheetFormatPr defaultRowHeight="39.9" customHeight="1" x14ac:dyDescent="0.25"/>
  <cols>
    <col min="1" max="3" width="17.33203125" customWidth="1"/>
    <col min="4" max="4" width="17.33203125" style="93" customWidth="1"/>
    <col min="5" max="5" width="50.77734375" customWidth="1"/>
    <col min="6" max="6" width="17.33203125" customWidth="1"/>
    <col min="7" max="7" width="50.77734375" customWidth="1"/>
    <col min="8" max="10" width="17.33203125" customWidth="1"/>
    <col min="11" max="11" width="30.77734375" customWidth="1"/>
    <col min="12" max="16" width="17.33203125" customWidth="1"/>
    <col min="17" max="17" width="13.109375" hidden="1" customWidth="1"/>
    <col min="18" max="19" width="8.88671875" hidden="1" customWidth="1"/>
  </cols>
  <sheetData>
    <row r="1" spans="1:23" ht="39.9" customHeight="1" x14ac:dyDescent="0.4">
      <c r="A1" s="3" t="s">
        <v>3</v>
      </c>
      <c r="B1" s="9"/>
      <c r="C1" s="9"/>
      <c r="D1" s="91"/>
      <c r="E1" s="9"/>
      <c r="F1" s="9"/>
      <c r="G1" s="9"/>
      <c r="H1" s="9"/>
      <c r="I1" s="9"/>
      <c r="J1" s="9"/>
      <c r="K1" s="9"/>
      <c r="L1" s="9"/>
      <c r="M1" s="9"/>
      <c r="N1" s="9"/>
      <c r="O1" s="9"/>
      <c r="P1" s="9"/>
    </row>
    <row r="2" spans="1:23" ht="39.9" customHeight="1" x14ac:dyDescent="0.3">
      <c r="A2" s="10" t="str">
        <f>IF(title="&gt; Enter workbook title here","Enter workbook title in Cover sheet",title)</f>
        <v>LGPS_S - Consolidated Factor Spreadsheet</v>
      </c>
      <c r="B2" s="8"/>
      <c r="C2" s="8"/>
      <c r="D2" s="92"/>
      <c r="E2" s="8"/>
      <c r="F2" s="8"/>
      <c r="G2" s="8"/>
      <c r="H2" s="8"/>
      <c r="I2" s="8"/>
      <c r="J2" s="8"/>
      <c r="K2" s="8"/>
      <c r="L2" s="8"/>
      <c r="M2" s="8"/>
      <c r="N2" s="8"/>
      <c r="O2" s="8"/>
      <c r="P2" s="8"/>
    </row>
    <row r="3" spans="1:23" ht="39.9" customHeight="1" x14ac:dyDescent="0.3">
      <c r="A3" s="5" t="s">
        <v>23</v>
      </c>
      <c r="B3" s="8"/>
      <c r="C3" s="8"/>
      <c r="D3" s="92"/>
      <c r="E3" s="8"/>
      <c r="F3" s="8"/>
      <c r="G3" s="8"/>
      <c r="H3" s="8"/>
      <c r="I3" s="8"/>
      <c r="J3" s="8"/>
      <c r="K3" s="8"/>
      <c r="L3" s="8"/>
      <c r="M3" s="8"/>
      <c r="N3" s="8"/>
      <c r="O3" s="8"/>
      <c r="P3" s="8"/>
    </row>
    <row r="4" spans="1:23" ht="17.100000000000001" customHeight="1" x14ac:dyDescent="0.25">
      <c r="A4" s="6"/>
    </row>
    <row r="5" spans="1:23" ht="39.9" hidden="1" customHeight="1" x14ac:dyDescent="0.25">
      <c r="D5"/>
    </row>
    <row r="6" spans="1:23" ht="18" customHeight="1" x14ac:dyDescent="0.25">
      <c r="D6"/>
    </row>
    <row r="7" spans="1:23" s="85" customFormat="1" ht="39.9" customHeight="1" x14ac:dyDescent="0.25">
      <c r="A7" s="148" t="s">
        <v>875</v>
      </c>
      <c r="B7" s="148" t="s">
        <v>14</v>
      </c>
      <c r="C7" s="148" t="s">
        <v>44</v>
      </c>
      <c r="D7" s="148" t="s">
        <v>15</v>
      </c>
      <c r="E7" s="148" t="s">
        <v>1</v>
      </c>
      <c r="F7" s="148" t="s">
        <v>21</v>
      </c>
      <c r="G7" s="148" t="s">
        <v>256</v>
      </c>
      <c r="H7" s="148" t="s">
        <v>45</v>
      </c>
      <c r="I7" s="148" t="s">
        <v>16</v>
      </c>
      <c r="J7" s="148" t="s">
        <v>876</v>
      </c>
      <c r="K7" s="148" t="s">
        <v>48</v>
      </c>
      <c r="L7" s="148" t="s">
        <v>49</v>
      </c>
      <c r="M7" s="148" t="s">
        <v>17</v>
      </c>
      <c r="N7" s="148" t="s">
        <v>18</v>
      </c>
      <c r="O7" s="148" t="s">
        <v>254</v>
      </c>
      <c r="P7" s="148" t="s">
        <v>762</v>
      </c>
      <c r="Q7"/>
      <c r="R7"/>
      <c r="S7"/>
      <c r="T7"/>
      <c r="U7"/>
      <c r="V7"/>
      <c r="W7"/>
    </row>
    <row r="8" spans="1:23" ht="39.9" customHeight="1" x14ac:dyDescent="0.25">
      <c r="A8" s="157" t="str">
        <f ca="1">HYPERLINK(MID(CELL("filename",A1),FIND("[",CELL("filename",A1)),FIND("]",CELL("filename",A1)) - FIND("[",CELL("filename",A1)) + 1) &amp; "'x-201'!TABLE_CLIENT_1","x-201 1")</f>
        <v>x-201 1</v>
      </c>
      <c r="B8" s="158" t="s">
        <v>43</v>
      </c>
      <c r="C8" s="158" t="s">
        <v>567</v>
      </c>
      <c r="D8" s="158" t="s">
        <v>260</v>
      </c>
      <c r="E8" s="158" t="s">
        <v>261</v>
      </c>
      <c r="F8" s="158" t="s">
        <v>262</v>
      </c>
      <c r="G8" s="158" t="s">
        <v>263</v>
      </c>
      <c r="H8" s="158">
        <v>0</v>
      </c>
      <c r="I8" s="83">
        <v>201</v>
      </c>
      <c r="J8" t="s">
        <v>264</v>
      </c>
      <c r="K8" s="159" t="s">
        <v>265</v>
      </c>
      <c r="L8" s="159"/>
      <c r="M8" s="160">
        <v>45072</v>
      </c>
      <c r="N8" s="160">
        <v>45014</v>
      </c>
      <c r="O8" s="158" t="s">
        <v>578</v>
      </c>
      <c r="P8" s="160" t="s">
        <v>710</v>
      </c>
    </row>
    <row r="9" spans="1:23" ht="39.9" customHeight="1" x14ac:dyDescent="0.25">
      <c r="A9" s="157" t="str">
        <f ca="1">HYPERLINK(MID(CELL("filename",A1),FIND("[",CELL("filename",A1)),FIND("]",CELL("filename",A1)) - FIND("[",CELL("filename",A1)) + 1) &amp; "'x-202'!TABLE_CLIENT_1","x-202 1")</f>
        <v>x-202 1</v>
      </c>
      <c r="B9" s="158" t="s">
        <v>43</v>
      </c>
      <c r="C9" s="158" t="s">
        <v>567</v>
      </c>
      <c r="D9" s="158" t="s">
        <v>260</v>
      </c>
      <c r="E9" s="158" t="s">
        <v>261</v>
      </c>
      <c r="F9" s="158" t="s">
        <v>272</v>
      </c>
      <c r="G9" s="158" t="s">
        <v>263</v>
      </c>
      <c r="H9" s="158">
        <v>0</v>
      </c>
      <c r="I9" s="83">
        <v>202</v>
      </c>
      <c r="J9" t="s">
        <v>273</v>
      </c>
      <c r="K9" s="159" t="s">
        <v>274</v>
      </c>
      <c r="L9" s="159"/>
      <c r="M9" s="160">
        <v>45072</v>
      </c>
      <c r="N9" s="160">
        <v>45014</v>
      </c>
      <c r="O9" s="158" t="s">
        <v>578</v>
      </c>
      <c r="P9" s="160" t="s">
        <v>710</v>
      </c>
    </row>
    <row r="10" spans="1:23" ht="39.9" customHeight="1" x14ac:dyDescent="0.25">
      <c r="A10" s="157" t="str">
        <f ca="1">HYPERLINK(MID(CELL("filename",A1),FIND("[",CELL("filename",A1)),FIND("]",CELL("filename",A1)) - FIND("[",CELL("filename",A1)) + 1) &amp; "'x-203'!TABLE_CLIENT_1","x-203 1")</f>
        <v>x-203 1</v>
      </c>
      <c r="B10" s="158" t="s">
        <v>43</v>
      </c>
      <c r="C10" s="158" t="s">
        <v>567</v>
      </c>
      <c r="D10" s="158" t="s">
        <v>260</v>
      </c>
      <c r="E10" s="158" t="s">
        <v>275</v>
      </c>
      <c r="F10" s="158" t="s">
        <v>262</v>
      </c>
      <c r="G10" s="158" t="s">
        <v>263</v>
      </c>
      <c r="H10" s="158">
        <v>0</v>
      </c>
      <c r="I10" s="83">
        <v>203</v>
      </c>
      <c r="J10" t="s">
        <v>276</v>
      </c>
      <c r="K10" s="159" t="s">
        <v>277</v>
      </c>
      <c r="L10" s="159"/>
      <c r="M10" s="160">
        <v>45072</v>
      </c>
      <c r="N10" s="160">
        <v>45014</v>
      </c>
      <c r="O10" s="158" t="s">
        <v>578</v>
      </c>
      <c r="P10" s="160" t="s">
        <v>710</v>
      </c>
    </row>
    <row r="11" spans="1:23" ht="39.9" customHeight="1" x14ac:dyDescent="0.25">
      <c r="A11" s="157" t="str">
        <f ca="1">HYPERLINK(MID(CELL("filename",A1),FIND("[",CELL("filename",A1)),FIND("]",CELL("filename",A1)) - FIND("[",CELL("filename",A1)) + 1) &amp; "'x-204'!TABLE_CLIENT_1","x-204 1")</f>
        <v>x-204 1</v>
      </c>
      <c r="B11" s="158" t="s">
        <v>43</v>
      </c>
      <c r="C11" s="158" t="s">
        <v>567</v>
      </c>
      <c r="D11" s="158" t="s">
        <v>260</v>
      </c>
      <c r="E11" s="158" t="s">
        <v>275</v>
      </c>
      <c r="F11" s="158" t="s">
        <v>272</v>
      </c>
      <c r="G11" s="158" t="s">
        <v>263</v>
      </c>
      <c r="H11" s="158">
        <v>0</v>
      </c>
      <c r="I11" s="83">
        <v>204</v>
      </c>
      <c r="J11" t="s">
        <v>278</v>
      </c>
      <c r="K11" s="159" t="s">
        <v>679</v>
      </c>
      <c r="L11" s="159"/>
      <c r="M11" s="160">
        <v>45072</v>
      </c>
      <c r="N11" s="160">
        <v>45014</v>
      </c>
      <c r="O11" s="158" t="s">
        <v>578</v>
      </c>
      <c r="P11" s="160" t="s">
        <v>710</v>
      </c>
    </row>
    <row r="12" spans="1:23" ht="39.9" customHeight="1" x14ac:dyDescent="0.25">
      <c r="A12" s="157" t="str">
        <f ca="1">HYPERLINK(MID(CELL("filename",A1),FIND("[",CELL("filename",A1)),FIND("]",CELL("filename",A1)) - FIND("[",CELL("filename",A1)) + 1) &amp; "'x-205'!TABLE_CLIENT_1","x-205 1")</f>
        <v>x-205 1</v>
      </c>
      <c r="B12" s="158" t="s">
        <v>43</v>
      </c>
      <c r="C12" s="158" t="s">
        <v>567</v>
      </c>
      <c r="D12" s="158" t="s">
        <v>260</v>
      </c>
      <c r="E12" s="158" t="s">
        <v>279</v>
      </c>
      <c r="F12" s="158" t="s">
        <v>262</v>
      </c>
      <c r="G12" s="158" t="s">
        <v>263</v>
      </c>
      <c r="H12" s="158">
        <v>0</v>
      </c>
      <c r="I12" s="83">
        <v>205</v>
      </c>
      <c r="J12" t="s">
        <v>280</v>
      </c>
      <c r="K12" s="159" t="s">
        <v>680</v>
      </c>
      <c r="L12" s="159"/>
      <c r="M12" s="160">
        <v>45072</v>
      </c>
      <c r="N12" s="160">
        <v>45014</v>
      </c>
      <c r="O12" s="158" t="s">
        <v>578</v>
      </c>
      <c r="P12" s="160" t="s">
        <v>710</v>
      </c>
    </row>
    <row r="13" spans="1:23" ht="39.9" customHeight="1" x14ac:dyDescent="0.25">
      <c r="A13" s="157" t="str">
        <f ca="1">HYPERLINK(MID(CELL("filename",A1),FIND("[",CELL("filename",A1)),FIND("]",CELL("filename",A1)) - FIND("[",CELL("filename",A1)) + 1) &amp; "'x-206'!TABLE_CLIENT_1","x-206 1")</f>
        <v>x-206 1</v>
      </c>
      <c r="B13" s="158" t="s">
        <v>43</v>
      </c>
      <c r="C13" s="158" t="s">
        <v>567</v>
      </c>
      <c r="D13" s="158" t="s">
        <v>260</v>
      </c>
      <c r="E13" s="158" t="s">
        <v>279</v>
      </c>
      <c r="F13" s="158" t="s">
        <v>272</v>
      </c>
      <c r="G13" s="158" t="s">
        <v>263</v>
      </c>
      <c r="H13" s="158">
        <v>0</v>
      </c>
      <c r="I13" s="83">
        <v>206</v>
      </c>
      <c r="J13" t="s">
        <v>281</v>
      </c>
      <c r="K13" s="159" t="s">
        <v>681</v>
      </c>
      <c r="L13" s="159"/>
      <c r="M13" s="160">
        <v>45072</v>
      </c>
      <c r="N13" s="160">
        <v>45014</v>
      </c>
      <c r="O13" s="158" t="s">
        <v>578</v>
      </c>
      <c r="P13" s="160" t="s">
        <v>710</v>
      </c>
    </row>
    <row r="14" spans="1:23" ht="39.9" customHeight="1" x14ac:dyDescent="0.25">
      <c r="A14" s="157" t="str">
        <f ca="1">HYPERLINK(MID(CELL("filename",A1),FIND("[",CELL("filename",A1)),FIND("]",CELL("filename",A1)) - FIND("[",CELL("filename",A1)) + 1) &amp; "'x-207'!TABLE_CLIENT_1","x-207 1")</f>
        <v>x-207 1</v>
      </c>
      <c r="B14" s="158" t="s">
        <v>43</v>
      </c>
      <c r="C14" s="158" t="s">
        <v>567</v>
      </c>
      <c r="D14" s="158" t="s">
        <v>260</v>
      </c>
      <c r="E14" s="158" t="s">
        <v>282</v>
      </c>
      <c r="F14" s="158" t="s">
        <v>262</v>
      </c>
      <c r="G14" s="158" t="s">
        <v>263</v>
      </c>
      <c r="H14" s="158">
        <v>0</v>
      </c>
      <c r="I14" s="83">
        <v>207</v>
      </c>
      <c r="J14" t="s">
        <v>283</v>
      </c>
      <c r="K14" s="159" t="s">
        <v>682</v>
      </c>
      <c r="L14" s="159"/>
      <c r="M14" s="160">
        <v>45072</v>
      </c>
      <c r="N14" s="160">
        <v>45014</v>
      </c>
      <c r="O14" s="158" t="s">
        <v>578</v>
      </c>
      <c r="P14" s="160" t="s">
        <v>710</v>
      </c>
    </row>
    <row r="15" spans="1:23" ht="39.9" customHeight="1" x14ac:dyDescent="0.25">
      <c r="A15" s="157" t="str">
        <f ca="1">HYPERLINK(MID(CELL("filename",A1),FIND("[",CELL("filename",A1)),FIND("]",CELL("filename",A1)) - FIND("[",CELL("filename",A1)) + 1) &amp; "'x-208'!TABLE_CLIENT_1","x-208 1")</f>
        <v>x-208 1</v>
      </c>
      <c r="B15" s="158" t="s">
        <v>43</v>
      </c>
      <c r="C15" s="158" t="s">
        <v>567</v>
      </c>
      <c r="D15" s="158" t="s">
        <v>260</v>
      </c>
      <c r="E15" s="158" t="s">
        <v>282</v>
      </c>
      <c r="F15" s="158" t="s">
        <v>272</v>
      </c>
      <c r="G15" s="158" t="s">
        <v>263</v>
      </c>
      <c r="H15" s="158">
        <v>0</v>
      </c>
      <c r="I15" s="83">
        <v>208</v>
      </c>
      <c r="J15" t="s">
        <v>284</v>
      </c>
      <c r="K15" s="159" t="s">
        <v>683</v>
      </c>
      <c r="L15" s="159"/>
      <c r="M15" s="160">
        <v>45072</v>
      </c>
      <c r="N15" s="160">
        <v>45014</v>
      </c>
      <c r="O15" s="158" t="s">
        <v>578</v>
      </c>
      <c r="P15" s="160" t="s">
        <v>710</v>
      </c>
    </row>
    <row r="16" spans="1:23" ht="39.9" customHeight="1" x14ac:dyDescent="0.25">
      <c r="A16" s="157" t="str">
        <f ca="1">HYPERLINK(MID(CELL("filename",A1),FIND("[",CELL("filename",A1)),FIND("]",CELL("filename",A1)) - FIND("[",CELL("filename",A1)) + 1) &amp; "'x-209'!TABLE_CLIENT_1","x-209 1")</f>
        <v>x-209 1</v>
      </c>
      <c r="B16" s="158" t="s">
        <v>43</v>
      </c>
      <c r="C16" s="158">
        <v>2014</v>
      </c>
      <c r="D16" s="158" t="s">
        <v>321</v>
      </c>
      <c r="E16" s="158" t="s">
        <v>322</v>
      </c>
      <c r="F16" s="158" t="s">
        <v>262</v>
      </c>
      <c r="G16" s="158" t="s">
        <v>263</v>
      </c>
      <c r="H16" s="158">
        <v>0</v>
      </c>
      <c r="I16" s="83">
        <v>209</v>
      </c>
      <c r="J16" t="s">
        <v>323</v>
      </c>
      <c r="K16" s="159" t="s">
        <v>324</v>
      </c>
      <c r="L16" s="159"/>
      <c r="M16" s="160">
        <v>45107</v>
      </c>
      <c r="N16" s="160"/>
      <c r="O16" s="158" t="s">
        <v>578</v>
      </c>
      <c r="P16" s="160" t="s">
        <v>710</v>
      </c>
    </row>
    <row r="17" spans="1:16" ht="39.9" customHeight="1" x14ac:dyDescent="0.25">
      <c r="A17" s="157" t="str">
        <f ca="1">HYPERLINK(MID(CELL("filename",A1),FIND("[",CELL("filename",A1)),FIND("]",CELL("filename",A1)) - FIND("[",CELL("filename",A1)) + 1) &amp; "'x-210'!TABLE_CLIENT_1","x-210 1")</f>
        <v>x-210 1</v>
      </c>
      <c r="B17" s="158" t="s">
        <v>43</v>
      </c>
      <c r="C17" s="158">
        <v>2014</v>
      </c>
      <c r="D17" s="158" t="s">
        <v>321</v>
      </c>
      <c r="E17" s="158" t="s">
        <v>322</v>
      </c>
      <c r="F17" s="158" t="s">
        <v>272</v>
      </c>
      <c r="G17" s="158" t="s">
        <v>263</v>
      </c>
      <c r="H17" s="158">
        <v>0</v>
      </c>
      <c r="I17" s="83">
        <v>210</v>
      </c>
      <c r="J17" t="s">
        <v>325</v>
      </c>
      <c r="K17" s="159" t="s">
        <v>326</v>
      </c>
      <c r="L17" s="159"/>
      <c r="M17" s="160">
        <v>45107</v>
      </c>
      <c r="N17" s="160"/>
      <c r="O17" s="158" t="s">
        <v>578</v>
      </c>
      <c r="P17" s="160" t="s">
        <v>710</v>
      </c>
    </row>
    <row r="18" spans="1:16" ht="39.9" customHeight="1" x14ac:dyDescent="0.25">
      <c r="A18" s="157" t="str">
        <f ca="1">HYPERLINK(MID(CELL("filename",A1),FIND("[",CELL("filename",A1)),FIND("]",CELL("filename",A1)) - FIND("[",CELL("filename",A1)) + 1) &amp; "'x-211'!TABLE_CLIENT_1","x-211 1")</f>
        <v>x-211 1</v>
      </c>
      <c r="B18" s="158" t="s">
        <v>43</v>
      </c>
      <c r="C18" s="158">
        <v>2014</v>
      </c>
      <c r="D18" s="158" t="s">
        <v>321</v>
      </c>
      <c r="E18" s="158" t="s">
        <v>327</v>
      </c>
      <c r="F18" s="158" t="s">
        <v>262</v>
      </c>
      <c r="G18" s="158" t="s">
        <v>263</v>
      </c>
      <c r="H18" s="158">
        <v>0</v>
      </c>
      <c r="I18" s="83">
        <v>211</v>
      </c>
      <c r="J18" t="s">
        <v>328</v>
      </c>
      <c r="K18" s="159" t="s">
        <v>329</v>
      </c>
      <c r="L18" s="159"/>
      <c r="M18" s="160">
        <v>45107</v>
      </c>
      <c r="N18" s="160"/>
      <c r="O18" s="158" t="s">
        <v>578</v>
      </c>
      <c r="P18" s="160" t="s">
        <v>710</v>
      </c>
    </row>
    <row r="19" spans="1:16" ht="39.9" customHeight="1" x14ac:dyDescent="0.25">
      <c r="A19" s="157" t="str">
        <f ca="1">HYPERLINK(MID(CELL("filename",A1),FIND("[",CELL("filename",A1)),FIND("]",CELL("filename",A1)) - FIND("[",CELL("filename",A1)) + 1) &amp; "'x-212'!TABLE_CLIENT_1","x-212 1")</f>
        <v>x-212 1</v>
      </c>
      <c r="B19" s="158" t="s">
        <v>43</v>
      </c>
      <c r="C19" s="158">
        <v>2014</v>
      </c>
      <c r="D19" s="158" t="s">
        <v>321</v>
      </c>
      <c r="E19" s="158" t="s">
        <v>327</v>
      </c>
      <c r="F19" s="158" t="s">
        <v>272</v>
      </c>
      <c r="G19" s="158" t="s">
        <v>263</v>
      </c>
      <c r="H19" s="158">
        <v>0</v>
      </c>
      <c r="I19" s="83">
        <v>212</v>
      </c>
      <c r="J19" t="s">
        <v>330</v>
      </c>
      <c r="K19" s="159" t="s">
        <v>331</v>
      </c>
      <c r="L19" s="159"/>
      <c r="M19" s="160">
        <v>45107</v>
      </c>
      <c r="N19" s="160"/>
      <c r="O19" s="158" t="s">
        <v>578</v>
      </c>
      <c r="P19" s="160" t="s">
        <v>710</v>
      </c>
    </row>
    <row r="20" spans="1:16" ht="39.9" customHeight="1" x14ac:dyDescent="0.25">
      <c r="A20" s="157" t="str">
        <f ca="1">HYPERLINK(MID(CELL("filename",A1),FIND("[",CELL("filename",A1)),FIND("]",CELL("filename",A1)) - FIND("[",CELL("filename",A1)) + 1) &amp; "'x-213'!TABLE_CLIENT_1","x-213 1")</f>
        <v>x-213 1</v>
      </c>
      <c r="B20" s="158" t="s">
        <v>43</v>
      </c>
      <c r="C20" s="158">
        <v>2014</v>
      </c>
      <c r="D20" s="158" t="s">
        <v>321</v>
      </c>
      <c r="E20" s="158" t="s">
        <v>332</v>
      </c>
      <c r="F20" s="158" t="s">
        <v>262</v>
      </c>
      <c r="G20" s="158" t="s">
        <v>263</v>
      </c>
      <c r="H20" s="158">
        <v>0</v>
      </c>
      <c r="I20" s="83">
        <v>213</v>
      </c>
      <c r="J20" t="s">
        <v>333</v>
      </c>
      <c r="K20" s="159" t="s">
        <v>334</v>
      </c>
      <c r="L20" s="159"/>
      <c r="M20" s="160">
        <v>45107</v>
      </c>
      <c r="N20" s="160"/>
      <c r="O20" s="158" t="s">
        <v>578</v>
      </c>
      <c r="P20" s="160" t="s">
        <v>710</v>
      </c>
    </row>
    <row r="21" spans="1:16" ht="39.9" customHeight="1" x14ac:dyDescent="0.25">
      <c r="A21" s="157" t="str">
        <f ca="1">HYPERLINK(MID(CELL("filename",A1),FIND("[",CELL("filename",A1)),FIND("]",CELL("filename",A1)) - FIND("[",CELL("filename",A1)) + 1) &amp; "'x-214'!TABLE_CLIENT_1","x-214 1")</f>
        <v>x-214 1</v>
      </c>
      <c r="B21" s="158" t="s">
        <v>43</v>
      </c>
      <c r="C21" s="158">
        <v>2014</v>
      </c>
      <c r="D21" s="158" t="s">
        <v>321</v>
      </c>
      <c r="E21" s="158" t="s">
        <v>332</v>
      </c>
      <c r="F21" s="158" t="s">
        <v>272</v>
      </c>
      <c r="G21" s="158" t="s">
        <v>263</v>
      </c>
      <c r="H21" s="158">
        <v>0</v>
      </c>
      <c r="I21" s="83">
        <v>214</v>
      </c>
      <c r="J21" t="s">
        <v>335</v>
      </c>
      <c r="K21" s="159" t="s">
        <v>336</v>
      </c>
      <c r="L21" s="159"/>
      <c r="M21" s="160">
        <v>45107</v>
      </c>
      <c r="N21" s="160"/>
      <c r="O21" s="158" t="s">
        <v>578</v>
      </c>
      <c r="P21" s="160" t="s">
        <v>710</v>
      </c>
    </row>
    <row r="22" spans="1:16" ht="39.9" customHeight="1" x14ac:dyDescent="0.25">
      <c r="A22" s="157" t="str">
        <f ca="1">HYPERLINK(MID(CELL("filename",A1),FIND("[",CELL("filename",A1)),FIND("]",CELL("filename",A1)) - FIND("[",CELL("filename",A1)) + 1) &amp; "'x-215'!TABLE_CLIENT_1","x-215 1")</f>
        <v>x-215 1</v>
      </c>
      <c r="B22" s="158" t="s">
        <v>43</v>
      </c>
      <c r="C22" s="158">
        <v>2014</v>
      </c>
      <c r="D22" s="158" t="s">
        <v>321</v>
      </c>
      <c r="E22" s="158" t="s">
        <v>337</v>
      </c>
      <c r="F22" s="158" t="s">
        <v>262</v>
      </c>
      <c r="G22" s="158" t="s">
        <v>263</v>
      </c>
      <c r="H22" s="158">
        <v>0</v>
      </c>
      <c r="I22" s="83">
        <v>215</v>
      </c>
      <c r="J22" t="s">
        <v>338</v>
      </c>
      <c r="K22" s="159" t="s">
        <v>339</v>
      </c>
      <c r="L22" s="159"/>
      <c r="M22" s="160">
        <v>45107</v>
      </c>
      <c r="N22" s="160"/>
      <c r="O22" s="158" t="s">
        <v>578</v>
      </c>
      <c r="P22" s="160" t="s">
        <v>710</v>
      </c>
    </row>
    <row r="23" spans="1:16" ht="39.9" customHeight="1" x14ac:dyDescent="0.25">
      <c r="A23" s="157" t="str">
        <f ca="1">HYPERLINK(MID(CELL("filename",A1),FIND("[",CELL("filename",A1)),FIND("]",CELL("filename",A1)) - FIND("[",CELL("filename",A1)) + 1) &amp; "'x-216'!TABLE_CLIENT_1","x-216 1")</f>
        <v>x-216 1</v>
      </c>
      <c r="B23" s="158" t="s">
        <v>43</v>
      </c>
      <c r="C23" s="158">
        <v>2014</v>
      </c>
      <c r="D23" s="158" t="s">
        <v>321</v>
      </c>
      <c r="E23" s="158" t="s">
        <v>337</v>
      </c>
      <c r="F23" s="158" t="s">
        <v>272</v>
      </c>
      <c r="G23" s="158" t="s">
        <v>263</v>
      </c>
      <c r="H23" s="158">
        <v>0</v>
      </c>
      <c r="I23" s="83">
        <v>216</v>
      </c>
      <c r="J23" t="s">
        <v>340</v>
      </c>
      <c r="K23" s="159" t="s">
        <v>341</v>
      </c>
      <c r="L23" s="159"/>
      <c r="M23" s="160">
        <v>45107</v>
      </c>
      <c r="N23" s="160"/>
      <c r="O23" s="158" t="s">
        <v>578</v>
      </c>
      <c r="P23" s="160" t="s">
        <v>710</v>
      </c>
    </row>
    <row r="24" spans="1:16" ht="39.9" customHeight="1" x14ac:dyDescent="0.25">
      <c r="A24" s="157" t="str">
        <f ca="1">HYPERLINK(MID(CELL("filename",A1),FIND("[",CELL("filename",A1)),FIND("]",CELL("filename",A1)) - FIND("[",CELL("filename",A1)) + 1) &amp; "'x-217'!TABLE_CLIENT_1","x-217 1")</f>
        <v>x-217 1</v>
      </c>
      <c r="B24" s="158" t="s">
        <v>43</v>
      </c>
      <c r="C24" s="158">
        <v>2014</v>
      </c>
      <c r="D24" s="158" t="s">
        <v>321</v>
      </c>
      <c r="E24" s="158" t="s">
        <v>384</v>
      </c>
      <c r="F24" s="158" t="s">
        <v>262</v>
      </c>
      <c r="G24" s="158" t="s">
        <v>263</v>
      </c>
      <c r="H24" s="158">
        <v>0</v>
      </c>
      <c r="I24" s="83">
        <v>217</v>
      </c>
      <c r="J24" t="s">
        <v>385</v>
      </c>
      <c r="K24" s="159" t="s">
        <v>386</v>
      </c>
      <c r="L24" s="159"/>
      <c r="M24" s="160">
        <v>45107</v>
      </c>
      <c r="N24" s="160"/>
      <c r="O24" s="158" t="s">
        <v>578</v>
      </c>
      <c r="P24" s="160" t="s">
        <v>710</v>
      </c>
    </row>
    <row r="25" spans="1:16" ht="39.9" customHeight="1" x14ac:dyDescent="0.25">
      <c r="A25" s="157" t="str">
        <f ca="1">HYPERLINK(MID(CELL("filename",A1),FIND("[",CELL("filename",A1)),FIND("]",CELL("filename",A1)) - FIND("[",CELL("filename",A1)) + 1) &amp; "'x-218'!TABLE_CLIENT_1","x-218 1")</f>
        <v>x-218 1</v>
      </c>
      <c r="B25" s="158" t="s">
        <v>43</v>
      </c>
      <c r="C25" s="158">
        <v>2015</v>
      </c>
      <c r="D25" s="158" t="s">
        <v>321</v>
      </c>
      <c r="E25" s="158" t="s">
        <v>384</v>
      </c>
      <c r="F25" s="158" t="s">
        <v>272</v>
      </c>
      <c r="G25" s="158" t="s">
        <v>263</v>
      </c>
      <c r="H25" s="158">
        <v>0</v>
      </c>
      <c r="I25" s="83">
        <v>218</v>
      </c>
      <c r="J25" t="s">
        <v>387</v>
      </c>
      <c r="K25" s="159" t="s">
        <v>388</v>
      </c>
      <c r="L25" s="159"/>
      <c r="M25" s="160">
        <v>45107</v>
      </c>
      <c r="N25" s="160"/>
      <c r="O25" s="158" t="s">
        <v>578</v>
      </c>
      <c r="P25" s="160" t="s">
        <v>710</v>
      </c>
    </row>
    <row r="26" spans="1:16" ht="39.9" customHeight="1" x14ac:dyDescent="0.25">
      <c r="A26" s="157" t="str">
        <f ca="1">HYPERLINK(MID(CELL("filename",A1),FIND("[",CELL("filename",A1)),FIND("]",CELL("filename",A1)) - FIND("[",CELL("filename",A1)) + 1) &amp; "'x-219'!TABLE_CLIENT_1","x-219 1")</f>
        <v>x-219 1</v>
      </c>
      <c r="B26" s="158" t="s">
        <v>43</v>
      </c>
      <c r="C26" s="158">
        <v>2015</v>
      </c>
      <c r="D26" s="158" t="s">
        <v>260</v>
      </c>
      <c r="E26" s="158" t="s">
        <v>299</v>
      </c>
      <c r="F26" s="158" t="s">
        <v>300</v>
      </c>
      <c r="G26" s="158" t="s">
        <v>301</v>
      </c>
      <c r="H26" s="158">
        <v>0</v>
      </c>
      <c r="I26" s="83">
        <v>219</v>
      </c>
      <c r="J26" t="s">
        <v>302</v>
      </c>
      <c r="K26" s="159" t="s">
        <v>303</v>
      </c>
      <c r="L26" s="159"/>
      <c r="M26" s="160">
        <v>45072</v>
      </c>
      <c r="N26" s="160">
        <v>45014</v>
      </c>
      <c r="O26" s="158" t="s">
        <v>578</v>
      </c>
      <c r="P26" s="160" t="s">
        <v>710</v>
      </c>
    </row>
    <row r="27" spans="1:16" ht="39.9" customHeight="1" x14ac:dyDescent="0.25">
      <c r="A27" s="157" t="str">
        <f ca="1">HYPERLINK(MID(CELL("filename",A1),FIND("[",CELL("filename",A1)),FIND("]",CELL("filename",A1)) - FIND("[",CELL("filename",A1)) + 1) &amp; "'x-301'!TABLE_CLIENT_1","x-301 1")</f>
        <v>x-301 1</v>
      </c>
      <c r="B27" s="158" t="s">
        <v>43</v>
      </c>
      <c r="C27" s="158">
        <v>2015</v>
      </c>
      <c r="D27" s="158" t="s">
        <v>285</v>
      </c>
      <c r="E27" s="158" t="s">
        <v>286</v>
      </c>
      <c r="F27" s="158" t="s">
        <v>262</v>
      </c>
      <c r="G27" s="158" t="s">
        <v>263</v>
      </c>
      <c r="H27" s="158">
        <v>0</v>
      </c>
      <c r="I27" s="83">
        <v>301</v>
      </c>
      <c r="J27" t="s">
        <v>287</v>
      </c>
      <c r="K27" s="159" t="s">
        <v>288</v>
      </c>
      <c r="L27" s="159"/>
      <c r="M27" s="160">
        <v>45072</v>
      </c>
      <c r="N27" s="160">
        <v>45014</v>
      </c>
      <c r="O27" s="158" t="s">
        <v>578</v>
      </c>
      <c r="P27" s="160" t="s">
        <v>710</v>
      </c>
    </row>
    <row r="28" spans="1:16" ht="39.9" customHeight="1" x14ac:dyDescent="0.25">
      <c r="A28" s="157" t="str">
        <f ca="1">HYPERLINK(MID(CELL("filename",A1),FIND("[",CELL("filename",A1)),FIND("]",CELL("filename",A1)) - FIND("[",CELL("filename",A1)) + 1) &amp; "'x-302'!TABLE_CLIENT_1","x-302 1")</f>
        <v>x-302 1</v>
      </c>
      <c r="B28" s="158" t="s">
        <v>43</v>
      </c>
      <c r="C28" s="158">
        <v>2015</v>
      </c>
      <c r="D28" s="158" t="s">
        <v>285</v>
      </c>
      <c r="E28" s="158" t="s">
        <v>286</v>
      </c>
      <c r="F28" s="158" t="s">
        <v>272</v>
      </c>
      <c r="G28" s="158" t="s">
        <v>263</v>
      </c>
      <c r="H28" s="158">
        <v>0</v>
      </c>
      <c r="I28" s="83">
        <v>302</v>
      </c>
      <c r="J28" t="s">
        <v>292</v>
      </c>
      <c r="K28" s="159" t="s">
        <v>293</v>
      </c>
      <c r="L28" s="159"/>
      <c r="M28" s="160">
        <v>45072</v>
      </c>
      <c r="N28" s="160">
        <v>45014</v>
      </c>
      <c r="O28" s="158" t="s">
        <v>578</v>
      </c>
      <c r="P28" s="160" t="s">
        <v>710</v>
      </c>
    </row>
    <row r="29" spans="1:16" ht="39.9" customHeight="1" x14ac:dyDescent="0.25">
      <c r="A29" s="157" t="str">
        <f ca="1">HYPERLINK(MID(CELL("filename",A1),FIND("[",CELL("filename",A1)),FIND("]",CELL("filename",A1)) - FIND("[",CELL("filename",A1)) + 1) &amp; "'x-303'!TABLE_CLIENT_1","x-303 1")</f>
        <v>x-303 1</v>
      </c>
      <c r="B29" s="158" t="s">
        <v>43</v>
      </c>
      <c r="C29" s="158">
        <v>2015</v>
      </c>
      <c r="D29" s="158" t="s">
        <v>285</v>
      </c>
      <c r="E29" s="158" t="s">
        <v>294</v>
      </c>
      <c r="F29" s="158" t="s">
        <v>262</v>
      </c>
      <c r="G29" s="158" t="s">
        <v>263</v>
      </c>
      <c r="H29" s="158">
        <v>0</v>
      </c>
      <c r="I29" s="83">
        <v>303</v>
      </c>
      <c r="J29" t="s">
        <v>295</v>
      </c>
      <c r="K29" s="159" t="s">
        <v>296</v>
      </c>
      <c r="L29" s="159"/>
      <c r="M29" s="160">
        <v>45072</v>
      </c>
      <c r="N29" s="160">
        <v>45014</v>
      </c>
      <c r="O29" s="158" t="s">
        <v>578</v>
      </c>
      <c r="P29" s="160" t="s">
        <v>710</v>
      </c>
    </row>
    <row r="30" spans="1:16" ht="39.9" customHeight="1" x14ac:dyDescent="0.25">
      <c r="A30" s="157" t="str">
        <f ca="1">HYPERLINK(MID(CELL("filename",A1),FIND("[",CELL("filename",A1)),FIND("]",CELL("filename",A1)) - FIND("[",CELL("filename",A1)) + 1) &amp; "'x-304'!TABLE_CLIENT_1","x-304 1")</f>
        <v>x-304 1</v>
      </c>
      <c r="B30" s="158" t="s">
        <v>43</v>
      </c>
      <c r="C30" s="158">
        <v>2015</v>
      </c>
      <c r="D30" s="158" t="s">
        <v>285</v>
      </c>
      <c r="E30" s="158" t="s">
        <v>294</v>
      </c>
      <c r="F30" s="158" t="s">
        <v>272</v>
      </c>
      <c r="G30" s="158" t="s">
        <v>263</v>
      </c>
      <c r="H30" s="158">
        <v>0</v>
      </c>
      <c r="I30" s="83">
        <v>304</v>
      </c>
      <c r="J30" t="s">
        <v>297</v>
      </c>
      <c r="K30" s="159" t="s">
        <v>298</v>
      </c>
      <c r="L30" s="159"/>
      <c r="M30" s="160">
        <v>45072</v>
      </c>
      <c r="N30" s="160">
        <v>45014</v>
      </c>
      <c r="O30" s="158" t="s">
        <v>578</v>
      </c>
      <c r="P30" s="160" t="s">
        <v>710</v>
      </c>
    </row>
    <row r="31" spans="1:16" ht="39.9" customHeight="1" x14ac:dyDescent="0.25">
      <c r="A31" s="157" t="str">
        <f ca="1">HYPERLINK(MID(CELL("filename",A1),FIND("[",CELL("filename",A1)),FIND("]",CELL("filename",A1)) - FIND("[",CELL("filename",A1)) + 1) &amp; "'x-306'!TABLE_CLIENT_1","x-306 1")</f>
        <v>x-306 1</v>
      </c>
      <c r="B31" s="158" t="s">
        <v>43</v>
      </c>
      <c r="C31" s="158">
        <v>2015</v>
      </c>
      <c r="D31" s="158" t="s">
        <v>344</v>
      </c>
      <c r="E31" s="158" t="s">
        <v>345</v>
      </c>
      <c r="F31" s="158" t="s">
        <v>262</v>
      </c>
      <c r="G31" s="158" t="s">
        <v>263</v>
      </c>
      <c r="H31" s="158">
        <v>0</v>
      </c>
      <c r="I31" s="83">
        <v>306</v>
      </c>
      <c r="J31" t="s">
        <v>346</v>
      </c>
      <c r="K31" s="159" t="s">
        <v>347</v>
      </c>
      <c r="L31" s="159"/>
      <c r="M31" s="160">
        <v>45072</v>
      </c>
      <c r="N31" s="160">
        <v>45014</v>
      </c>
      <c r="O31" s="158" t="s">
        <v>578</v>
      </c>
      <c r="P31" s="160" t="s">
        <v>710</v>
      </c>
    </row>
    <row r="32" spans="1:16" ht="39.9" customHeight="1" x14ac:dyDescent="0.25">
      <c r="A32" s="157" t="str">
        <f ca="1">HYPERLINK(MID(CELL("filename",A1),FIND("[",CELL("filename",A1)),FIND("]",CELL("filename",A1)) - FIND("[",CELL("filename",A1)) + 1) &amp; "'x-307'!TABLE_CLIENT_1","x-307 1")</f>
        <v>x-307 1</v>
      </c>
      <c r="B32" s="158" t="s">
        <v>43</v>
      </c>
      <c r="C32" s="158">
        <v>2015</v>
      </c>
      <c r="D32" s="158" t="s">
        <v>344</v>
      </c>
      <c r="E32" s="158" t="s">
        <v>345</v>
      </c>
      <c r="F32" s="158" t="s">
        <v>272</v>
      </c>
      <c r="G32" s="158" t="s">
        <v>263</v>
      </c>
      <c r="H32" s="158">
        <v>0</v>
      </c>
      <c r="I32" s="83">
        <v>307</v>
      </c>
      <c r="J32" t="s">
        <v>348</v>
      </c>
      <c r="K32" s="159" t="s">
        <v>349</v>
      </c>
      <c r="L32" s="159"/>
      <c r="M32" s="160">
        <v>45072</v>
      </c>
      <c r="N32" s="160">
        <v>45014</v>
      </c>
      <c r="O32" s="158" t="s">
        <v>578</v>
      </c>
      <c r="P32" s="160" t="s">
        <v>710</v>
      </c>
    </row>
    <row r="33" spans="1:19" ht="39.9" customHeight="1" x14ac:dyDescent="0.25">
      <c r="A33" s="157" t="str">
        <f ca="1">HYPERLINK(MID(CELL("filename",A1),FIND("[",CELL("filename",A1)),FIND("]",CELL("filename",A1)) - FIND("[",CELL("filename",A1)) + 1) &amp; "'x-308'!TABLE_CLIENT_1","x-308 1")</f>
        <v>x-308 1</v>
      </c>
      <c r="B33" s="158" t="s">
        <v>43</v>
      </c>
      <c r="C33" s="158">
        <v>2015</v>
      </c>
      <c r="D33" s="158" t="s">
        <v>344</v>
      </c>
      <c r="E33" s="158" t="s">
        <v>350</v>
      </c>
      <c r="F33" s="158" t="s">
        <v>262</v>
      </c>
      <c r="G33" s="158" t="s">
        <v>263</v>
      </c>
      <c r="H33" s="158">
        <v>0</v>
      </c>
      <c r="I33" s="83">
        <v>308</v>
      </c>
      <c r="J33" t="s">
        <v>351</v>
      </c>
      <c r="K33" s="159" t="s">
        <v>352</v>
      </c>
      <c r="L33" s="159"/>
      <c r="M33" s="160">
        <v>45072</v>
      </c>
      <c r="N33" s="160">
        <v>45014</v>
      </c>
      <c r="O33" s="158" t="s">
        <v>578</v>
      </c>
      <c r="P33" s="160" t="s">
        <v>710</v>
      </c>
    </row>
    <row r="34" spans="1:19" ht="39.9" customHeight="1" x14ac:dyDescent="0.25">
      <c r="A34" s="157" t="str">
        <f ca="1">HYPERLINK(MID(CELL("filename",A1),FIND("[",CELL("filename",A1)),FIND("]",CELL("filename",A1)) - FIND("[",CELL("filename",A1)) + 1) &amp; "'x-309'!TABLE_CLIENT_1","x-309 1")</f>
        <v>x-309 1</v>
      </c>
      <c r="B34" s="158" t="s">
        <v>43</v>
      </c>
      <c r="C34" s="158">
        <v>2015</v>
      </c>
      <c r="D34" s="158" t="s">
        <v>344</v>
      </c>
      <c r="E34" s="158" t="s">
        <v>350</v>
      </c>
      <c r="F34" s="158" t="s">
        <v>272</v>
      </c>
      <c r="G34" s="158" t="s">
        <v>263</v>
      </c>
      <c r="H34" s="158">
        <v>0</v>
      </c>
      <c r="I34" s="83">
        <v>309</v>
      </c>
      <c r="J34" t="s">
        <v>353</v>
      </c>
      <c r="K34" s="159" t="s">
        <v>354</v>
      </c>
      <c r="L34" s="159"/>
      <c r="M34" s="160">
        <v>45072</v>
      </c>
      <c r="N34" s="160">
        <v>45014</v>
      </c>
      <c r="O34" s="158" t="s">
        <v>578</v>
      </c>
      <c r="P34" s="160" t="s">
        <v>710</v>
      </c>
    </row>
    <row r="35" spans="1:19" ht="39.9" customHeight="1" x14ac:dyDescent="0.25">
      <c r="A35" s="157" t="str">
        <f ca="1">HYPERLINK(MID(CELL("filename",A1),FIND("[",CELL("filename",A1)),FIND("]",CELL("filename",A1)) - FIND("[",CELL("filename",A1)) + 1) &amp; "'x-310'!TABLE_CLIENT_1","x-310 1")</f>
        <v>x-310 1</v>
      </c>
      <c r="B35" s="158" t="s">
        <v>43</v>
      </c>
      <c r="C35" s="158">
        <v>2015</v>
      </c>
      <c r="D35" s="158" t="s">
        <v>344</v>
      </c>
      <c r="E35" s="158" t="s">
        <v>355</v>
      </c>
      <c r="F35" s="158" t="s">
        <v>305</v>
      </c>
      <c r="G35" s="158" t="s">
        <v>263</v>
      </c>
      <c r="H35" s="158">
        <v>0</v>
      </c>
      <c r="I35" s="83">
        <v>310</v>
      </c>
      <c r="J35" t="s">
        <v>356</v>
      </c>
      <c r="K35" s="159" t="s">
        <v>306</v>
      </c>
      <c r="L35" s="159"/>
      <c r="M35" s="160">
        <v>45072</v>
      </c>
      <c r="N35" s="160">
        <v>45014</v>
      </c>
      <c r="O35" s="158" t="s">
        <v>578</v>
      </c>
      <c r="P35" s="160" t="s">
        <v>710</v>
      </c>
    </row>
    <row r="36" spans="1:19" ht="39.9" customHeight="1" x14ac:dyDescent="0.25">
      <c r="A36" s="157" t="str">
        <f ca="1">HYPERLINK(MID(CELL("filename",A1),FIND("[",CELL("filename",A1)),FIND("]",CELL("filename",A1)) - FIND("[",CELL("filename",A1)) + 1) &amp; "'x-316'!TABLE_CLIENT_1","x-316 1")</f>
        <v>x-316 1</v>
      </c>
      <c r="B36" s="158" t="s">
        <v>43</v>
      </c>
      <c r="C36" s="158">
        <v>2015</v>
      </c>
      <c r="D36" s="158" t="s">
        <v>391</v>
      </c>
      <c r="E36" s="158" t="s">
        <v>392</v>
      </c>
      <c r="F36" s="158" t="s">
        <v>393</v>
      </c>
      <c r="G36" s="158" t="s">
        <v>307</v>
      </c>
      <c r="H36" s="158">
        <v>0</v>
      </c>
      <c r="I36" s="83">
        <v>316</v>
      </c>
      <c r="J36" t="s">
        <v>394</v>
      </c>
      <c r="K36" s="159" t="s">
        <v>361</v>
      </c>
      <c r="L36" s="159"/>
      <c r="M36" s="160">
        <v>45072</v>
      </c>
      <c r="N36" s="160">
        <v>45014</v>
      </c>
      <c r="O36" s="158" t="s">
        <v>578</v>
      </c>
      <c r="P36" s="160" t="s">
        <v>710</v>
      </c>
    </row>
    <row r="37" spans="1:19" ht="39.9" customHeight="1" x14ac:dyDescent="0.25">
      <c r="A37" s="157" t="str">
        <f ca="1">HYPERLINK(MID(CELL("filename",A1),FIND("[",CELL("filename",A1)),FIND("]",CELL("filename",A1)) - FIND("[",CELL("filename",A1)) + 1) &amp; "'x-317'!TABLE_CLIENT_1","x-317 1")</f>
        <v>x-317 1</v>
      </c>
      <c r="B37" s="158" t="s">
        <v>43</v>
      </c>
      <c r="C37" s="158">
        <v>2015</v>
      </c>
      <c r="D37" s="158" t="s">
        <v>391</v>
      </c>
      <c r="E37" s="158" t="s">
        <v>398</v>
      </c>
      <c r="F37" s="158" t="s">
        <v>393</v>
      </c>
      <c r="G37" s="158" t="s">
        <v>307</v>
      </c>
      <c r="H37" s="158">
        <v>0</v>
      </c>
      <c r="I37" s="83">
        <v>317</v>
      </c>
      <c r="J37" t="s">
        <v>399</v>
      </c>
      <c r="K37" s="159" t="s">
        <v>365</v>
      </c>
      <c r="L37" s="159"/>
      <c r="M37" s="160">
        <v>45072</v>
      </c>
      <c r="N37" s="160">
        <v>45014</v>
      </c>
      <c r="O37" s="158" t="s">
        <v>578</v>
      </c>
      <c r="P37" s="160" t="s">
        <v>710</v>
      </c>
    </row>
    <row r="38" spans="1:19" ht="39.9" customHeight="1" x14ac:dyDescent="0.25">
      <c r="A38" s="157" t="str">
        <f ca="1">HYPERLINK(MID(CELL("filename",A1),FIND("[",CELL("filename",A1)),FIND("]",CELL("filename",A1)) - FIND("[",CELL("filename",A1)) + 1) &amp; "'x-318'!TABLE_CLIENT_1","x-318 1")</f>
        <v>x-318 1</v>
      </c>
      <c r="B38" s="158" t="s">
        <v>43</v>
      </c>
      <c r="C38" s="158">
        <v>2015</v>
      </c>
      <c r="D38" s="158" t="s">
        <v>391</v>
      </c>
      <c r="E38" s="158" t="s">
        <v>400</v>
      </c>
      <c r="F38" s="158" t="s">
        <v>393</v>
      </c>
      <c r="G38" s="158" t="s">
        <v>307</v>
      </c>
      <c r="H38" s="158">
        <v>0</v>
      </c>
      <c r="I38" s="83">
        <v>318</v>
      </c>
      <c r="J38" t="s">
        <v>401</v>
      </c>
      <c r="K38" s="159" t="s">
        <v>361</v>
      </c>
      <c r="L38" s="159"/>
      <c r="M38" s="160">
        <v>45072</v>
      </c>
      <c r="N38" s="160">
        <v>45014</v>
      </c>
      <c r="O38" s="158" t="s">
        <v>578</v>
      </c>
      <c r="P38" s="160" t="s">
        <v>710</v>
      </c>
    </row>
    <row r="39" spans="1:19" ht="39.9" customHeight="1" x14ac:dyDescent="0.25">
      <c r="A39" s="157" t="str">
        <f ca="1">HYPERLINK(MID(CELL("filename",A1),FIND("[",CELL("filename",A1)),FIND("]",CELL("filename",A1)) - FIND("[",CELL("filename",A1)) + 1) &amp; "'x-319'!TABLE_CLIENT_1","x-319 1")</f>
        <v>x-319 1</v>
      </c>
      <c r="B39" s="158" t="s">
        <v>43</v>
      </c>
      <c r="C39" s="158">
        <v>2015</v>
      </c>
      <c r="D39" s="158" t="s">
        <v>391</v>
      </c>
      <c r="E39" s="158" t="s">
        <v>402</v>
      </c>
      <c r="F39" s="158" t="s">
        <v>393</v>
      </c>
      <c r="G39" s="158" t="s">
        <v>307</v>
      </c>
      <c r="H39" s="158">
        <v>0</v>
      </c>
      <c r="I39" s="83">
        <v>319</v>
      </c>
      <c r="J39" t="s">
        <v>403</v>
      </c>
      <c r="K39" s="159" t="s">
        <v>365</v>
      </c>
      <c r="L39" s="159"/>
      <c r="M39" s="160">
        <v>45072</v>
      </c>
      <c r="N39" s="160">
        <v>45014</v>
      </c>
      <c r="O39" s="158" t="s">
        <v>578</v>
      </c>
      <c r="P39" s="160" t="s">
        <v>710</v>
      </c>
    </row>
    <row r="40" spans="1:19" s="24" customFormat="1" ht="39.9" customHeight="1" x14ac:dyDescent="0.25">
      <c r="A40" s="157" t="str">
        <f ca="1">HYPERLINK(MID(CELL("filename",A1),FIND("[",CELL("filename",A1)),FIND("]",CELL("filename",A1)) - FIND("[",CELL("filename",A1)) + 1) &amp; "'x-401'!TABLE_CLIENT_1","x-401 1")</f>
        <v>x-401 1</v>
      </c>
      <c r="B40" s="158" t="s">
        <v>43</v>
      </c>
      <c r="C40" s="158">
        <v>2015</v>
      </c>
      <c r="D40" s="158" t="s">
        <v>405</v>
      </c>
      <c r="E40" s="158" t="s">
        <v>406</v>
      </c>
      <c r="F40" s="158" t="s">
        <v>300</v>
      </c>
      <c r="G40" s="158" t="s">
        <v>307</v>
      </c>
      <c r="H40" s="158">
        <v>0</v>
      </c>
      <c r="I40" s="83">
        <v>401</v>
      </c>
      <c r="J40" t="s">
        <v>768</v>
      </c>
      <c r="K40" s="159" t="s">
        <v>407</v>
      </c>
      <c r="L40" s="159"/>
      <c r="M40" s="160">
        <v>45107</v>
      </c>
      <c r="N40" s="160"/>
      <c r="O40" s="158" t="s">
        <v>578</v>
      </c>
      <c r="P40" s="160" t="s">
        <v>710</v>
      </c>
      <c r="Q40"/>
      <c r="R40"/>
      <c r="S40"/>
    </row>
    <row r="41" spans="1:19" ht="39.9" customHeight="1" x14ac:dyDescent="0.25">
      <c r="A41" s="157" t="str">
        <f ca="1">HYPERLINK(MID(CELL("filename",A1),FIND("[",CELL("filename",A1)),FIND("]",CELL("filename",A1)) - FIND("[",CELL("filename",A1)) + 1) &amp; "'x-402'!TABLE_CLIENT_1","x-402 1")</f>
        <v>x-402 1</v>
      </c>
      <c r="B41" s="158" t="s">
        <v>43</v>
      </c>
      <c r="C41" s="158">
        <v>2015</v>
      </c>
      <c r="D41" s="158" t="s">
        <v>570</v>
      </c>
      <c r="E41" s="158" t="s">
        <v>571</v>
      </c>
      <c r="F41" s="158" t="s">
        <v>305</v>
      </c>
      <c r="G41" s="158" t="s">
        <v>572</v>
      </c>
      <c r="H41" s="158">
        <v>0</v>
      </c>
      <c r="I41" s="83">
        <v>402</v>
      </c>
      <c r="J41" t="s">
        <v>769</v>
      </c>
      <c r="K41" s="159" t="s">
        <v>573</v>
      </c>
      <c r="L41" s="159"/>
      <c r="M41" s="160">
        <v>45107</v>
      </c>
      <c r="N41" s="160"/>
      <c r="O41" s="158" t="s">
        <v>578</v>
      </c>
      <c r="P41" s="160" t="s">
        <v>710</v>
      </c>
    </row>
    <row r="42" spans="1:19" ht="39.9" customHeight="1" x14ac:dyDescent="0.25">
      <c r="A42" s="157" t="str">
        <f ca="1">HYPERLINK(MID(CELL("filename",A1),FIND("[",CELL("filename",A1)),FIND("]",CELL("filename",A1)) - FIND("[",CELL("filename",A1)) + 1) &amp; "'x-501'!TABLE_CLIENT_1","x-501 1")</f>
        <v>x-501 1</v>
      </c>
      <c r="B42" s="158" t="s">
        <v>43</v>
      </c>
      <c r="C42" s="158">
        <v>2015</v>
      </c>
      <c r="D42" s="158" t="s">
        <v>357</v>
      </c>
      <c r="E42" s="158" t="s">
        <v>358</v>
      </c>
      <c r="F42" s="158" t="s">
        <v>300</v>
      </c>
      <c r="G42" s="158" t="s">
        <v>359</v>
      </c>
      <c r="H42" s="158">
        <v>0</v>
      </c>
      <c r="I42" s="83">
        <v>501</v>
      </c>
      <c r="J42" t="s">
        <v>360</v>
      </c>
      <c r="K42" s="159" t="s">
        <v>361</v>
      </c>
      <c r="L42" s="159"/>
      <c r="M42" s="160">
        <v>45134</v>
      </c>
      <c r="N42" s="160"/>
      <c r="O42" s="158" t="s">
        <v>578</v>
      </c>
      <c r="P42" s="160" t="s">
        <v>710</v>
      </c>
    </row>
    <row r="43" spans="1:19" ht="39.9" customHeight="1" x14ac:dyDescent="0.25">
      <c r="A43" s="157" t="str">
        <f ca="1">HYPERLINK(MID(CELL("filename",A1),FIND("[",CELL("filename",A1)),FIND("]",CELL("filename",A1)) - FIND("[",CELL("filename",A1)) + 1) &amp; "'x-502'!TABLE_CLIENT_1","x-502 1")</f>
        <v>x-502 1</v>
      </c>
      <c r="B43" s="158" t="s">
        <v>43</v>
      </c>
      <c r="C43" s="158">
        <v>2015</v>
      </c>
      <c r="D43" s="158" t="s">
        <v>357</v>
      </c>
      <c r="E43" s="158" t="s">
        <v>362</v>
      </c>
      <c r="F43" s="158" t="s">
        <v>300</v>
      </c>
      <c r="G43" s="158" t="s">
        <v>363</v>
      </c>
      <c r="H43" s="158">
        <v>0</v>
      </c>
      <c r="I43" s="83">
        <v>502</v>
      </c>
      <c r="J43" t="s">
        <v>364</v>
      </c>
      <c r="K43" s="159" t="s">
        <v>365</v>
      </c>
      <c r="L43" s="159"/>
      <c r="M43" s="160">
        <v>45134</v>
      </c>
      <c r="N43" s="160"/>
      <c r="O43" s="158" t="s">
        <v>578</v>
      </c>
      <c r="P43" s="160" t="s">
        <v>710</v>
      </c>
    </row>
    <row r="44" spans="1:19" ht="39.9" customHeight="1" x14ac:dyDescent="0.25">
      <c r="A44" s="157" t="str">
        <f ca="1">HYPERLINK(MID(CELL("filename",A1),FIND("[",CELL("filename",A1)),FIND("]",CELL("filename",A1)) - FIND("[",CELL("filename",A1)) + 1) &amp; "'x-503'!TABLE_CLIENT_1","x-503 1")</f>
        <v>x-503 1</v>
      </c>
      <c r="B44" s="158" t="s">
        <v>43</v>
      </c>
      <c r="C44" s="158">
        <v>2015</v>
      </c>
      <c r="D44" s="158" t="s">
        <v>357</v>
      </c>
      <c r="E44" s="158" t="s">
        <v>366</v>
      </c>
      <c r="F44" s="158" t="s">
        <v>305</v>
      </c>
      <c r="G44" s="158" t="s">
        <v>660</v>
      </c>
      <c r="H44" s="158">
        <v>0</v>
      </c>
      <c r="I44" s="83">
        <v>503</v>
      </c>
      <c r="J44" t="s">
        <v>770</v>
      </c>
      <c r="K44" s="159" t="s">
        <v>368</v>
      </c>
      <c r="L44" s="159"/>
      <c r="M44" s="160">
        <v>45134</v>
      </c>
      <c r="N44" s="160"/>
      <c r="O44" s="158" t="s">
        <v>578</v>
      </c>
      <c r="P44" s="160" t="s">
        <v>710</v>
      </c>
    </row>
    <row r="45" spans="1:19" ht="39.9" customHeight="1" x14ac:dyDescent="0.25">
      <c r="A45" s="157" t="str">
        <f ca="1">HYPERLINK(MID(CELL("filename",A1),FIND("[",CELL("filename",A1)),FIND("]",CELL("filename",A1)) - FIND("[",CELL("filename",A1)) + 1) &amp; "'x-503'!TABLE_CLIENT_2","x-503 2")</f>
        <v>x-503 2</v>
      </c>
      <c r="B45" s="158" t="s">
        <v>43</v>
      </c>
      <c r="C45" s="158">
        <v>2015</v>
      </c>
      <c r="D45" s="158" t="s">
        <v>357</v>
      </c>
      <c r="E45" s="158" t="s">
        <v>380</v>
      </c>
      <c r="F45" s="158" t="s">
        <v>305</v>
      </c>
      <c r="G45" s="158" t="s">
        <v>367</v>
      </c>
      <c r="H45" s="158">
        <v>0</v>
      </c>
      <c r="I45" s="83">
        <v>503</v>
      </c>
      <c r="J45" t="s">
        <v>771</v>
      </c>
      <c r="K45" s="159" t="s">
        <v>368</v>
      </c>
      <c r="L45" s="159"/>
      <c r="M45" s="160">
        <v>45134</v>
      </c>
      <c r="N45" s="160"/>
      <c r="O45" s="158" t="s">
        <v>578</v>
      </c>
      <c r="P45" s="160" t="s">
        <v>710</v>
      </c>
    </row>
    <row r="46" spans="1:19" ht="39.9" customHeight="1" x14ac:dyDescent="0.25">
      <c r="A46" s="157" t="str">
        <f ca="1">HYPERLINK(MID(CELL("filename",A1),FIND("[",CELL("filename",A1)),FIND("]",CELL("filename",A1)) - FIND("[",CELL("filename",A1)) + 1) &amp; "'x-605'!TABLE_CLIENT_1","x-605 1")</f>
        <v>x-605 1</v>
      </c>
      <c r="B46" s="158" t="s">
        <v>43</v>
      </c>
      <c r="C46" s="158">
        <v>2015</v>
      </c>
      <c r="D46" s="158" t="s">
        <v>582</v>
      </c>
      <c r="E46" s="158" t="s">
        <v>583</v>
      </c>
      <c r="F46" s="158" t="s">
        <v>300</v>
      </c>
      <c r="G46" s="158" t="s">
        <v>263</v>
      </c>
      <c r="H46" s="158">
        <v>0</v>
      </c>
      <c r="I46" s="83">
        <v>605</v>
      </c>
      <c r="J46" t="s">
        <v>584</v>
      </c>
      <c r="K46" s="159" t="s">
        <v>585</v>
      </c>
      <c r="L46" s="159"/>
      <c r="M46" s="160">
        <v>45134</v>
      </c>
      <c r="N46" s="160"/>
      <c r="O46" s="158" t="s">
        <v>578</v>
      </c>
      <c r="P46" s="160" t="s">
        <v>710</v>
      </c>
    </row>
    <row r="47" spans="1:19" ht="39.9" customHeight="1" x14ac:dyDescent="0.25">
      <c r="A47" s="157" t="str">
        <f ca="1">HYPERLINK(MID(CELL("filename",A1),FIND("[",CELL("filename",A1)),FIND("]",CELL("filename",A1)) - FIND("[",CELL("filename",A1)) + 1) &amp; "'x-607'!TABLE_CLIENT_1","x-607 1")</f>
        <v>x-607 1</v>
      </c>
      <c r="B47" s="158" t="s">
        <v>43</v>
      </c>
      <c r="C47" s="158">
        <v>2015</v>
      </c>
      <c r="D47" s="158" t="s">
        <v>582</v>
      </c>
      <c r="E47" s="158" t="s">
        <v>586</v>
      </c>
      <c r="F47" s="158" t="s">
        <v>300</v>
      </c>
      <c r="G47" s="158" t="s">
        <v>263</v>
      </c>
      <c r="H47" s="158">
        <v>0</v>
      </c>
      <c r="I47" s="83">
        <v>607</v>
      </c>
      <c r="J47" t="s">
        <v>587</v>
      </c>
      <c r="K47" s="159" t="s">
        <v>588</v>
      </c>
      <c r="L47" s="159"/>
      <c r="M47" s="160">
        <v>45134</v>
      </c>
      <c r="N47" s="160"/>
      <c r="O47" s="158" t="s">
        <v>578</v>
      </c>
      <c r="P47" s="160" t="s">
        <v>710</v>
      </c>
    </row>
    <row r="48" spans="1:19" ht="39.9" customHeight="1" x14ac:dyDescent="0.25">
      <c r="A48" s="157" t="str">
        <f ca="1">HYPERLINK(MID(CELL("filename",A1),FIND("[",CELL("filename",A1)),FIND("]",CELL("filename",A1)) - FIND("[",CELL("filename",A1)) + 1) &amp; "'x-608'!TABLE_CLIENT_1","x-608 1")</f>
        <v>x-608 1</v>
      </c>
      <c r="B48" s="158" t="s">
        <v>43</v>
      </c>
      <c r="C48" s="158">
        <v>2015</v>
      </c>
      <c r="D48" s="158" t="s">
        <v>582</v>
      </c>
      <c r="E48" s="158" t="s">
        <v>589</v>
      </c>
      <c r="F48" s="158" t="s">
        <v>300</v>
      </c>
      <c r="G48" s="158" t="s">
        <v>263</v>
      </c>
      <c r="H48" s="158">
        <v>0</v>
      </c>
      <c r="I48" s="83">
        <v>608</v>
      </c>
      <c r="J48" t="s">
        <v>590</v>
      </c>
      <c r="K48" s="159" t="s">
        <v>591</v>
      </c>
      <c r="L48" s="159"/>
      <c r="M48" s="160">
        <v>45134</v>
      </c>
      <c r="N48" s="160"/>
      <c r="O48" s="158" t="s">
        <v>578</v>
      </c>
      <c r="P48" s="160" t="s">
        <v>710</v>
      </c>
    </row>
    <row r="49" spans="1:16" ht="39.9" customHeight="1" x14ac:dyDescent="0.25">
      <c r="A49" s="157" t="str">
        <f ca="1">HYPERLINK(MID(CELL("filename",A1),FIND("[",CELL("filename",A1)),FIND("]",CELL("filename",A1)) - FIND("[",CELL("filename",A1)) + 1) &amp; "'x-609'!TABLE_CLIENT_1","x-609 1")</f>
        <v>x-609 1</v>
      </c>
      <c r="B49" s="158" t="s">
        <v>43</v>
      </c>
      <c r="C49" s="158" t="s">
        <v>592</v>
      </c>
      <c r="D49" s="158" t="s">
        <v>582</v>
      </c>
      <c r="E49" s="158" t="s">
        <v>593</v>
      </c>
      <c r="F49" s="158" t="s">
        <v>300</v>
      </c>
      <c r="G49" s="158" t="s">
        <v>594</v>
      </c>
      <c r="H49" s="158">
        <v>0</v>
      </c>
      <c r="I49" s="83">
        <v>609</v>
      </c>
      <c r="J49" t="s">
        <v>595</v>
      </c>
      <c r="K49" s="159" t="s">
        <v>596</v>
      </c>
      <c r="L49" s="159"/>
      <c r="M49" s="160">
        <v>45134</v>
      </c>
      <c r="N49" s="160"/>
      <c r="O49" s="158" t="s">
        <v>578</v>
      </c>
      <c r="P49" s="160" t="s">
        <v>710</v>
      </c>
    </row>
    <row r="50" spans="1:16" ht="39.9" customHeight="1" x14ac:dyDescent="0.25">
      <c r="A50" s="157" t="str">
        <f ca="1">HYPERLINK(MID(CELL("filename",A1),FIND("[",CELL("filename",A1)),FIND("]",CELL("filename",A1)) - FIND("[",CELL("filename",A1)) + 1) &amp; "'x-610'!TABLE_CLIENT_1","x-610 1")</f>
        <v>x-610 1</v>
      </c>
      <c r="B50" s="158" t="s">
        <v>43</v>
      </c>
      <c r="C50" s="158" t="s">
        <v>592</v>
      </c>
      <c r="D50" s="158" t="s">
        <v>582</v>
      </c>
      <c r="E50" s="158" t="s">
        <v>597</v>
      </c>
      <c r="F50" s="158" t="s">
        <v>300</v>
      </c>
      <c r="G50" s="158" t="s">
        <v>594</v>
      </c>
      <c r="H50" s="158">
        <v>0</v>
      </c>
      <c r="I50" s="83">
        <v>610</v>
      </c>
      <c r="J50" t="s">
        <v>598</v>
      </c>
      <c r="K50" s="159" t="s">
        <v>599</v>
      </c>
      <c r="L50" s="159"/>
      <c r="M50" s="160">
        <v>45134</v>
      </c>
      <c r="N50" s="160"/>
      <c r="O50" s="158" t="s">
        <v>578</v>
      </c>
      <c r="P50" s="160" t="s">
        <v>710</v>
      </c>
    </row>
    <row r="51" spans="1:16" ht="39.9" customHeight="1" x14ac:dyDescent="0.25">
      <c r="A51" s="157" t="str">
        <f ca="1">HYPERLINK(MID(CELL("filename",A1),FIND("[",CELL("filename",A1)),FIND("]",CELL("filename",A1)) - FIND("[",CELL("filename",A1)) + 1) &amp; "'x-611'!TABLE_CLIENT_1","x-611 1")</f>
        <v>x-611 1</v>
      </c>
      <c r="B51" s="158" t="s">
        <v>43</v>
      </c>
      <c r="C51" s="158">
        <v>2015</v>
      </c>
      <c r="D51" s="158" t="s">
        <v>582</v>
      </c>
      <c r="E51" s="158" t="s">
        <v>600</v>
      </c>
      <c r="F51" s="158" t="s">
        <v>300</v>
      </c>
      <c r="G51" s="158" t="s">
        <v>601</v>
      </c>
      <c r="H51" s="158">
        <v>0</v>
      </c>
      <c r="I51" s="83">
        <v>611</v>
      </c>
      <c r="J51" t="s">
        <v>602</v>
      </c>
      <c r="K51" s="159" t="s">
        <v>596</v>
      </c>
      <c r="L51" s="159"/>
      <c r="M51" s="160">
        <v>45134</v>
      </c>
      <c r="N51" s="160"/>
      <c r="O51" s="158" t="s">
        <v>578</v>
      </c>
      <c r="P51" s="160" t="s">
        <v>710</v>
      </c>
    </row>
    <row r="52" spans="1:16" ht="39.9" customHeight="1" x14ac:dyDescent="0.25">
      <c r="A52" s="157" t="str">
        <f ca="1">HYPERLINK(MID(CELL("filename",A1),FIND("[",CELL("filename",A1)),FIND("]",CELL("filename",A1)) - FIND("[",CELL("filename",A1)) + 1) &amp; "'x-612'!TABLE_CLIENT_1","x-612 1")</f>
        <v>x-612 1</v>
      </c>
      <c r="B52" s="158" t="s">
        <v>43</v>
      </c>
      <c r="C52" s="158">
        <v>2015</v>
      </c>
      <c r="D52" s="158" t="s">
        <v>582</v>
      </c>
      <c r="E52" s="158" t="s">
        <v>603</v>
      </c>
      <c r="F52" s="158" t="s">
        <v>300</v>
      </c>
      <c r="G52" s="158" t="s">
        <v>601</v>
      </c>
      <c r="H52" s="158">
        <v>0</v>
      </c>
      <c r="I52" s="83">
        <v>612</v>
      </c>
      <c r="J52" t="s">
        <v>604</v>
      </c>
      <c r="K52" s="159" t="s">
        <v>599</v>
      </c>
      <c r="L52" s="159"/>
      <c r="M52" s="160">
        <v>45134</v>
      </c>
      <c r="N52" s="160"/>
      <c r="O52" s="158" t="s">
        <v>578</v>
      </c>
      <c r="P52" s="160" t="s">
        <v>710</v>
      </c>
    </row>
    <row r="53" spans="1:16" ht="39.9" customHeight="1" x14ac:dyDescent="0.25">
      <c r="A53" s="157" t="str">
        <f ca="1">HYPERLINK(MID(CELL("filename",A1),FIND("[",CELL("filename",A1)),FIND("]",CELL("filename",A1)) - FIND("[",CELL("filename",A1)) + 1) &amp; "'x-613'!TABLE_CLIENT_1","x-613 1")</f>
        <v>x-613 1</v>
      </c>
      <c r="B53" s="158" t="s">
        <v>43</v>
      </c>
      <c r="C53" s="158">
        <v>2015</v>
      </c>
      <c r="D53" s="158" t="s">
        <v>605</v>
      </c>
      <c r="E53" s="158" t="s">
        <v>606</v>
      </c>
      <c r="F53" s="158" t="s">
        <v>300</v>
      </c>
      <c r="G53" s="158" t="s">
        <v>607</v>
      </c>
      <c r="H53" s="158">
        <v>0</v>
      </c>
      <c r="I53" s="83">
        <v>613</v>
      </c>
      <c r="J53" t="s">
        <v>608</v>
      </c>
      <c r="K53" s="159" t="s">
        <v>361</v>
      </c>
      <c r="L53" s="159"/>
      <c r="M53" s="160">
        <v>45134</v>
      </c>
      <c r="N53" s="160"/>
      <c r="O53" s="158" t="s">
        <v>578</v>
      </c>
      <c r="P53" s="160" t="s">
        <v>710</v>
      </c>
    </row>
    <row r="54" spans="1:16" ht="39.9" customHeight="1" x14ac:dyDescent="0.25">
      <c r="A54" s="157" t="str">
        <f ca="1">HYPERLINK(MID(CELL("filename",A1),FIND("[",CELL("filename",A1)),FIND("]",CELL("filename",A1)) - FIND("[",CELL("filename",A1)) + 1) &amp; "'x-614'!TABLE_CLIENT_1","x-614 1")</f>
        <v>x-614 1</v>
      </c>
      <c r="B54" s="158" t="s">
        <v>43</v>
      </c>
      <c r="C54" s="158">
        <v>2015</v>
      </c>
      <c r="D54" s="158" t="s">
        <v>605</v>
      </c>
      <c r="E54" s="158" t="s">
        <v>609</v>
      </c>
      <c r="F54" s="158" t="s">
        <v>300</v>
      </c>
      <c r="G54" s="158" t="s">
        <v>607</v>
      </c>
      <c r="H54" s="158">
        <v>0</v>
      </c>
      <c r="I54" s="83">
        <v>614</v>
      </c>
      <c r="J54" t="s">
        <v>610</v>
      </c>
      <c r="K54" s="159" t="s">
        <v>365</v>
      </c>
      <c r="L54" s="159"/>
      <c r="M54" s="160">
        <v>45134</v>
      </c>
      <c r="N54" s="160"/>
      <c r="O54" s="158" t="s">
        <v>578</v>
      </c>
      <c r="P54" s="160" t="s">
        <v>710</v>
      </c>
    </row>
    <row r="55" spans="1:16" ht="39.9" customHeight="1" x14ac:dyDescent="0.25">
      <c r="A55" s="157" t="str">
        <f ca="1">HYPERLINK(MID(CELL("filename",A1),FIND("[",CELL("filename",A1)),FIND("]",CELL("filename",A1)) - FIND("[",CELL("filename",A1)) + 1) &amp; "'x-701'!TABLE_CLIENT_1","x-701 1")</f>
        <v>x-701 1</v>
      </c>
      <c r="B55" s="158" t="s">
        <v>43</v>
      </c>
      <c r="C55" s="158" t="s">
        <v>413</v>
      </c>
      <c r="D55" s="158" t="s">
        <v>414</v>
      </c>
      <c r="E55" s="158" t="s">
        <v>415</v>
      </c>
      <c r="F55" s="158" t="s">
        <v>262</v>
      </c>
      <c r="G55" s="158" t="s">
        <v>416</v>
      </c>
      <c r="H55" s="158">
        <v>0</v>
      </c>
      <c r="I55" s="83">
        <v>701</v>
      </c>
      <c r="J55" t="s">
        <v>417</v>
      </c>
      <c r="K55" s="159" t="s">
        <v>361</v>
      </c>
      <c r="L55" s="159"/>
      <c r="M55" s="160">
        <v>45195</v>
      </c>
      <c r="N55" s="160"/>
      <c r="O55" s="158" t="s">
        <v>578</v>
      </c>
      <c r="P55" s="160" t="s">
        <v>710</v>
      </c>
    </row>
    <row r="56" spans="1:16" ht="39.9" customHeight="1" x14ac:dyDescent="0.25">
      <c r="A56" s="157" t="str">
        <f ca="1">HYPERLINK(MID(CELL("filename",A1),FIND("[",CELL("filename",A1)),FIND("]",CELL("filename",A1)) - FIND("[",CELL("filename",A1)) + 1) &amp; "'x-702'!TABLE_CLIENT_1","x-702 1")</f>
        <v>x-702 1</v>
      </c>
      <c r="B56" s="158" t="s">
        <v>43</v>
      </c>
      <c r="C56" s="158" t="s">
        <v>413</v>
      </c>
      <c r="D56" s="158" t="s">
        <v>414</v>
      </c>
      <c r="E56" s="158" t="s">
        <v>418</v>
      </c>
      <c r="F56" s="158" t="s">
        <v>272</v>
      </c>
      <c r="G56" s="158" t="s">
        <v>416</v>
      </c>
      <c r="H56" s="158">
        <v>0</v>
      </c>
      <c r="I56" s="83">
        <v>702</v>
      </c>
      <c r="J56" t="s">
        <v>419</v>
      </c>
      <c r="K56" s="159" t="s">
        <v>365</v>
      </c>
      <c r="L56" s="159"/>
      <c r="M56" s="160">
        <v>45195</v>
      </c>
      <c r="N56" s="160"/>
      <c r="O56" s="158" t="s">
        <v>578</v>
      </c>
      <c r="P56" s="160" t="s">
        <v>710</v>
      </c>
    </row>
    <row r="57" spans="1:16" ht="39.9" customHeight="1" x14ac:dyDescent="0.25">
      <c r="A57" s="157" t="str">
        <f ca="1">HYPERLINK(MID(CELL("filename",A1),FIND("[",CELL("filename",A1)),FIND("]",CELL("filename",A1)) - FIND("[",CELL("filename",A1)) + 1) &amp; "'x-703'!TABLE_CLIENT_1","x-703 1")</f>
        <v>x-703 1</v>
      </c>
      <c r="B57" s="158" t="s">
        <v>43</v>
      </c>
      <c r="C57" s="158" t="s">
        <v>413</v>
      </c>
      <c r="D57" s="158" t="s">
        <v>414</v>
      </c>
      <c r="E57" s="158" t="s">
        <v>420</v>
      </c>
      <c r="F57" s="158" t="s">
        <v>262</v>
      </c>
      <c r="G57" s="158" t="s">
        <v>416</v>
      </c>
      <c r="H57" s="158">
        <v>0</v>
      </c>
      <c r="I57" s="83">
        <v>703</v>
      </c>
      <c r="J57" t="s">
        <v>421</v>
      </c>
      <c r="K57" s="159" t="s">
        <v>361</v>
      </c>
      <c r="L57" s="159"/>
      <c r="M57" s="160">
        <v>45195</v>
      </c>
      <c r="N57" s="160"/>
      <c r="O57" s="158" t="s">
        <v>578</v>
      </c>
      <c r="P57" s="160" t="s">
        <v>710</v>
      </c>
    </row>
    <row r="58" spans="1:16" ht="39.9" customHeight="1" x14ac:dyDescent="0.25">
      <c r="A58" s="157" t="str">
        <f ca="1">HYPERLINK(MID(CELL("filename",A1),FIND("[",CELL("filename",A1)),FIND("]",CELL("filename",A1)) - FIND("[",CELL("filename",A1)) + 1) &amp; "'x-704'!TABLE_CLIENT_1","x-704 1")</f>
        <v>x-704 1</v>
      </c>
      <c r="B58" s="158" t="s">
        <v>43</v>
      </c>
      <c r="C58" s="158" t="s">
        <v>413</v>
      </c>
      <c r="D58" s="158" t="s">
        <v>414</v>
      </c>
      <c r="E58" s="158" t="s">
        <v>422</v>
      </c>
      <c r="F58" s="158" t="s">
        <v>272</v>
      </c>
      <c r="G58" s="158" t="s">
        <v>416</v>
      </c>
      <c r="H58" s="158">
        <v>0</v>
      </c>
      <c r="I58" s="83">
        <v>704</v>
      </c>
      <c r="J58" t="s">
        <v>423</v>
      </c>
      <c r="K58" s="159" t="s">
        <v>365</v>
      </c>
      <c r="L58" s="159"/>
      <c r="M58" s="160">
        <v>45195</v>
      </c>
      <c r="N58" s="160"/>
      <c r="O58" s="158" t="s">
        <v>578</v>
      </c>
      <c r="P58" s="160" t="s">
        <v>710</v>
      </c>
    </row>
    <row r="59" spans="1:16" ht="39.9" customHeight="1" x14ac:dyDescent="0.25">
      <c r="A59" s="157" t="str">
        <f ca="1">HYPERLINK(MID(CELL("filename",A1),FIND("[",CELL("filename",A1)),FIND("]",CELL("filename",A1)) - FIND("[",CELL("filename",A1)) + 1) &amp; "'x-705'!TABLE_CLIENT_1","x-705 1")</f>
        <v>x-705 1</v>
      </c>
      <c r="B59" s="158" t="s">
        <v>43</v>
      </c>
      <c r="C59" s="158" t="s">
        <v>424</v>
      </c>
      <c r="D59" s="158" t="s">
        <v>414</v>
      </c>
      <c r="E59" s="158" t="s">
        <v>425</v>
      </c>
      <c r="F59" s="158" t="s">
        <v>262</v>
      </c>
      <c r="G59" s="158" t="s">
        <v>416</v>
      </c>
      <c r="H59" s="158">
        <v>0</v>
      </c>
      <c r="I59" s="83">
        <v>705</v>
      </c>
      <c r="J59" t="s">
        <v>426</v>
      </c>
      <c r="K59" s="159" t="s">
        <v>368</v>
      </c>
      <c r="L59" s="159"/>
      <c r="M59" s="160">
        <v>45195</v>
      </c>
      <c r="N59" s="160"/>
      <c r="O59" s="158" t="s">
        <v>578</v>
      </c>
      <c r="P59" s="160" t="s">
        <v>710</v>
      </c>
    </row>
    <row r="60" spans="1:16" ht="39.9" customHeight="1" x14ac:dyDescent="0.25">
      <c r="A60" s="157" t="str">
        <f ca="1">HYPERLINK(MID(CELL("filename",A1),FIND("[",CELL("filename",A1)),FIND("]",CELL("filename",A1)) - FIND("[",CELL("filename",A1)) + 1) &amp; "'x-706'!TABLE_CLIENT_1","x-706 1")</f>
        <v>x-706 1</v>
      </c>
      <c r="B60" s="158" t="s">
        <v>43</v>
      </c>
      <c r="C60" s="158" t="s">
        <v>424</v>
      </c>
      <c r="D60" s="158" t="s">
        <v>414</v>
      </c>
      <c r="E60" s="158" t="s">
        <v>427</v>
      </c>
      <c r="F60" s="158" t="s">
        <v>272</v>
      </c>
      <c r="G60" s="158" t="s">
        <v>416</v>
      </c>
      <c r="H60" s="158">
        <v>0</v>
      </c>
      <c r="I60" s="83">
        <v>706</v>
      </c>
      <c r="J60" t="s">
        <v>428</v>
      </c>
      <c r="K60" s="159" t="s">
        <v>429</v>
      </c>
      <c r="L60" s="159"/>
      <c r="M60" s="160">
        <v>45195</v>
      </c>
      <c r="N60" s="160"/>
      <c r="O60" s="158" t="s">
        <v>578</v>
      </c>
      <c r="P60" s="160" t="s">
        <v>710</v>
      </c>
    </row>
    <row r="61" spans="1:16" ht="39.9" customHeight="1" x14ac:dyDescent="0.25">
      <c r="A61" s="157" t="str">
        <f ca="1">HYPERLINK(MID(CELL("filename",A1),FIND("[",CELL("filename",A1)),FIND("]",CELL("filename",A1)) - FIND("[",CELL("filename",A1)) + 1) &amp; "'x-707'!TABLE_CLIENT_1","x-707 1")</f>
        <v>x-707 1</v>
      </c>
      <c r="B61" s="158" t="s">
        <v>43</v>
      </c>
      <c r="C61" s="158" t="s">
        <v>424</v>
      </c>
      <c r="D61" s="158" t="s">
        <v>414</v>
      </c>
      <c r="E61" s="158" t="s">
        <v>430</v>
      </c>
      <c r="F61" s="158" t="s">
        <v>262</v>
      </c>
      <c r="G61" s="158" t="s">
        <v>416</v>
      </c>
      <c r="H61" s="158">
        <v>0</v>
      </c>
      <c r="I61" s="83">
        <v>707</v>
      </c>
      <c r="J61" t="s">
        <v>431</v>
      </c>
      <c r="K61" s="159" t="s">
        <v>432</v>
      </c>
      <c r="L61" s="159"/>
      <c r="M61" s="160">
        <v>45195</v>
      </c>
      <c r="N61" s="160"/>
      <c r="O61" s="158" t="s">
        <v>578</v>
      </c>
      <c r="P61" s="160" t="s">
        <v>710</v>
      </c>
    </row>
    <row r="62" spans="1:16" ht="39.9" customHeight="1" x14ac:dyDescent="0.25">
      <c r="A62" s="157" t="str">
        <f ca="1">HYPERLINK(MID(CELL("filename",A1),FIND("[",CELL("filename",A1)),FIND("]",CELL("filename",A1)) - FIND("[",CELL("filename",A1)) + 1) &amp; "'x-708'!TABLE_CLIENT_1","x-708 1")</f>
        <v>x-708 1</v>
      </c>
      <c r="B62" s="158" t="s">
        <v>43</v>
      </c>
      <c r="C62" s="158" t="s">
        <v>424</v>
      </c>
      <c r="D62" s="158" t="s">
        <v>414</v>
      </c>
      <c r="E62" s="158" t="s">
        <v>433</v>
      </c>
      <c r="F62" s="158" t="s">
        <v>272</v>
      </c>
      <c r="G62" s="158" t="s">
        <v>416</v>
      </c>
      <c r="H62" s="158">
        <v>0</v>
      </c>
      <c r="I62" s="83">
        <v>708</v>
      </c>
      <c r="J62" t="s">
        <v>434</v>
      </c>
      <c r="K62" s="159" t="s">
        <v>435</v>
      </c>
      <c r="L62" s="159"/>
      <c r="M62" s="160">
        <v>45195</v>
      </c>
      <c r="N62" s="160"/>
      <c r="O62" s="158" t="s">
        <v>578</v>
      </c>
      <c r="P62" s="160" t="s">
        <v>710</v>
      </c>
    </row>
    <row r="63" spans="1:16" ht="39.9" customHeight="1" x14ac:dyDescent="0.25">
      <c r="A63" s="157" t="str">
        <f ca="1">HYPERLINK(MID(CELL("filename",A1),FIND("[",CELL("filename",A1)),FIND("]",CELL("filename",A1)) - FIND("[",CELL("filename",A1)) + 1) &amp; "'x-711'!TABLE_CLIENT_1","x-711 1")</f>
        <v>x-711 1</v>
      </c>
      <c r="B63" s="158" t="s">
        <v>43</v>
      </c>
      <c r="C63" s="158" t="s">
        <v>436</v>
      </c>
      <c r="D63" s="158" t="s">
        <v>414</v>
      </c>
      <c r="E63" s="158" t="s">
        <v>437</v>
      </c>
      <c r="F63" s="158" t="s">
        <v>262</v>
      </c>
      <c r="G63" s="158" t="s">
        <v>438</v>
      </c>
      <c r="H63" s="158">
        <v>0</v>
      </c>
      <c r="I63" s="83">
        <v>711</v>
      </c>
      <c r="J63" t="s">
        <v>439</v>
      </c>
      <c r="K63" s="159" t="s">
        <v>361</v>
      </c>
      <c r="L63" s="159"/>
      <c r="M63" s="160">
        <v>45195</v>
      </c>
      <c r="N63" s="160"/>
      <c r="O63" s="158" t="s">
        <v>578</v>
      </c>
      <c r="P63" s="160" t="s">
        <v>710</v>
      </c>
    </row>
    <row r="64" spans="1:16" ht="39.9" customHeight="1" x14ac:dyDescent="0.25">
      <c r="A64" s="157" t="str">
        <f ca="1">HYPERLINK(MID(CELL("filename",A1),FIND("[",CELL("filename",A1)),FIND("]",CELL("filename",A1)) - FIND("[",CELL("filename",A1)) + 1) &amp; "'x-712'!TABLE_CLIENT_1","x-712 1")</f>
        <v>x-712 1</v>
      </c>
      <c r="B64" s="158" t="s">
        <v>43</v>
      </c>
      <c r="C64" s="158" t="s">
        <v>436</v>
      </c>
      <c r="D64" s="158" t="s">
        <v>414</v>
      </c>
      <c r="E64" s="158" t="s">
        <v>440</v>
      </c>
      <c r="F64" s="158" t="s">
        <v>272</v>
      </c>
      <c r="G64" s="158" t="s">
        <v>438</v>
      </c>
      <c r="H64" s="158">
        <v>0</v>
      </c>
      <c r="I64" s="83">
        <v>712</v>
      </c>
      <c r="J64" t="s">
        <v>441</v>
      </c>
      <c r="K64" s="159" t="s">
        <v>365</v>
      </c>
      <c r="L64" s="159"/>
      <c r="M64" s="160">
        <v>45195</v>
      </c>
      <c r="N64" s="160"/>
      <c r="O64" s="158" t="s">
        <v>578</v>
      </c>
      <c r="P64" s="160" t="s">
        <v>710</v>
      </c>
    </row>
    <row r="65" spans="1:16" ht="39.9" customHeight="1" x14ac:dyDescent="0.25">
      <c r="A65" s="157" t="str">
        <f ca="1">HYPERLINK(MID(CELL("filename",A1),FIND("[",CELL("filename",A1)),FIND("]",CELL("filename",A1)) - FIND("[",CELL("filename",A1)) + 1) &amp; "'x-713'!TABLE_CLIENT_1","x-713 1")</f>
        <v>x-713 1</v>
      </c>
      <c r="B65" s="158" t="s">
        <v>43</v>
      </c>
      <c r="C65" s="158" t="s">
        <v>436</v>
      </c>
      <c r="D65" s="158" t="s">
        <v>414</v>
      </c>
      <c r="E65" s="158" t="s">
        <v>442</v>
      </c>
      <c r="F65" s="158" t="s">
        <v>262</v>
      </c>
      <c r="G65" s="158" t="s">
        <v>416</v>
      </c>
      <c r="H65" s="158">
        <v>0</v>
      </c>
      <c r="I65" s="83">
        <v>713</v>
      </c>
      <c r="J65" t="s">
        <v>443</v>
      </c>
      <c r="K65" s="159" t="s">
        <v>368</v>
      </c>
      <c r="L65" s="159"/>
      <c r="M65" s="160">
        <v>45195</v>
      </c>
      <c r="N65" s="160"/>
      <c r="O65" s="158" t="s">
        <v>578</v>
      </c>
      <c r="P65" s="160" t="s">
        <v>710</v>
      </c>
    </row>
    <row r="66" spans="1:16" ht="39.9" customHeight="1" x14ac:dyDescent="0.25">
      <c r="A66" s="157" t="str">
        <f ca="1">HYPERLINK(MID(CELL("filename",A1),FIND("[",CELL("filename",A1)),FIND("]",CELL("filename",A1)) - FIND("[",CELL("filename",A1)) + 1) &amp; "'x-714'!TABLE_CLIENT_1","x-714 1")</f>
        <v>x-714 1</v>
      </c>
      <c r="B66" s="158" t="s">
        <v>43</v>
      </c>
      <c r="C66" s="158" t="s">
        <v>436</v>
      </c>
      <c r="D66" s="158" t="s">
        <v>414</v>
      </c>
      <c r="E66" s="158" t="s">
        <v>444</v>
      </c>
      <c r="F66" s="158" t="s">
        <v>272</v>
      </c>
      <c r="G66" s="158" t="s">
        <v>416</v>
      </c>
      <c r="H66" s="158">
        <v>0</v>
      </c>
      <c r="I66" s="83">
        <v>714</v>
      </c>
      <c r="J66" t="s">
        <v>445</v>
      </c>
      <c r="K66" s="159" t="s">
        <v>429</v>
      </c>
      <c r="L66" s="159"/>
      <c r="M66" s="160">
        <v>45195</v>
      </c>
      <c r="N66" s="160"/>
      <c r="O66" s="158" t="s">
        <v>578</v>
      </c>
      <c r="P66" s="160" t="s">
        <v>710</v>
      </c>
    </row>
    <row r="67" spans="1:16" ht="39.9" customHeight="1" x14ac:dyDescent="0.25">
      <c r="A67" s="157" t="str">
        <f ca="1">HYPERLINK(MID(CELL("filename",A1),FIND("[",CELL("filename",A1)),FIND("]",CELL("filename",A1)) - FIND("[",CELL("filename",A1)) + 1) &amp; "'x-715'!TABLE_CLIENT_1","x-715 1")</f>
        <v>x-715 1</v>
      </c>
      <c r="B67" s="158" t="s">
        <v>43</v>
      </c>
      <c r="C67" s="158" t="s">
        <v>436</v>
      </c>
      <c r="D67" s="158" t="s">
        <v>414</v>
      </c>
      <c r="E67" s="158" t="s">
        <v>446</v>
      </c>
      <c r="F67" s="158" t="s">
        <v>262</v>
      </c>
      <c r="G67" s="158" t="s">
        <v>416</v>
      </c>
      <c r="H67" s="158">
        <v>0</v>
      </c>
      <c r="I67" s="83">
        <v>715</v>
      </c>
      <c r="J67" t="s">
        <v>447</v>
      </c>
      <c r="K67" s="159" t="s">
        <v>432</v>
      </c>
      <c r="L67" s="159"/>
      <c r="M67" s="160">
        <v>45195</v>
      </c>
      <c r="N67" s="160"/>
      <c r="O67" s="158" t="s">
        <v>578</v>
      </c>
      <c r="P67" s="160" t="s">
        <v>710</v>
      </c>
    </row>
    <row r="68" spans="1:16" ht="39.9" customHeight="1" x14ac:dyDescent="0.25">
      <c r="A68" s="157" t="str">
        <f ca="1">HYPERLINK(MID(CELL("filename",A1),FIND("[",CELL("filename",A1)),FIND("]",CELL("filename",A1)) - FIND("[",CELL("filename",A1)) + 1) &amp; "'x-716'!TABLE_CLIENT_1","x-716 1")</f>
        <v>x-716 1</v>
      </c>
      <c r="B68" s="158" t="s">
        <v>43</v>
      </c>
      <c r="C68" s="158" t="s">
        <v>436</v>
      </c>
      <c r="D68" s="158" t="s">
        <v>414</v>
      </c>
      <c r="E68" s="158" t="s">
        <v>448</v>
      </c>
      <c r="F68" s="158" t="s">
        <v>272</v>
      </c>
      <c r="G68" s="158" t="s">
        <v>416</v>
      </c>
      <c r="H68" s="158">
        <v>0</v>
      </c>
      <c r="I68" s="83">
        <v>716</v>
      </c>
      <c r="J68" t="s">
        <v>449</v>
      </c>
      <c r="K68" s="159" t="s">
        <v>435</v>
      </c>
      <c r="L68" s="159"/>
      <c r="M68" s="160">
        <v>45195</v>
      </c>
      <c r="N68" s="160"/>
      <c r="O68" s="158" t="s">
        <v>578</v>
      </c>
      <c r="P68" s="160" t="s">
        <v>710</v>
      </c>
    </row>
    <row r="69" spans="1:16" ht="39.9" customHeight="1" x14ac:dyDescent="0.25">
      <c r="A69" s="157" t="str">
        <f ca="1">HYPERLINK(MID(CELL("filename",A1),FIND("[",CELL("filename",A1)),FIND("]",CELL("filename",A1)) - FIND("[",CELL("filename",A1)) + 1) &amp; "'x-717'!TABLE_CLIENT_1","x-717 1")</f>
        <v>x-717 1</v>
      </c>
      <c r="B69" s="158" t="s">
        <v>43</v>
      </c>
      <c r="C69" s="158" t="s">
        <v>436</v>
      </c>
      <c r="D69" s="158" t="s">
        <v>414</v>
      </c>
      <c r="E69" s="158" t="s">
        <v>450</v>
      </c>
      <c r="F69" s="158" t="s">
        <v>262</v>
      </c>
      <c r="G69" s="158" t="s">
        <v>416</v>
      </c>
      <c r="H69" s="158">
        <v>0</v>
      </c>
      <c r="I69" s="83">
        <v>717</v>
      </c>
      <c r="J69" t="s">
        <v>451</v>
      </c>
      <c r="K69" s="159" t="s">
        <v>452</v>
      </c>
      <c r="L69" s="159"/>
      <c r="M69" s="160">
        <v>45195</v>
      </c>
      <c r="N69" s="160"/>
      <c r="O69" s="158" t="s">
        <v>578</v>
      </c>
      <c r="P69" s="160" t="s">
        <v>710</v>
      </c>
    </row>
    <row r="70" spans="1:16" ht="39.9" customHeight="1" x14ac:dyDescent="0.25">
      <c r="A70" s="157" t="str">
        <f ca="1">HYPERLINK(MID(CELL("filename",A1),FIND("[",CELL("filename",A1)),FIND("]",CELL("filename",A1)) - FIND("[",CELL("filename",A1)) + 1) &amp; "'x-718'!TABLE_CLIENT_1","x-718 1")</f>
        <v>x-718 1</v>
      </c>
      <c r="B70" s="158" t="s">
        <v>43</v>
      </c>
      <c r="C70" s="158" t="s">
        <v>436</v>
      </c>
      <c r="D70" s="158" t="s">
        <v>414</v>
      </c>
      <c r="E70" s="158" t="s">
        <v>453</v>
      </c>
      <c r="F70" s="158" t="s">
        <v>272</v>
      </c>
      <c r="G70" s="158" t="s">
        <v>416</v>
      </c>
      <c r="H70" s="158">
        <v>0</v>
      </c>
      <c r="I70" s="83">
        <v>718</v>
      </c>
      <c r="J70" t="s">
        <v>454</v>
      </c>
      <c r="K70" s="159" t="s">
        <v>455</v>
      </c>
      <c r="L70" s="159"/>
      <c r="M70" s="160">
        <v>45195</v>
      </c>
      <c r="N70" s="160"/>
      <c r="O70" s="158" t="s">
        <v>578</v>
      </c>
      <c r="P70" s="160" t="s">
        <v>710</v>
      </c>
    </row>
    <row r="71" spans="1:16" ht="39.9" customHeight="1" x14ac:dyDescent="0.25">
      <c r="A71" s="157" t="str">
        <f ca="1">HYPERLINK(MID(CELL("filename",A1),FIND("[",CELL("filename",A1)),FIND("]",CELL("filename",A1)) - FIND("[",CELL("filename",A1)) + 1) &amp; "'x-719'!TABLE_CLIENT_1","x-719 1")</f>
        <v>x-719 1</v>
      </c>
      <c r="B71" s="158" t="s">
        <v>43</v>
      </c>
      <c r="C71" s="158" t="s">
        <v>436</v>
      </c>
      <c r="D71" s="158" t="s">
        <v>414</v>
      </c>
      <c r="E71" s="158" t="s">
        <v>456</v>
      </c>
      <c r="F71" s="158" t="s">
        <v>262</v>
      </c>
      <c r="G71" s="158" t="s">
        <v>416</v>
      </c>
      <c r="H71" s="158">
        <v>0</v>
      </c>
      <c r="I71" s="83">
        <v>719</v>
      </c>
      <c r="J71" t="s">
        <v>457</v>
      </c>
      <c r="K71" s="159" t="s">
        <v>458</v>
      </c>
      <c r="L71" s="159"/>
      <c r="M71" s="160">
        <v>45195</v>
      </c>
      <c r="N71" s="160"/>
      <c r="O71" s="158" t="s">
        <v>578</v>
      </c>
      <c r="P71" s="160" t="s">
        <v>710</v>
      </c>
    </row>
    <row r="72" spans="1:16" ht="39.9" customHeight="1" x14ac:dyDescent="0.25">
      <c r="A72" s="157" t="str">
        <f ca="1">HYPERLINK(MID(CELL("filename",A1),FIND("[",CELL("filename",A1)),FIND("]",CELL("filename",A1)) - FIND("[",CELL("filename",A1)) + 1) &amp; "'x-720'!TABLE_CLIENT_1","x-720 1")</f>
        <v>x-720 1</v>
      </c>
      <c r="B72" s="158" t="s">
        <v>43</v>
      </c>
      <c r="C72" s="158" t="s">
        <v>436</v>
      </c>
      <c r="D72" s="158" t="s">
        <v>414</v>
      </c>
      <c r="E72" s="158" t="s">
        <v>459</v>
      </c>
      <c r="F72" s="158" t="s">
        <v>272</v>
      </c>
      <c r="G72" s="158" t="s">
        <v>416</v>
      </c>
      <c r="H72" s="158">
        <v>0</v>
      </c>
      <c r="I72" s="83">
        <v>720</v>
      </c>
      <c r="J72" t="s">
        <v>460</v>
      </c>
      <c r="K72" s="159" t="s">
        <v>461</v>
      </c>
      <c r="L72" s="159"/>
      <c r="M72" s="160">
        <v>45195</v>
      </c>
      <c r="N72" s="160"/>
      <c r="O72" s="158" t="s">
        <v>578</v>
      </c>
      <c r="P72" s="160" t="s">
        <v>710</v>
      </c>
    </row>
    <row r="73" spans="1:16" ht="39.9" customHeight="1" x14ac:dyDescent="0.25">
      <c r="A73" s="157" t="str">
        <f ca="1">HYPERLINK(MID(CELL("filename",A1),FIND("[",CELL("filename",A1)),FIND("]",CELL("filename",A1)) - FIND("[",CELL("filename",A1)) + 1) &amp; "'x-801'!TABLE_CLIENT_1","x-801 1")</f>
        <v>x-801 1</v>
      </c>
      <c r="B73" s="158" t="s">
        <v>43</v>
      </c>
      <c r="C73" s="158" t="s">
        <v>567</v>
      </c>
      <c r="D73" s="158" t="s">
        <v>623</v>
      </c>
      <c r="E73" s="158" t="s">
        <v>624</v>
      </c>
      <c r="F73" s="158" t="s">
        <v>262</v>
      </c>
      <c r="G73" s="158" t="s">
        <v>416</v>
      </c>
      <c r="H73" s="158">
        <v>0</v>
      </c>
      <c r="I73" s="83">
        <v>801</v>
      </c>
      <c r="J73" t="s">
        <v>659</v>
      </c>
      <c r="K73" s="159" t="s">
        <v>361</v>
      </c>
      <c r="L73" s="159"/>
      <c r="M73" s="160">
        <v>45195</v>
      </c>
      <c r="N73" s="160"/>
      <c r="O73" s="158" t="s">
        <v>578</v>
      </c>
      <c r="P73" s="160" t="s">
        <v>710</v>
      </c>
    </row>
    <row r="74" spans="1:16" ht="39.9" customHeight="1" x14ac:dyDescent="0.25">
      <c r="A74" s="157" t="str">
        <f ca="1">HYPERLINK(MID(CELL("filename",A1),FIND("[",CELL("filename",A1)),FIND("]",CELL("filename",A1)) - FIND("[",CELL("filename",A1)) + 1) &amp; "'x-802'!TABLE_CLIENT_1","x-802 1")</f>
        <v>x-802 1</v>
      </c>
      <c r="B74" s="158" t="s">
        <v>43</v>
      </c>
      <c r="C74" s="158" t="s">
        <v>567</v>
      </c>
      <c r="D74" s="158" t="s">
        <v>623</v>
      </c>
      <c r="E74" s="158" t="s">
        <v>625</v>
      </c>
      <c r="F74" s="158" t="s">
        <v>272</v>
      </c>
      <c r="G74" s="158" t="s">
        <v>416</v>
      </c>
      <c r="H74" s="158">
        <v>0</v>
      </c>
      <c r="I74" s="83">
        <v>802</v>
      </c>
      <c r="J74" t="s">
        <v>658</v>
      </c>
      <c r="K74" s="159" t="s">
        <v>365</v>
      </c>
      <c r="L74" s="159"/>
      <c r="M74" s="160">
        <v>45195</v>
      </c>
      <c r="N74" s="160"/>
      <c r="O74" s="158" t="s">
        <v>578</v>
      </c>
      <c r="P74" s="160" t="s">
        <v>710</v>
      </c>
    </row>
    <row r="75" spans="1:16" ht="52.8" x14ac:dyDescent="0.25">
      <c r="A75" s="157" t="str">
        <f ca="1">HYPERLINK(MID(CELL("filename",A1),FIND("[",CELL("filename",A1)),FIND("]",CELL("filename",A1)) - FIND("[",CELL("filename",A1)) + 1) &amp; "'x-803'!TABLE_CLIENT_1","x-803 1")</f>
        <v>x-803 1</v>
      </c>
      <c r="B75" s="158" t="s">
        <v>43</v>
      </c>
      <c r="C75" s="158" t="s">
        <v>567</v>
      </c>
      <c r="D75" s="158" t="s">
        <v>623</v>
      </c>
      <c r="E75" s="158" t="s">
        <v>626</v>
      </c>
      <c r="F75" s="158" t="s">
        <v>262</v>
      </c>
      <c r="G75" s="158" t="s">
        <v>416</v>
      </c>
      <c r="H75" s="158">
        <v>0</v>
      </c>
      <c r="I75" s="83">
        <v>803</v>
      </c>
      <c r="J75" t="s">
        <v>657</v>
      </c>
      <c r="K75" s="159" t="s">
        <v>368</v>
      </c>
      <c r="L75" s="159"/>
      <c r="M75" s="160">
        <v>45195</v>
      </c>
      <c r="N75" s="160"/>
      <c r="O75" s="158" t="s">
        <v>578</v>
      </c>
      <c r="P75" s="160" t="s">
        <v>710</v>
      </c>
    </row>
    <row r="76" spans="1:16" ht="52.8" x14ac:dyDescent="0.25">
      <c r="A76" s="157" t="str">
        <f ca="1">HYPERLINK(MID(CELL("filename",A1),FIND("[",CELL("filename",A1)),FIND("]",CELL("filename",A1)) - FIND("[",CELL("filename",A1)) + 1) &amp; "'x-804'!TABLE_CLIENT_1","x-804 1")</f>
        <v>x-804 1</v>
      </c>
      <c r="B76" s="158" t="s">
        <v>43</v>
      </c>
      <c r="C76" s="158" t="s">
        <v>567</v>
      </c>
      <c r="D76" s="158" t="s">
        <v>623</v>
      </c>
      <c r="E76" s="158" t="s">
        <v>627</v>
      </c>
      <c r="F76" s="158" t="s">
        <v>272</v>
      </c>
      <c r="G76" s="158" t="s">
        <v>416</v>
      </c>
      <c r="H76" s="158">
        <v>0</v>
      </c>
      <c r="I76" s="83">
        <v>804</v>
      </c>
      <c r="J76" t="s">
        <v>656</v>
      </c>
      <c r="K76" s="159" t="s">
        <v>429</v>
      </c>
      <c r="L76" s="159"/>
      <c r="M76" s="160">
        <v>45195</v>
      </c>
      <c r="N76" s="160"/>
      <c r="O76" s="158" t="s">
        <v>578</v>
      </c>
      <c r="P76" s="160" t="s">
        <v>710</v>
      </c>
    </row>
    <row r="77" spans="1:16" ht="39.9" customHeight="1" x14ac:dyDescent="0.25">
      <c r="A77" s="157" t="str">
        <f ca="1">HYPERLINK(MID(CELL("filename",A1),FIND("[",CELL("filename",A1)),FIND("]",CELL("filename",A1)) - FIND("[",CELL("filename",A1)) + 1) &amp; "'x-805'!TABLE_CLIENT_1","x-805 1")</f>
        <v>x-805 1</v>
      </c>
      <c r="B77" s="158" t="s">
        <v>43</v>
      </c>
      <c r="C77" s="158" t="s">
        <v>567</v>
      </c>
      <c r="D77" s="158" t="s">
        <v>667</v>
      </c>
      <c r="E77" s="158" t="s">
        <v>671</v>
      </c>
      <c r="F77" s="158" t="s">
        <v>393</v>
      </c>
      <c r="G77" s="158" t="s">
        <v>674</v>
      </c>
      <c r="H77" s="158">
        <v>0</v>
      </c>
      <c r="I77" s="83">
        <v>805</v>
      </c>
      <c r="J77" t="s">
        <v>672</v>
      </c>
      <c r="K77" s="159" t="s">
        <v>668</v>
      </c>
      <c r="L77" s="159"/>
      <c r="M77" s="160">
        <v>45195</v>
      </c>
      <c r="N77" s="160"/>
      <c r="O77" s="158" t="s">
        <v>578</v>
      </c>
      <c r="P77" s="160" t="s">
        <v>710</v>
      </c>
    </row>
    <row r="78" spans="1:16" ht="39.9" customHeight="1" x14ac:dyDescent="0.25">
      <c r="A78" s="157" t="str">
        <f ca="1">HYPERLINK(MID(CELL("filename",A1),FIND("[",CELL("filename",A1)),FIND("]",CELL("filename",A1)) - FIND("[",CELL("filename",A1)) + 1) &amp; "'x-806'!TABLE_CLIENT_1","x-806 1")</f>
        <v>x-806 1</v>
      </c>
      <c r="B78" s="158" t="s">
        <v>43</v>
      </c>
      <c r="C78" s="158" t="s">
        <v>567</v>
      </c>
      <c r="D78" s="158" t="s">
        <v>667</v>
      </c>
      <c r="E78" s="158" t="s">
        <v>675</v>
      </c>
      <c r="F78" s="158" t="s">
        <v>393</v>
      </c>
      <c r="G78" s="158" t="s">
        <v>674</v>
      </c>
      <c r="H78" s="158">
        <v>0</v>
      </c>
      <c r="I78" s="83">
        <v>806</v>
      </c>
      <c r="J78" t="s">
        <v>673</v>
      </c>
      <c r="K78" s="159" t="s">
        <v>676</v>
      </c>
      <c r="L78" s="159"/>
      <c r="M78" s="160">
        <v>45195</v>
      </c>
      <c r="N78" s="160"/>
      <c r="O78" s="158" t="s">
        <v>578</v>
      </c>
      <c r="P78" s="160" t="s">
        <v>710</v>
      </c>
    </row>
    <row r="79" spans="1:16" ht="39.9" customHeight="1" x14ac:dyDescent="0.25">
      <c r="D79"/>
    </row>
    <row r="80" spans="1:16" ht="39.9" customHeight="1" x14ac:dyDescent="0.25">
      <c r="D80"/>
    </row>
    <row r="81" spans="4:4" ht="39.9" customHeight="1" x14ac:dyDescent="0.25">
      <c r="D81"/>
    </row>
    <row r="82" spans="4:4" ht="39.9" customHeight="1" x14ac:dyDescent="0.25">
      <c r="D82"/>
    </row>
    <row r="83" spans="4:4" ht="39.9" customHeight="1" x14ac:dyDescent="0.25">
      <c r="D83"/>
    </row>
    <row r="84" spans="4:4" ht="39.9" customHeight="1" x14ac:dyDescent="0.25">
      <c r="D84"/>
    </row>
    <row r="85" spans="4:4" ht="39.9" customHeight="1" x14ac:dyDescent="0.25">
      <c r="D85"/>
    </row>
    <row r="86" spans="4:4" ht="39.9" customHeight="1" x14ac:dyDescent="0.25">
      <c r="D86"/>
    </row>
    <row r="87" spans="4:4" ht="39.9" customHeight="1" x14ac:dyDescent="0.25">
      <c r="D87"/>
    </row>
    <row r="88" spans="4:4" ht="39.9" customHeight="1" x14ac:dyDescent="0.25">
      <c r="D88"/>
    </row>
    <row r="89" spans="4:4" ht="39.9" customHeight="1" x14ac:dyDescent="0.25">
      <c r="D89"/>
    </row>
    <row r="90" spans="4:4" ht="39.9" customHeight="1" x14ac:dyDescent="0.25">
      <c r="D90"/>
    </row>
    <row r="91" spans="4:4" ht="39.9" customHeight="1" x14ac:dyDescent="0.25">
      <c r="D91"/>
    </row>
    <row r="92" spans="4:4" ht="39.9" customHeight="1" x14ac:dyDescent="0.25">
      <c r="D92"/>
    </row>
    <row r="93" spans="4:4" ht="39.9" customHeight="1" x14ac:dyDescent="0.25">
      <c r="D93"/>
    </row>
    <row r="94" spans="4:4" ht="39.9" customHeight="1" x14ac:dyDescent="0.25">
      <c r="D94"/>
    </row>
    <row r="95" spans="4:4" ht="39.9" customHeight="1" x14ac:dyDescent="0.25">
      <c r="D95"/>
    </row>
    <row r="96" spans="4:4" ht="39.9" customHeight="1" x14ac:dyDescent="0.25">
      <c r="D96"/>
    </row>
    <row r="97" spans="4:4" ht="39.9" customHeight="1" x14ac:dyDescent="0.25">
      <c r="D97"/>
    </row>
    <row r="98" spans="4:4" ht="39.9" customHeight="1" x14ac:dyDescent="0.25">
      <c r="D98"/>
    </row>
    <row r="99" spans="4:4" ht="39.9" customHeight="1" x14ac:dyDescent="0.25">
      <c r="D99"/>
    </row>
    <row r="100" spans="4:4" ht="39.9" customHeight="1" x14ac:dyDescent="0.25">
      <c r="D100"/>
    </row>
    <row r="101" spans="4:4" ht="39.9" customHeight="1" x14ac:dyDescent="0.25">
      <c r="D101"/>
    </row>
    <row r="102" spans="4:4" ht="39.9" customHeight="1" x14ac:dyDescent="0.25">
      <c r="D102"/>
    </row>
    <row r="103" spans="4:4" ht="39.9" customHeight="1" x14ac:dyDescent="0.25">
      <c r="D103"/>
    </row>
    <row r="104" spans="4:4" ht="39.9" customHeight="1" x14ac:dyDescent="0.25">
      <c r="D104"/>
    </row>
    <row r="105" spans="4:4" ht="39.9" customHeight="1" x14ac:dyDescent="0.25">
      <c r="D105"/>
    </row>
    <row r="106" spans="4:4" ht="39.9" customHeight="1" x14ac:dyDescent="0.25">
      <c r="D106"/>
    </row>
    <row r="107" spans="4:4" ht="39.9" customHeight="1" x14ac:dyDescent="0.25">
      <c r="D107"/>
    </row>
    <row r="108" spans="4:4" ht="39.9" customHeight="1" x14ac:dyDescent="0.25">
      <c r="D108"/>
    </row>
    <row r="109" spans="4:4" ht="39.9" customHeight="1" x14ac:dyDescent="0.25">
      <c r="D109"/>
    </row>
    <row r="110" spans="4:4" ht="39.9" customHeight="1" x14ac:dyDescent="0.25">
      <c r="D110"/>
    </row>
    <row r="111" spans="4:4" ht="39.9" customHeight="1" x14ac:dyDescent="0.25">
      <c r="D111"/>
    </row>
    <row r="112" spans="4:4" ht="39.9" customHeight="1" x14ac:dyDescent="0.25">
      <c r="D112"/>
    </row>
    <row r="113" spans="4:4" ht="39.9" customHeight="1" x14ac:dyDescent="0.25">
      <c r="D113"/>
    </row>
    <row r="114" spans="4:4" ht="39.9" customHeight="1" x14ac:dyDescent="0.25">
      <c r="D114"/>
    </row>
    <row r="115" spans="4:4" ht="39.9" customHeight="1" x14ac:dyDescent="0.25">
      <c r="D115"/>
    </row>
    <row r="116" spans="4:4" ht="39.9" customHeight="1" x14ac:dyDescent="0.25">
      <c r="D116"/>
    </row>
    <row r="117" spans="4:4" ht="39.9" customHeight="1" x14ac:dyDescent="0.25">
      <c r="D117"/>
    </row>
    <row r="118" spans="4:4" ht="39.9" customHeight="1" x14ac:dyDescent="0.25">
      <c r="D118"/>
    </row>
    <row r="119" spans="4:4" ht="39.9" customHeight="1" x14ac:dyDescent="0.25">
      <c r="D119"/>
    </row>
    <row r="120" spans="4:4" ht="39.9" customHeight="1" x14ac:dyDescent="0.25">
      <c r="D120"/>
    </row>
    <row r="121" spans="4:4" ht="39.9" customHeight="1" x14ac:dyDescent="0.25">
      <c r="D121"/>
    </row>
    <row r="122" spans="4:4" ht="39.9" customHeight="1" x14ac:dyDescent="0.25">
      <c r="D122"/>
    </row>
    <row r="123" spans="4:4" ht="39.9" customHeight="1" x14ac:dyDescent="0.25">
      <c r="D123"/>
    </row>
    <row r="124" spans="4:4" ht="39.9" customHeight="1" x14ac:dyDescent="0.25">
      <c r="D124"/>
    </row>
    <row r="125" spans="4:4" ht="39.9" customHeight="1" x14ac:dyDescent="0.25">
      <c r="D125"/>
    </row>
    <row r="126" spans="4:4" ht="39.9" customHeight="1" x14ac:dyDescent="0.25">
      <c r="D126"/>
    </row>
    <row r="127" spans="4:4" ht="39.9" customHeight="1" x14ac:dyDescent="0.25">
      <c r="D127"/>
    </row>
    <row r="128" spans="4:4" ht="39.9" customHeight="1" x14ac:dyDescent="0.25">
      <c r="D128"/>
    </row>
    <row r="129" spans="4:4" ht="39.9" customHeight="1" x14ac:dyDescent="0.25">
      <c r="D129"/>
    </row>
    <row r="130" spans="4:4" ht="39.9" customHeight="1" x14ac:dyDescent="0.25">
      <c r="D130"/>
    </row>
    <row r="131" spans="4:4" ht="39.9" customHeight="1" x14ac:dyDescent="0.25">
      <c r="D131"/>
    </row>
    <row r="132" spans="4:4" ht="39.9" customHeight="1" x14ac:dyDescent="0.25">
      <c r="D132"/>
    </row>
    <row r="133" spans="4:4" ht="39.9" customHeight="1" x14ac:dyDescent="0.25">
      <c r="D133"/>
    </row>
    <row r="134" spans="4:4" ht="39.9" customHeight="1" x14ac:dyDescent="0.25">
      <c r="D134"/>
    </row>
    <row r="135" spans="4:4" ht="39.9" customHeight="1" x14ac:dyDescent="0.25">
      <c r="D135"/>
    </row>
    <row r="136" spans="4:4" ht="39.9" customHeight="1" x14ac:dyDescent="0.25">
      <c r="D136"/>
    </row>
    <row r="137" spans="4:4" ht="39.9" customHeight="1" x14ac:dyDescent="0.25">
      <c r="D137"/>
    </row>
    <row r="138" spans="4:4" ht="39.9" customHeight="1" x14ac:dyDescent="0.25">
      <c r="D138"/>
    </row>
    <row r="139" spans="4:4" ht="39.9" customHeight="1" x14ac:dyDescent="0.25">
      <c r="D139"/>
    </row>
    <row r="140" spans="4:4" ht="39.9" customHeight="1" x14ac:dyDescent="0.25">
      <c r="D140"/>
    </row>
    <row r="141" spans="4:4" ht="39.9" customHeight="1" x14ac:dyDescent="0.25">
      <c r="D141"/>
    </row>
    <row r="142" spans="4:4" ht="39.9" customHeight="1" x14ac:dyDescent="0.25">
      <c r="D142"/>
    </row>
    <row r="143" spans="4:4" ht="39.9" customHeight="1" x14ac:dyDescent="0.25">
      <c r="D143"/>
    </row>
    <row r="144" spans="4:4" ht="39.9" customHeight="1" x14ac:dyDescent="0.25">
      <c r="D144"/>
    </row>
    <row r="145" spans="4:4" ht="39.9" customHeight="1" x14ac:dyDescent="0.25">
      <c r="D145"/>
    </row>
    <row r="146" spans="4:4" ht="39.9" customHeight="1" x14ac:dyDescent="0.25">
      <c r="D146"/>
    </row>
    <row r="147" spans="4:4" ht="39.9" customHeight="1" x14ac:dyDescent="0.25">
      <c r="D147"/>
    </row>
    <row r="148" spans="4:4" ht="39.9" customHeight="1" x14ac:dyDescent="0.25">
      <c r="D148"/>
    </row>
    <row r="149" spans="4:4" ht="39.9" customHeight="1" x14ac:dyDescent="0.25">
      <c r="D149"/>
    </row>
    <row r="150" spans="4:4" ht="39.9" customHeight="1" x14ac:dyDescent="0.25">
      <c r="D150"/>
    </row>
    <row r="151" spans="4:4" ht="39.9" customHeight="1" x14ac:dyDescent="0.25">
      <c r="D151"/>
    </row>
    <row r="152" spans="4:4" ht="39.9" customHeight="1" x14ac:dyDescent="0.25">
      <c r="D152"/>
    </row>
    <row r="153" spans="4:4" ht="39.9" customHeight="1" x14ac:dyDescent="0.25">
      <c r="D153"/>
    </row>
    <row r="154" spans="4:4" ht="39.9" customHeight="1" x14ac:dyDescent="0.25">
      <c r="D154"/>
    </row>
    <row r="155" spans="4:4" ht="39.9" customHeight="1" x14ac:dyDescent="0.25">
      <c r="D155"/>
    </row>
    <row r="156" spans="4:4" ht="39.9" customHeight="1" x14ac:dyDescent="0.25">
      <c r="D156"/>
    </row>
    <row r="157" spans="4:4" ht="39.9" customHeight="1" x14ac:dyDescent="0.25">
      <c r="D157"/>
    </row>
    <row r="158" spans="4:4" ht="39.9" customHeight="1" x14ac:dyDescent="0.25">
      <c r="D158"/>
    </row>
    <row r="159" spans="4:4" ht="39.9" customHeight="1" x14ac:dyDescent="0.25">
      <c r="D159"/>
    </row>
    <row r="160" spans="4:4" ht="39.9" customHeight="1" x14ac:dyDescent="0.25">
      <c r="D160"/>
    </row>
    <row r="161" spans="4:4" ht="39.9" customHeight="1" x14ac:dyDescent="0.25">
      <c r="D161"/>
    </row>
    <row r="162" spans="4:4" ht="39.9" customHeight="1" x14ac:dyDescent="0.25">
      <c r="D162"/>
    </row>
    <row r="163" spans="4:4" ht="39.9" customHeight="1" x14ac:dyDescent="0.25">
      <c r="D163"/>
    </row>
    <row r="164" spans="4:4" ht="39.9" customHeight="1" x14ac:dyDescent="0.25">
      <c r="D164"/>
    </row>
    <row r="165" spans="4:4" ht="39.9" customHeight="1" x14ac:dyDescent="0.25">
      <c r="D165"/>
    </row>
    <row r="166" spans="4:4" ht="39.9" customHeight="1" x14ac:dyDescent="0.25">
      <c r="D166"/>
    </row>
    <row r="167" spans="4:4" ht="39.9" customHeight="1" x14ac:dyDescent="0.25">
      <c r="D167"/>
    </row>
    <row r="168" spans="4:4" ht="39.9" customHeight="1" x14ac:dyDescent="0.25">
      <c r="D168"/>
    </row>
    <row r="169" spans="4:4" ht="39.9" customHeight="1" x14ac:dyDescent="0.25">
      <c r="D169"/>
    </row>
    <row r="170" spans="4:4" ht="39.9" customHeight="1" x14ac:dyDescent="0.25">
      <c r="D170"/>
    </row>
    <row r="171" spans="4:4" ht="39.9" customHeight="1" x14ac:dyDescent="0.25">
      <c r="D171"/>
    </row>
    <row r="172" spans="4:4" ht="39.9" customHeight="1" x14ac:dyDescent="0.25">
      <c r="D172"/>
    </row>
    <row r="173" spans="4:4" ht="39.9" customHeight="1" x14ac:dyDescent="0.25">
      <c r="D173"/>
    </row>
    <row r="174" spans="4:4" ht="39.9" customHeight="1" x14ac:dyDescent="0.25">
      <c r="D174"/>
    </row>
    <row r="175" spans="4:4" ht="39.9" customHeight="1" x14ac:dyDescent="0.25">
      <c r="D175"/>
    </row>
    <row r="176" spans="4:4" ht="39.9" customHeight="1" x14ac:dyDescent="0.25">
      <c r="D176"/>
    </row>
    <row r="177" spans="4:4" ht="39.9" customHeight="1" x14ac:dyDescent="0.25">
      <c r="D177"/>
    </row>
    <row r="178" spans="4:4" ht="39.9" customHeight="1" x14ac:dyDescent="0.25">
      <c r="D178"/>
    </row>
    <row r="179" spans="4:4" ht="39.9" customHeight="1" x14ac:dyDescent="0.25">
      <c r="D179"/>
    </row>
    <row r="180" spans="4:4" ht="39.9" customHeight="1" x14ac:dyDescent="0.25">
      <c r="D180"/>
    </row>
    <row r="181" spans="4:4" ht="39.9" customHeight="1" x14ac:dyDescent="0.25">
      <c r="D181"/>
    </row>
    <row r="182" spans="4:4" ht="39.9" customHeight="1" x14ac:dyDescent="0.25">
      <c r="D182"/>
    </row>
    <row r="183" spans="4:4" ht="39.9" customHeight="1" x14ac:dyDescent="0.25">
      <c r="D183"/>
    </row>
    <row r="184" spans="4:4" ht="39.9" customHeight="1" x14ac:dyDescent="0.25">
      <c r="D184"/>
    </row>
    <row r="185" spans="4:4" ht="39.9" customHeight="1" x14ac:dyDescent="0.25">
      <c r="D185"/>
    </row>
    <row r="186" spans="4:4" ht="39.9" customHeight="1" x14ac:dyDescent="0.25">
      <c r="D186"/>
    </row>
    <row r="187" spans="4:4" ht="39.9" customHeight="1" x14ac:dyDescent="0.25">
      <c r="D187"/>
    </row>
    <row r="188" spans="4:4" ht="39.9" customHeight="1" x14ac:dyDescent="0.25">
      <c r="D188"/>
    </row>
    <row r="189" spans="4:4" ht="39.9" customHeight="1" x14ac:dyDescent="0.25">
      <c r="D189"/>
    </row>
    <row r="190" spans="4:4" ht="39.9" customHeight="1" x14ac:dyDescent="0.25">
      <c r="D190"/>
    </row>
    <row r="191" spans="4:4" ht="39.9" customHeight="1" x14ac:dyDescent="0.25">
      <c r="D191"/>
    </row>
    <row r="192" spans="4:4" ht="39.9" customHeight="1" x14ac:dyDescent="0.25">
      <c r="D192"/>
    </row>
    <row r="193" spans="4:4" ht="39.9" customHeight="1" x14ac:dyDescent="0.25">
      <c r="D193"/>
    </row>
    <row r="194" spans="4:4" ht="39.9" customHeight="1" x14ac:dyDescent="0.25">
      <c r="D194"/>
    </row>
    <row r="195" spans="4:4" ht="39.9" customHeight="1" x14ac:dyDescent="0.25">
      <c r="D195"/>
    </row>
    <row r="196" spans="4:4" ht="39.9" customHeight="1" x14ac:dyDescent="0.25">
      <c r="D196"/>
    </row>
    <row r="197" spans="4:4" ht="39.9" customHeight="1" x14ac:dyDescent="0.25">
      <c r="D197"/>
    </row>
    <row r="198" spans="4:4" ht="39.9" customHeight="1" x14ac:dyDescent="0.25">
      <c r="D198"/>
    </row>
    <row r="199" spans="4:4" ht="39.9" customHeight="1" x14ac:dyDescent="0.25">
      <c r="D199"/>
    </row>
    <row r="200" spans="4:4" ht="39.9" customHeight="1" x14ac:dyDescent="0.25">
      <c r="D200"/>
    </row>
    <row r="201" spans="4:4" ht="39.9" customHeight="1" x14ac:dyDescent="0.25">
      <c r="D201"/>
    </row>
    <row r="202" spans="4:4" ht="39.9" customHeight="1" x14ac:dyDescent="0.25">
      <c r="D202"/>
    </row>
    <row r="203" spans="4:4" ht="39.9" customHeight="1" x14ac:dyDescent="0.25">
      <c r="D203"/>
    </row>
    <row r="204" spans="4:4" ht="39.9" customHeight="1" x14ac:dyDescent="0.25">
      <c r="D204"/>
    </row>
    <row r="205" spans="4:4" ht="39.9" customHeight="1" x14ac:dyDescent="0.25">
      <c r="D205"/>
    </row>
    <row r="206" spans="4:4" ht="39.9" customHeight="1" x14ac:dyDescent="0.25">
      <c r="D206"/>
    </row>
    <row r="207" spans="4:4" ht="39.9" customHeight="1" x14ac:dyDescent="0.25">
      <c r="D207"/>
    </row>
    <row r="208" spans="4:4" ht="39.9" customHeight="1" x14ac:dyDescent="0.25">
      <c r="D208"/>
    </row>
    <row r="209" spans="4:4" ht="39.9" customHeight="1" x14ac:dyDescent="0.25">
      <c r="D209"/>
    </row>
    <row r="210" spans="4:4" ht="39.9" customHeight="1" x14ac:dyDescent="0.25">
      <c r="D210"/>
    </row>
    <row r="211" spans="4:4" ht="39.9" customHeight="1" x14ac:dyDescent="0.25">
      <c r="D211"/>
    </row>
    <row r="212" spans="4:4" ht="39.9" customHeight="1" x14ac:dyDescent="0.25">
      <c r="D212"/>
    </row>
    <row r="213" spans="4:4" ht="39.9" customHeight="1" x14ac:dyDescent="0.25">
      <c r="D213"/>
    </row>
    <row r="214" spans="4:4" ht="39.9" customHeight="1" x14ac:dyDescent="0.25">
      <c r="D214"/>
    </row>
    <row r="215" spans="4:4" ht="39.9" customHeight="1" x14ac:dyDescent="0.25">
      <c r="D215"/>
    </row>
    <row r="216" spans="4:4" ht="39.9" customHeight="1" x14ac:dyDescent="0.25">
      <c r="D216"/>
    </row>
    <row r="217" spans="4:4" ht="39.9" customHeight="1" x14ac:dyDescent="0.25">
      <c r="D217"/>
    </row>
    <row r="218" spans="4:4" ht="39.9" customHeight="1" x14ac:dyDescent="0.25">
      <c r="D218"/>
    </row>
    <row r="219" spans="4:4" ht="39.9" customHeight="1" x14ac:dyDescent="0.25">
      <c r="D219"/>
    </row>
    <row r="220" spans="4:4" ht="39.9" customHeight="1" x14ac:dyDescent="0.25">
      <c r="D220"/>
    </row>
    <row r="221" spans="4:4" ht="39.9" customHeight="1" x14ac:dyDescent="0.25">
      <c r="D221"/>
    </row>
    <row r="222" spans="4:4" ht="39.9" customHeight="1" x14ac:dyDescent="0.25">
      <c r="D222"/>
    </row>
    <row r="223" spans="4:4" ht="39.9" customHeight="1" x14ac:dyDescent="0.25">
      <c r="D223"/>
    </row>
    <row r="224" spans="4:4" ht="39.9" customHeight="1" x14ac:dyDescent="0.25">
      <c r="D224"/>
    </row>
    <row r="225" spans="4:4" ht="39.9" customHeight="1" x14ac:dyDescent="0.25">
      <c r="D225"/>
    </row>
    <row r="226" spans="4:4" ht="39.9" customHeight="1" x14ac:dyDescent="0.25">
      <c r="D226"/>
    </row>
    <row r="227" spans="4:4" ht="39.9" customHeight="1" x14ac:dyDescent="0.25">
      <c r="D227"/>
    </row>
    <row r="228" spans="4:4" ht="39.9" customHeight="1" x14ac:dyDescent="0.25">
      <c r="D228"/>
    </row>
    <row r="229" spans="4:4" ht="39.9" customHeight="1" x14ac:dyDescent="0.25">
      <c r="D229"/>
    </row>
    <row r="230" spans="4:4" ht="39.9" customHeight="1" x14ac:dyDescent="0.25">
      <c r="D230"/>
    </row>
    <row r="231" spans="4:4" ht="39.9" customHeight="1" x14ac:dyDescent="0.25">
      <c r="D231"/>
    </row>
    <row r="232" spans="4:4" ht="39.9" customHeight="1" x14ac:dyDescent="0.25">
      <c r="D232"/>
    </row>
    <row r="233" spans="4:4" ht="39.9" customHeight="1" x14ac:dyDescent="0.25">
      <c r="D233"/>
    </row>
    <row r="234" spans="4:4" ht="39.9" customHeight="1" x14ac:dyDescent="0.25">
      <c r="D234"/>
    </row>
    <row r="235" spans="4:4" ht="39.9" customHeight="1" x14ac:dyDescent="0.25">
      <c r="D235"/>
    </row>
    <row r="236" spans="4:4" ht="39.9" customHeight="1" x14ac:dyDescent="0.25">
      <c r="D236"/>
    </row>
    <row r="237" spans="4:4" ht="39.9" customHeight="1" x14ac:dyDescent="0.25">
      <c r="D237"/>
    </row>
    <row r="238" spans="4:4" ht="39.9" customHeight="1" x14ac:dyDescent="0.25">
      <c r="D238"/>
    </row>
    <row r="239" spans="4:4" ht="39.9" customHeight="1" x14ac:dyDescent="0.25">
      <c r="D239"/>
    </row>
    <row r="240" spans="4:4" ht="39.9" customHeight="1" x14ac:dyDescent="0.25">
      <c r="D240"/>
    </row>
    <row r="241" spans="4:4" ht="39.9" customHeight="1" x14ac:dyDescent="0.25">
      <c r="D241"/>
    </row>
    <row r="242" spans="4:4" ht="39.9" customHeight="1" x14ac:dyDescent="0.25">
      <c r="D242"/>
    </row>
    <row r="243" spans="4:4" ht="39.9" customHeight="1" x14ac:dyDescent="0.25">
      <c r="D243"/>
    </row>
    <row r="244" spans="4:4" ht="39.9" customHeight="1" x14ac:dyDescent="0.25">
      <c r="D244"/>
    </row>
    <row r="245" spans="4:4" ht="39.9" customHeight="1" x14ac:dyDescent="0.25">
      <c r="D245"/>
    </row>
    <row r="246" spans="4:4" ht="39.9" customHeight="1" x14ac:dyDescent="0.25">
      <c r="D246"/>
    </row>
    <row r="247" spans="4:4" ht="39.9" customHeight="1" x14ac:dyDescent="0.25">
      <c r="D247"/>
    </row>
    <row r="248" spans="4:4" ht="39.9" customHeight="1" x14ac:dyDescent="0.25">
      <c r="D248"/>
    </row>
    <row r="249" spans="4:4" ht="39.9" customHeight="1" x14ac:dyDescent="0.25">
      <c r="D249"/>
    </row>
    <row r="250" spans="4:4" ht="39.9" customHeight="1" x14ac:dyDescent="0.25">
      <c r="D250"/>
    </row>
    <row r="251" spans="4:4" ht="39.9" customHeight="1" x14ac:dyDescent="0.25">
      <c r="D251"/>
    </row>
    <row r="252" spans="4:4" ht="39.9" customHeight="1" x14ac:dyDescent="0.25">
      <c r="D252"/>
    </row>
    <row r="253" spans="4:4" ht="39.9" customHeight="1" x14ac:dyDescent="0.25">
      <c r="D253"/>
    </row>
    <row r="254" spans="4:4" ht="39.9" customHeight="1" x14ac:dyDescent="0.25">
      <c r="D254"/>
    </row>
    <row r="255" spans="4:4" ht="39.9" customHeight="1" x14ac:dyDescent="0.25">
      <c r="D255"/>
    </row>
    <row r="256" spans="4:4" ht="39.9" customHeight="1" x14ac:dyDescent="0.25">
      <c r="D256"/>
    </row>
    <row r="257" spans="4:4" ht="39.9" customHeight="1" x14ac:dyDescent="0.25">
      <c r="D257"/>
    </row>
    <row r="258" spans="4:4" ht="39.9" customHeight="1" x14ac:dyDescent="0.25">
      <c r="D258"/>
    </row>
    <row r="259" spans="4:4" ht="39.9" customHeight="1" x14ac:dyDescent="0.25">
      <c r="D259"/>
    </row>
    <row r="260" spans="4:4" ht="39.9" customHeight="1" x14ac:dyDescent="0.25">
      <c r="D260"/>
    </row>
    <row r="261" spans="4:4" ht="39.9" customHeight="1" x14ac:dyDescent="0.25">
      <c r="D261"/>
    </row>
    <row r="262" spans="4:4" ht="39.9" customHeight="1" x14ac:dyDescent="0.25">
      <c r="D262"/>
    </row>
    <row r="263" spans="4:4" ht="39.9" customHeight="1" x14ac:dyDescent="0.25">
      <c r="D263"/>
    </row>
    <row r="264" spans="4:4" ht="39.9" customHeight="1" x14ac:dyDescent="0.25">
      <c r="D264"/>
    </row>
    <row r="265" spans="4:4" ht="39.9" customHeight="1" x14ac:dyDescent="0.25">
      <c r="D265"/>
    </row>
    <row r="266" spans="4:4" ht="39.9" customHeight="1" x14ac:dyDescent="0.25">
      <c r="D266"/>
    </row>
    <row r="267" spans="4:4" ht="39.9" customHeight="1" x14ac:dyDescent="0.25">
      <c r="D267"/>
    </row>
    <row r="268" spans="4:4" ht="39.9" customHeight="1" x14ac:dyDescent="0.25">
      <c r="D268"/>
    </row>
    <row r="269" spans="4:4" ht="39.9" customHeight="1" x14ac:dyDescent="0.25">
      <c r="D269"/>
    </row>
    <row r="270" spans="4:4" ht="39.9" customHeight="1" x14ac:dyDescent="0.25">
      <c r="D270"/>
    </row>
    <row r="271" spans="4:4" ht="39.9" customHeight="1" x14ac:dyDescent="0.25">
      <c r="D271"/>
    </row>
    <row r="272" spans="4:4" ht="39.9" customHeight="1" x14ac:dyDescent="0.25">
      <c r="D272"/>
    </row>
    <row r="273" spans="4:4" ht="39.9" customHeight="1" x14ac:dyDescent="0.25">
      <c r="D273"/>
    </row>
    <row r="274" spans="4:4" ht="39.9" customHeight="1" x14ac:dyDescent="0.25">
      <c r="D274"/>
    </row>
    <row r="275" spans="4:4" ht="39.9" customHeight="1" x14ac:dyDescent="0.25">
      <c r="D275"/>
    </row>
    <row r="276" spans="4:4" ht="39.9" customHeight="1" x14ac:dyDescent="0.25">
      <c r="D276"/>
    </row>
    <row r="277" spans="4:4" ht="39.9" customHeight="1" x14ac:dyDescent="0.25">
      <c r="D277"/>
    </row>
    <row r="278" spans="4:4" ht="39.9" customHeight="1" x14ac:dyDescent="0.25">
      <c r="D278"/>
    </row>
    <row r="279" spans="4:4" ht="39.9" customHeight="1" x14ac:dyDescent="0.25">
      <c r="D279"/>
    </row>
    <row r="280" spans="4:4" ht="39.9" customHeight="1" x14ac:dyDescent="0.25">
      <c r="D280"/>
    </row>
    <row r="281" spans="4:4" ht="39.9" customHeight="1" x14ac:dyDescent="0.25">
      <c r="D281"/>
    </row>
    <row r="282" spans="4:4" ht="39.9" customHeight="1" x14ac:dyDescent="0.25">
      <c r="D282"/>
    </row>
    <row r="283" spans="4:4" ht="39.9" customHeight="1" x14ac:dyDescent="0.25">
      <c r="D283"/>
    </row>
    <row r="284" spans="4:4" ht="39.9" customHeight="1" x14ac:dyDescent="0.25">
      <c r="D284"/>
    </row>
    <row r="285" spans="4:4" ht="39.9" customHeight="1" x14ac:dyDescent="0.25">
      <c r="D285"/>
    </row>
    <row r="286" spans="4:4" ht="39.9" customHeight="1" x14ac:dyDescent="0.25">
      <c r="D286"/>
    </row>
    <row r="287" spans="4:4" ht="39.9" customHeight="1" x14ac:dyDescent="0.25">
      <c r="D287"/>
    </row>
    <row r="288" spans="4:4" ht="39.9" customHeight="1" x14ac:dyDescent="0.25">
      <c r="D288"/>
    </row>
    <row r="289" spans="4:4" ht="39.9" customHeight="1" x14ac:dyDescent="0.25">
      <c r="D289"/>
    </row>
    <row r="290" spans="4:4" ht="39.9" customHeight="1" x14ac:dyDescent="0.25">
      <c r="D290"/>
    </row>
    <row r="291" spans="4:4" ht="39.9" customHeight="1" x14ac:dyDescent="0.25">
      <c r="D291"/>
    </row>
    <row r="292" spans="4:4" ht="39.9" customHeight="1" x14ac:dyDescent="0.25">
      <c r="D292"/>
    </row>
    <row r="293" spans="4:4" ht="39.9" customHeight="1" x14ac:dyDescent="0.25">
      <c r="D293"/>
    </row>
    <row r="294" spans="4:4" ht="39.9" customHeight="1" x14ac:dyDescent="0.25">
      <c r="D294"/>
    </row>
    <row r="295" spans="4:4" ht="39.9" customHeight="1" x14ac:dyDescent="0.25">
      <c r="D295"/>
    </row>
    <row r="296" spans="4:4" ht="39.9" customHeight="1" x14ac:dyDescent="0.25">
      <c r="D296"/>
    </row>
    <row r="297" spans="4:4" ht="39.9" customHeight="1" x14ac:dyDescent="0.25">
      <c r="D297"/>
    </row>
    <row r="298" spans="4:4" ht="39.9" customHeight="1" x14ac:dyDescent="0.25">
      <c r="D298"/>
    </row>
    <row r="299" spans="4:4" ht="39.9" customHeight="1" x14ac:dyDescent="0.25">
      <c r="D299"/>
    </row>
    <row r="300" spans="4:4" ht="39.9" customHeight="1" x14ac:dyDescent="0.25">
      <c r="D300"/>
    </row>
    <row r="301" spans="4:4" ht="39.9" customHeight="1" x14ac:dyDescent="0.25">
      <c r="D301"/>
    </row>
    <row r="302" spans="4:4" ht="39.9" customHeight="1" x14ac:dyDescent="0.25">
      <c r="D302"/>
    </row>
    <row r="303" spans="4:4" ht="39.9" customHeight="1" x14ac:dyDescent="0.25">
      <c r="D303"/>
    </row>
    <row r="304" spans="4:4" ht="39.9" customHeight="1" x14ac:dyDescent="0.25">
      <c r="D304"/>
    </row>
    <row r="305" spans="4:4" ht="39.9" customHeight="1" x14ac:dyDescent="0.25">
      <c r="D305"/>
    </row>
    <row r="306" spans="4:4" ht="39.9" customHeight="1" x14ac:dyDescent="0.25">
      <c r="D306"/>
    </row>
    <row r="307" spans="4:4" ht="39.9" customHeight="1" x14ac:dyDescent="0.25">
      <c r="D307"/>
    </row>
    <row r="308" spans="4:4" ht="39.9" customHeight="1" x14ac:dyDescent="0.25">
      <c r="D308"/>
    </row>
    <row r="309" spans="4:4" ht="39.9" customHeight="1" x14ac:dyDescent="0.25">
      <c r="D309"/>
    </row>
    <row r="310" spans="4:4" ht="39.9" customHeight="1" x14ac:dyDescent="0.25">
      <c r="D310"/>
    </row>
    <row r="311" spans="4:4" ht="39.9" customHeight="1" x14ac:dyDescent="0.25">
      <c r="D311"/>
    </row>
    <row r="312" spans="4:4" ht="39.9" customHeight="1" x14ac:dyDescent="0.25">
      <c r="D312"/>
    </row>
    <row r="313" spans="4:4" ht="39.9" customHeight="1" x14ac:dyDescent="0.25">
      <c r="D313"/>
    </row>
    <row r="314" spans="4:4" ht="39.9" customHeight="1" x14ac:dyDescent="0.25">
      <c r="D314"/>
    </row>
    <row r="315" spans="4:4" ht="39.9" customHeight="1" x14ac:dyDescent="0.25">
      <c r="D315"/>
    </row>
    <row r="316" spans="4:4" ht="39.9" customHeight="1" x14ac:dyDescent="0.25">
      <c r="D316"/>
    </row>
    <row r="317" spans="4:4" ht="39.9" customHeight="1" x14ac:dyDescent="0.25">
      <c r="D317"/>
    </row>
    <row r="318" spans="4:4" ht="39.9" customHeight="1" x14ac:dyDescent="0.25">
      <c r="D318"/>
    </row>
    <row r="319" spans="4:4" ht="39.9" customHeight="1" x14ac:dyDescent="0.25">
      <c r="D319"/>
    </row>
    <row r="320" spans="4:4" ht="39.9" customHeight="1" x14ac:dyDescent="0.25">
      <c r="D320"/>
    </row>
    <row r="321" spans="4:4" ht="39.9" customHeight="1" x14ac:dyDescent="0.25">
      <c r="D321"/>
    </row>
    <row r="322" spans="4:4" ht="39.9" customHeight="1" x14ac:dyDescent="0.25">
      <c r="D322"/>
    </row>
    <row r="323" spans="4:4" ht="39.9" customHeight="1" x14ac:dyDescent="0.25">
      <c r="D323"/>
    </row>
    <row r="324" spans="4:4" ht="39.9" customHeight="1" x14ac:dyDescent="0.25">
      <c r="D324"/>
    </row>
    <row r="325" spans="4:4" ht="39.9" customHeight="1" x14ac:dyDescent="0.25">
      <c r="D325"/>
    </row>
    <row r="326" spans="4:4" ht="39.9" customHeight="1" x14ac:dyDescent="0.25">
      <c r="D326"/>
    </row>
    <row r="327" spans="4:4" ht="39.9" customHeight="1" x14ac:dyDescent="0.25">
      <c r="D327"/>
    </row>
    <row r="328" spans="4:4" ht="39.9" customHeight="1" x14ac:dyDescent="0.25">
      <c r="D328"/>
    </row>
    <row r="329" spans="4:4" ht="39.9" customHeight="1" x14ac:dyDescent="0.25">
      <c r="D329"/>
    </row>
    <row r="330" spans="4:4" ht="39.9" customHeight="1" x14ac:dyDescent="0.25">
      <c r="D330"/>
    </row>
    <row r="331" spans="4:4" ht="39.9" customHeight="1" x14ac:dyDescent="0.25">
      <c r="D331"/>
    </row>
    <row r="332" spans="4:4" ht="39.9" customHeight="1" x14ac:dyDescent="0.25">
      <c r="D332"/>
    </row>
    <row r="333" spans="4:4" ht="39.9" customHeight="1" x14ac:dyDescent="0.25">
      <c r="D333"/>
    </row>
    <row r="334" spans="4:4" ht="39.9" customHeight="1" x14ac:dyDescent="0.25">
      <c r="D334"/>
    </row>
    <row r="335" spans="4:4" ht="39.9" customHeight="1" x14ac:dyDescent="0.25">
      <c r="D335"/>
    </row>
    <row r="336" spans="4:4" ht="39.9" customHeight="1" x14ac:dyDescent="0.25">
      <c r="D336"/>
    </row>
    <row r="337" spans="4:4" ht="39.9" customHeight="1" x14ac:dyDescent="0.25">
      <c r="D337"/>
    </row>
    <row r="338" spans="4:4" ht="39.9" customHeight="1" x14ac:dyDescent="0.25">
      <c r="D338"/>
    </row>
    <row r="339" spans="4:4" ht="39.9" customHeight="1" x14ac:dyDescent="0.25">
      <c r="D339"/>
    </row>
    <row r="340" spans="4:4" ht="39.9" customHeight="1" x14ac:dyDescent="0.25">
      <c r="D340"/>
    </row>
    <row r="341" spans="4:4" ht="39.9" customHeight="1" x14ac:dyDescent="0.25">
      <c r="D341"/>
    </row>
    <row r="342" spans="4:4" ht="39.9" customHeight="1" x14ac:dyDescent="0.25">
      <c r="D342"/>
    </row>
    <row r="343" spans="4:4" ht="39.9" customHeight="1" x14ac:dyDescent="0.25">
      <c r="D343"/>
    </row>
    <row r="344" spans="4:4" ht="39.9" customHeight="1" x14ac:dyDescent="0.25">
      <c r="D344"/>
    </row>
    <row r="345" spans="4:4" ht="39.9" customHeight="1" x14ac:dyDescent="0.25">
      <c r="D345"/>
    </row>
    <row r="346" spans="4:4" ht="39.9" customHeight="1" x14ac:dyDescent="0.25">
      <c r="D346"/>
    </row>
    <row r="347" spans="4:4" ht="39.9" customHeight="1" x14ac:dyDescent="0.25">
      <c r="D347"/>
    </row>
    <row r="348" spans="4:4" ht="39.9" customHeight="1" x14ac:dyDescent="0.25">
      <c r="D348"/>
    </row>
    <row r="349" spans="4:4" ht="39.9" customHeight="1" x14ac:dyDescent="0.25">
      <c r="D349"/>
    </row>
    <row r="350" spans="4:4" ht="39.9" customHeight="1" x14ac:dyDescent="0.25">
      <c r="D350"/>
    </row>
    <row r="351" spans="4:4" ht="39.9" customHeight="1" x14ac:dyDescent="0.25">
      <c r="D351"/>
    </row>
    <row r="352" spans="4:4" ht="39.9" customHeight="1" x14ac:dyDescent="0.25">
      <c r="D352"/>
    </row>
    <row r="353" spans="4:4" ht="39.9" customHeight="1" x14ac:dyDescent="0.25">
      <c r="D353"/>
    </row>
    <row r="354" spans="4:4" ht="39.9" customHeight="1" x14ac:dyDescent="0.25">
      <c r="D354"/>
    </row>
    <row r="355" spans="4:4" ht="39.9" customHeight="1" x14ac:dyDescent="0.25">
      <c r="D355"/>
    </row>
    <row r="356" spans="4:4" ht="39.9" customHeight="1" x14ac:dyDescent="0.25">
      <c r="D356"/>
    </row>
    <row r="357" spans="4:4" ht="39.9" customHeight="1" x14ac:dyDescent="0.25">
      <c r="D357"/>
    </row>
    <row r="358" spans="4:4" ht="39.9" customHeight="1" x14ac:dyDescent="0.25">
      <c r="D358"/>
    </row>
    <row r="359" spans="4:4" ht="39.9" customHeight="1" x14ac:dyDescent="0.25">
      <c r="D359"/>
    </row>
    <row r="360" spans="4:4" ht="39.9" customHeight="1" x14ac:dyDescent="0.25">
      <c r="D360"/>
    </row>
    <row r="361" spans="4:4" ht="39.9" customHeight="1" x14ac:dyDescent="0.25">
      <c r="D361"/>
    </row>
    <row r="362" spans="4:4" ht="39.9" customHeight="1" x14ac:dyDescent="0.25">
      <c r="D362"/>
    </row>
    <row r="363" spans="4:4" ht="39.9" customHeight="1" x14ac:dyDescent="0.25">
      <c r="D363"/>
    </row>
    <row r="364" spans="4:4" ht="39.9" customHeight="1" x14ac:dyDescent="0.25">
      <c r="D364"/>
    </row>
    <row r="365" spans="4:4" ht="39.9" customHeight="1" x14ac:dyDescent="0.25">
      <c r="D365"/>
    </row>
    <row r="366" spans="4:4" ht="39.9" customHeight="1" x14ac:dyDescent="0.25">
      <c r="D366"/>
    </row>
    <row r="367" spans="4:4" ht="39.9" customHeight="1" x14ac:dyDescent="0.25">
      <c r="D367"/>
    </row>
    <row r="368" spans="4:4" ht="39.9" customHeight="1" x14ac:dyDescent="0.25">
      <c r="D368"/>
    </row>
    <row r="369" spans="4:4" ht="39.9" customHeight="1" x14ac:dyDescent="0.25">
      <c r="D369"/>
    </row>
    <row r="370" spans="4:4" ht="39.9" customHeight="1" x14ac:dyDescent="0.25">
      <c r="D370"/>
    </row>
    <row r="371" spans="4:4" ht="39.9" customHeight="1" x14ac:dyDescent="0.25">
      <c r="D371"/>
    </row>
    <row r="372" spans="4:4" ht="39.9" customHeight="1" x14ac:dyDescent="0.25">
      <c r="D372"/>
    </row>
    <row r="373" spans="4:4" ht="39.9" customHeight="1" x14ac:dyDescent="0.25">
      <c r="D373"/>
    </row>
    <row r="374" spans="4:4" ht="39.9" customHeight="1" x14ac:dyDescent="0.25">
      <c r="D374"/>
    </row>
    <row r="375" spans="4:4" ht="39.9" customHeight="1" x14ac:dyDescent="0.25">
      <c r="D375"/>
    </row>
    <row r="376" spans="4:4" ht="39.9" customHeight="1" x14ac:dyDescent="0.25">
      <c r="D376"/>
    </row>
    <row r="377" spans="4:4" ht="39.9" customHeight="1" x14ac:dyDescent="0.25">
      <c r="D377"/>
    </row>
    <row r="378" spans="4:4" ht="39.9" customHeight="1" x14ac:dyDescent="0.25">
      <c r="D378"/>
    </row>
    <row r="379" spans="4:4" ht="39.9" customHeight="1" x14ac:dyDescent="0.25">
      <c r="D379"/>
    </row>
    <row r="380" spans="4:4" ht="39.9" customHeight="1" x14ac:dyDescent="0.25">
      <c r="D380"/>
    </row>
    <row r="381" spans="4:4" ht="39.9" customHeight="1" x14ac:dyDescent="0.25">
      <c r="D381"/>
    </row>
    <row r="382" spans="4:4" ht="39.9" customHeight="1" x14ac:dyDescent="0.25">
      <c r="D382"/>
    </row>
    <row r="383" spans="4:4" ht="39.9" customHeight="1" x14ac:dyDescent="0.25">
      <c r="D383"/>
    </row>
    <row r="384" spans="4:4" ht="39.9" customHeight="1" x14ac:dyDescent="0.25">
      <c r="D384"/>
    </row>
    <row r="385" spans="4:4" ht="39.9" customHeight="1" x14ac:dyDescent="0.25">
      <c r="D385"/>
    </row>
    <row r="386" spans="4:4" ht="39.9" customHeight="1" x14ac:dyDescent="0.25">
      <c r="D386"/>
    </row>
    <row r="387" spans="4:4" ht="39.9" customHeight="1" x14ac:dyDescent="0.25">
      <c r="D387"/>
    </row>
    <row r="388" spans="4:4" ht="39.9" customHeight="1" x14ac:dyDescent="0.25">
      <c r="D388"/>
    </row>
    <row r="389" spans="4:4" ht="39.9" customHeight="1" x14ac:dyDescent="0.25">
      <c r="D389"/>
    </row>
    <row r="390" spans="4:4" ht="39.9" customHeight="1" x14ac:dyDescent="0.25">
      <c r="D390"/>
    </row>
    <row r="391" spans="4:4" ht="39.9" customHeight="1" x14ac:dyDescent="0.25">
      <c r="D391"/>
    </row>
    <row r="392" spans="4:4" ht="39.9" customHeight="1" x14ac:dyDescent="0.25">
      <c r="D392"/>
    </row>
    <row r="393" spans="4:4" ht="39.9" customHeight="1" x14ac:dyDescent="0.25">
      <c r="D393"/>
    </row>
    <row r="394" spans="4:4" ht="39.9" customHeight="1" x14ac:dyDescent="0.25">
      <c r="D394"/>
    </row>
    <row r="395" spans="4:4" ht="39.9" customHeight="1" x14ac:dyDescent="0.25">
      <c r="D395"/>
    </row>
    <row r="396" spans="4:4" ht="39.9" customHeight="1" x14ac:dyDescent="0.25">
      <c r="D396"/>
    </row>
    <row r="397" spans="4:4" ht="39.9" customHeight="1" x14ac:dyDescent="0.25">
      <c r="D397"/>
    </row>
    <row r="398" spans="4:4" ht="39.9" customHeight="1" x14ac:dyDescent="0.25">
      <c r="D398"/>
    </row>
    <row r="399" spans="4:4" ht="39.9" customHeight="1" x14ac:dyDescent="0.25">
      <c r="D399"/>
    </row>
    <row r="400" spans="4:4" ht="39.9" customHeight="1" x14ac:dyDescent="0.25">
      <c r="D400"/>
    </row>
    <row r="401" spans="4:4" ht="39.9" customHeight="1" x14ac:dyDescent="0.25">
      <c r="D401"/>
    </row>
    <row r="402" spans="4:4" ht="39.9" customHeight="1" x14ac:dyDescent="0.25">
      <c r="D402"/>
    </row>
    <row r="403" spans="4:4" ht="39.9" customHeight="1" x14ac:dyDescent="0.25">
      <c r="D403"/>
    </row>
    <row r="404" spans="4:4" ht="39.9" customHeight="1" x14ac:dyDescent="0.25">
      <c r="D404"/>
    </row>
    <row r="405" spans="4:4" ht="39.9" customHeight="1" x14ac:dyDescent="0.25">
      <c r="D405"/>
    </row>
    <row r="406" spans="4:4" ht="39.9" customHeight="1" x14ac:dyDescent="0.25">
      <c r="D406"/>
    </row>
    <row r="407" spans="4:4" ht="39.9" customHeight="1" x14ac:dyDescent="0.25">
      <c r="D407"/>
    </row>
    <row r="408" spans="4:4" ht="39.9" customHeight="1" x14ac:dyDescent="0.25">
      <c r="D408"/>
    </row>
    <row r="409" spans="4:4" ht="39.9" customHeight="1" x14ac:dyDescent="0.25">
      <c r="D409"/>
    </row>
    <row r="410" spans="4:4" ht="39.9" customHeight="1" x14ac:dyDescent="0.25">
      <c r="D410"/>
    </row>
    <row r="411" spans="4:4" ht="39.9" customHeight="1" x14ac:dyDescent="0.25">
      <c r="D411"/>
    </row>
    <row r="412" spans="4:4" ht="39.9" customHeight="1" x14ac:dyDescent="0.25">
      <c r="D412"/>
    </row>
    <row r="413" spans="4:4" ht="39.9" customHeight="1" x14ac:dyDescent="0.25">
      <c r="D413"/>
    </row>
    <row r="414" spans="4:4" ht="39.9" customHeight="1" x14ac:dyDescent="0.25">
      <c r="D414"/>
    </row>
    <row r="415" spans="4:4" ht="39.9" customHeight="1" x14ac:dyDescent="0.25">
      <c r="D415"/>
    </row>
    <row r="416" spans="4:4" ht="39.9" customHeight="1" x14ac:dyDescent="0.25">
      <c r="D416"/>
    </row>
    <row r="417" spans="4:4" ht="39.9" customHeight="1" x14ac:dyDescent="0.25">
      <c r="D417"/>
    </row>
    <row r="418" spans="4:4" ht="39.9" customHeight="1" x14ac:dyDescent="0.25">
      <c r="D418"/>
    </row>
    <row r="419" spans="4:4" ht="39.9" customHeight="1" x14ac:dyDescent="0.25">
      <c r="D419"/>
    </row>
    <row r="420" spans="4:4" ht="39.9" customHeight="1" x14ac:dyDescent="0.25">
      <c r="D420"/>
    </row>
    <row r="421" spans="4:4" ht="39.9" customHeight="1" x14ac:dyDescent="0.25">
      <c r="D421"/>
    </row>
    <row r="422" spans="4:4" ht="39.9" customHeight="1" x14ac:dyDescent="0.25">
      <c r="D422"/>
    </row>
    <row r="423" spans="4:4" ht="39.9" customHeight="1" x14ac:dyDescent="0.25">
      <c r="D423"/>
    </row>
    <row r="424" spans="4:4" ht="39.9" customHeight="1" x14ac:dyDescent="0.25">
      <c r="D424"/>
    </row>
    <row r="425" spans="4:4" ht="39.9" customHeight="1" x14ac:dyDescent="0.25">
      <c r="D425"/>
    </row>
    <row r="426" spans="4:4" ht="39.9" customHeight="1" x14ac:dyDescent="0.25">
      <c r="D426"/>
    </row>
    <row r="427" spans="4:4" ht="39.9" customHeight="1" x14ac:dyDescent="0.25">
      <c r="D427"/>
    </row>
    <row r="428" spans="4:4" ht="39.9" customHeight="1" x14ac:dyDescent="0.25">
      <c r="D428"/>
    </row>
    <row r="429" spans="4:4" ht="39.9" customHeight="1" x14ac:dyDescent="0.25">
      <c r="D429"/>
    </row>
    <row r="430" spans="4:4" ht="39.9" customHeight="1" x14ac:dyDescent="0.25">
      <c r="D430"/>
    </row>
    <row r="431" spans="4:4" ht="39.9" customHeight="1" x14ac:dyDescent="0.25">
      <c r="D431"/>
    </row>
    <row r="432" spans="4:4" ht="39.9" customHeight="1" x14ac:dyDescent="0.25">
      <c r="D432"/>
    </row>
    <row r="433" spans="4:4" ht="39.9" customHeight="1" x14ac:dyDescent="0.25">
      <c r="D433"/>
    </row>
    <row r="434" spans="4:4" ht="39.9" customHeight="1" x14ac:dyDescent="0.25">
      <c r="D434"/>
    </row>
    <row r="435" spans="4:4" ht="39.9" customHeight="1" x14ac:dyDescent="0.25">
      <c r="D435"/>
    </row>
    <row r="436" spans="4:4" ht="39.9" customHeight="1" x14ac:dyDescent="0.25">
      <c r="D436"/>
    </row>
    <row r="437" spans="4:4" ht="39.9" customHeight="1" x14ac:dyDescent="0.25">
      <c r="D437"/>
    </row>
    <row r="438" spans="4:4" ht="39.9" customHeight="1" x14ac:dyDescent="0.25">
      <c r="D438"/>
    </row>
    <row r="439" spans="4:4" ht="39.9" customHeight="1" x14ac:dyDescent="0.25">
      <c r="D439"/>
    </row>
    <row r="440" spans="4:4" ht="39.9" customHeight="1" x14ac:dyDescent="0.25">
      <c r="D440"/>
    </row>
    <row r="441" spans="4:4" ht="39.9" customHeight="1" x14ac:dyDescent="0.25">
      <c r="D441"/>
    </row>
    <row r="442" spans="4:4" ht="39.9" customHeight="1" x14ac:dyDescent="0.25">
      <c r="D442"/>
    </row>
    <row r="443" spans="4:4" ht="39.9" customHeight="1" x14ac:dyDescent="0.25">
      <c r="D443"/>
    </row>
    <row r="444" spans="4:4" ht="39.9" customHeight="1" x14ac:dyDescent="0.25">
      <c r="D444"/>
    </row>
    <row r="445" spans="4:4" ht="39.9" customHeight="1" x14ac:dyDescent="0.25">
      <c r="D445"/>
    </row>
    <row r="446" spans="4:4" ht="39.9" customHeight="1" x14ac:dyDescent="0.25">
      <c r="D446"/>
    </row>
    <row r="447" spans="4:4" ht="39.9" customHeight="1" x14ac:dyDescent="0.25">
      <c r="D447"/>
    </row>
    <row r="448" spans="4:4" ht="39.9" customHeight="1" x14ac:dyDescent="0.25">
      <c r="D448"/>
    </row>
    <row r="449" spans="4:4" ht="39.9" customHeight="1" x14ac:dyDescent="0.25">
      <c r="D449"/>
    </row>
    <row r="450" spans="4:4" ht="39.9" customHeight="1" x14ac:dyDescent="0.25">
      <c r="D450"/>
    </row>
    <row r="451" spans="4:4" ht="39.9" customHeight="1" x14ac:dyDescent="0.25">
      <c r="D451"/>
    </row>
    <row r="452" spans="4:4" ht="39.9" customHeight="1" x14ac:dyDescent="0.25">
      <c r="D452"/>
    </row>
    <row r="453" spans="4:4" ht="39.9" customHeight="1" x14ac:dyDescent="0.25">
      <c r="D453"/>
    </row>
    <row r="454" spans="4:4" ht="39.9" customHeight="1" x14ac:dyDescent="0.25">
      <c r="D454"/>
    </row>
    <row r="455" spans="4:4" ht="39.9" customHeight="1" x14ac:dyDescent="0.25">
      <c r="D455"/>
    </row>
    <row r="456" spans="4:4" ht="39.9" customHeight="1" x14ac:dyDescent="0.25">
      <c r="D456"/>
    </row>
    <row r="457" spans="4:4" ht="39.9" customHeight="1" x14ac:dyDescent="0.25">
      <c r="D457"/>
    </row>
    <row r="458" spans="4:4" ht="39.9" customHeight="1" x14ac:dyDescent="0.25">
      <c r="D458"/>
    </row>
    <row r="459" spans="4:4" ht="39.9" customHeight="1" x14ac:dyDescent="0.25">
      <c r="D459"/>
    </row>
    <row r="460" spans="4:4" ht="39.9" customHeight="1" x14ac:dyDescent="0.25">
      <c r="D460"/>
    </row>
    <row r="461" spans="4:4" ht="39.9" customHeight="1" x14ac:dyDescent="0.25">
      <c r="D461"/>
    </row>
    <row r="462" spans="4:4" ht="39.9" customHeight="1" x14ac:dyDescent="0.25">
      <c r="D462"/>
    </row>
    <row r="463" spans="4:4" ht="39.9" customHeight="1" x14ac:dyDescent="0.25">
      <c r="D463"/>
    </row>
    <row r="464" spans="4:4" ht="39.9" customHeight="1" x14ac:dyDescent="0.25">
      <c r="D464"/>
    </row>
    <row r="465" spans="4:4" ht="39.9" customHeight="1" x14ac:dyDescent="0.25">
      <c r="D465"/>
    </row>
    <row r="466" spans="4:4" ht="39.9" customHeight="1" x14ac:dyDescent="0.25">
      <c r="D466"/>
    </row>
    <row r="467" spans="4:4" ht="39.9" customHeight="1" x14ac:dyDescent="0.25">
      <c r="D467"/>
    </row>
    <row r="468" spans="4:4" ht="39.9" customHeight="1" x14ac:dyDescent="0.25">
      <c r="D468"/>
    </row>
    <row r="469" spans="4:4" ht="39.9" customHeight="1" x14ac:dyDescent="0.25">
      <c r="D469"/>
    </row>
    <row r="470" spans="4:4" ht="39.9" customHeight="1" x14ac:dyDescent="0.25">
      <c r="D470"/>
    </row>
    <row r="471" spans="4:4" ht="39.9" customHeight="1" x14ac:dyDescent="0.25">
      <c r="D471"/>
    </row>
    <row r="472" spans="4:4" ht="39.9" customHeight="1" x14ac:dyDescent="0.25">
      <c r="D472"/>
    </row>
    <row r="473" spans="4:4" ht="39.9" customHeight="1" x14ac:dyDescent="0.25">
      <c r="D473"/>
    </row>
    <row r="474" spans="4:4" ht="39.9" customHeight="1" x14ac:dyDescent="0.25">
      <c r="D474"/>
    </row>
    <row r="475" spans="4:4" ht="39.9" customHeight="1" x14ac:dyDescent="0.25">
      <c r="D475"/>
    </row>
    <row r="476" spans="4:4" ht="39.9" customHeight="1" x14ac:dyDescent="0.25">
      <c r="D476"/>
    </row>
    <row r="477" spans="4:4" ht="39.9" customHeight="1" x14ac:dyDescent="0.25">
      <c r="D477"/>
    </row>
    <row r="478" spans="4:4" ht="39.9" customHeight="1" x14ac:dyDescent="0.25">
      <c r="D478"/>
    </row>
    <row r="479" spans="4:4" ht="39.9" customHeight="1" x14ac:dyDescent="0.25">
      <c r="D479"/>
    </row>
    <row r="480" spans="4:4" ht="39.9" customHeight="1" x14ac:dyDescent="0.25">
      <c r="D480"/>
    </row>
    <row r="481" spans="4:4" ht="39.9" customHeight="1" x14ac:dyDescent="0.25">
      <c r="D481"/>
    </row>
    <row r="482" spans="4:4" ht="39.9" customHeight="1" x14ac:dyDescent="0.25">
      <c r="D482"/>
    </row>
    <row r="483" spans="4:4" ht="39.9" customHeight="1" x14ac:dyDescent="0.25">
      <c r="D483"/>
    </row>
    <row r="484" spans="4:4" ht="39.9" customHeight="1" x14ac:dyDescent="0.25">
      <c r="D484"/>
    </row>
    <row r="485" spans="4:4" ht="39.9" customHeight="1" x14ac:dyDescent="0.25">
      <c r="D485"/>
    </row>
    <row r="486" spans="4:4" ht="39.9" customHeight="1" x14ac:dyDescent="0.25">
      <c r="D486"/>
    </row>
    <row r="487" spans="4:4" ht="39.9" customHeight="1" x14ac:dyDescent="0.25">
      <c r="D487"/>
    </row>
    <row r="488" spans="4:4" ht="39.9" customHeight="1" x14ac:dyDescent="0.25">
      <c r="D488"/>
    </row>
    <row r="489" spans="4:4" ht="39.9" customHeight="1" x14ac:dyDescent="0.25">
      <c r="D489"/>
    </row>
    <row r="490" spans="4:4" ht="39.9" customHeight="1" x14ac:dyDescent="0.25">
      <c r="D490"/>
    </row>
    <row r="491" spans="4:4" ht="39.9" customHeight="1" x14ac:dyDescent="0.25">
      <c r="D491"/>
    </row>
    <row r="492" spans="4:4" ht="39.9" customHeight="1" x14ac:dyDescent="0.25">
      <c r="D492"/>
    </row>
    <row r="493" spans="4:4" ht="39.9" customHeight="1" x14ac:dyDescent="0.25">
      <c r="D493"/>
    </row>
    <row r="494" spans="4:4" ht="39.9" customHeight="1" x14ac:dyDescent="0.25">
      <c r="D494"/>
    </row>
    <row r="495" spans="4:4" ht="39.9" customHeight="1" x14ac:dyDescent="0.25">
      <c r="D495"/>
    </row>
    <row r="496" spans="4:4" ht="39.9" customHeight="1" x14ac:dyDescent="0.25">
      <c r="D496"/>
    </row>
    <row r="497" spans="4:4" ht="39.9" customHeight="1" x14ac:dyDescent="0.25">
      <c r="D497"/>
    </row>
    <row r="498" spans="4:4" ht="39.9" customHeight="1" x14ac:dyDescent="0.25">
      <c r="D498"/>
    </row>
    <row r="499" spans="4:4" ht="39.9" customHeight="1" x14ac:dyDescent="0.25">
      <c r="D499"/>
    </row>
    <row r="500" spans="4:4" ht="39.9" customHeight="1" x14ac:dyDescent="0.25">
      <c r="D500"/>
    </row>
    <row r="501" spans="4:4" ht="39.9" customHeight="1" x14ac:dyDescent="0.25">
      <c r="D501"/>
    </row>
    <row r="502" spans="4:4" ht="39.9" customHeight="1" x14ac:dyDescent="0.25">
      <c r="D502"/>
    </row>
    <row r="503" spans="4:4" ht="39.9" customHeight="1" x14ac:dyDescent="0.25">
      <c r="D503"/>
    </row>
    <row r="504" spans="4:4" ht="39.9" customHeight="1" x14ac:dyDescent="0.25">
      <c r="D504"/>
    </row>
    <row r="505" spans="4:4" ht="39.9" customHeight="1" x14ac:dyDescent="0.25">
      <c r="D505"/>
    </row>
    <row r="506" spans="4:4" ht="39.9" customHeight="1" x14ac:dyDescent="0.25">
      <c r="D506"/>
    </row>
    <row r="507" spans="4:4" ht="39.9" customHeight="1" x14ac:dyDescent="0.25">
      <c r="D507"/>
    </row>
    <row r="508" spans="4:4" ht="39.9" customHeight="1" x14ac:dyDescent="0.25">
      <c r="D508"/>
    </row>
    <row r="509" spans="4:4" ht="39.9" customHeight="1" x14ac:dyDescent="0.25">
      <c r="D509"/>
    </row>
    <row r="510" spans="4:4" ht="39.9" customHeight="1" x14ac:dyDescent="0.25">
      <c r="D510"/>
    </row>
    <row r="511" spans="4:4" ht="39.9" customHeight="1" x14ac:dyDescent="0.25">
      <c r="D511"/>
    </row>
    <row r="512" spans="4:4" ht="39.9" customHeight="1" x14ac:dyDescent="0.25">
      <c r="D512"/>
    </row>
    <row r="513" spans="4:4" ht="39.9" customHeight="1" x14ac:dyDescent="0.25">
      <c r="D513"/>
    </row>
    <row r="514" spans="4:4" ht="39.9" customHeight="1" x14ac:dyDescent="0.25">
      <c r="D514"/>
    </row>
    <row r="515" spans="4:4" ht="39.9" customHeight="1" x14ac:dyDescent="0.25">
      <c r="D515"/>
    </row>
    <row r="516" spans="4:4" ht="39.9" customHeight="1" x14ac:dyDescent="0.25">
      <c r="D516"/>
    </row>
    <row r="517" spans="4:4" ht="39.9" customHeight="1" x14ac:dyDescent="0.25">
      <c r="D517"/>
    </row>
    <row r="518" spans="4:4" ht="39.9" customHeight="1" x14ac:dyDescent="0.25">
      <c r="D518"/>
    </row>
    <row r="519" spans="4:4" ht="39.9" customHeight="1" x14ac:dyDescent="0.25">
      <c r="D519"/>
    </row>
    <row r="520" spans="4:4" ht="39.9" customHeight="1" x14ac:dyDescent="0.25">
      <c r="D520"/>
    </row>
    <row r="521" spans="4:4" ht="39.9" customHeight="1" x14ac:dyDescent="0.25">
      <c r="D521"/>
    </row>
    <row r="522" spans="4:4" ht="39.9" customHeight="1" x14ac:dyDescent="0.25">
      <c r="D522"/>
    </row>
    <row r="523" spans="4:4" ht="39.9" customHeight="1" x14ac:dyDescent="0.25">
      <c r="D523"/>
    </row>
    <row r="524" spans="4:4" ht="39.9" customHeight="1" x14ac:dyDescent="0.25">
      <c r="D524"/>
    </row>
    <row r="525" spans="4:4" ht="39.9" customHeight="1" x14ac:dyDescent="0.25">
      <c r="D525"/>
    </row>
    <row r="526" spans="4:4" ht="39.9" customHeight="1" x14ac:dyDescent="0.25">
      <c r="D526"/>
    </row>
    <row r="527" spans="4:4" ht="39.9" customHeight="1" x14ac:dyDescent="0.25">
      <c r="D527"/>
    </row>
    <row r="528" spans="4:4" ht="39.9" customHeight="1" x14ac:dyDescent="0.25">
      <c r="D528"/>
    </row>
    <row r="529" spans="4:4" ht="39.9" customHeight="1" x14ac:dyDescent="0.25">
      <c r="D529"/>
    </row>
    <row r="530" spans="4:4" ht="39.9" customHeight="1" x14ac:dyDescent="0.25">
      <c r="D530"/>
    </row>
    <row r="531" spans="4:4" ht="39.9" customHeight="1" x14ac:dyDescent="0.25">
      <c r="D531"/>
    </row>
    <row r="532" spans="4:4" ht="39.9" customHeight="1" x14ac:dyDescent="0.25">
      <c r="D532"/>
    </row>
    <row r="533" spans="4:4" ht="39.9" customHeight="1" x14ac:dyDescent="0.25">
      <c r="D533"/>
    </row>
    <row r="534" spans="4:4" ht="39.9" customHeight="1" x14ac:dyDescent="0.25">
      <c r="D534"/>
    </row>
    <row r="535" spans="4:4" ht="39.9" customHeight="1" x14ac:dyDescent="0.25">
      <c r="D535"/>
    </row>
    <row r="536" spans="4:4" ht="39.9" customHeight="1" x14ac:dyDescent="0.25">
      <c r="D536"/>
    </row>
    <row r="537" spans="4:4" ht="39.9" customHeight="1" x14ac:dyDescent="0.25">
      <c r="D537"/>
    </row>
    <row r="538" spans="4:4" ht="39.9" customHeight="1" x14ac:dyDescent="0.25">
      <c r="D538"/>
    </row>
    <row r="539" spans="4:4" ht="39.9" customHeight="1" x14ac:dyDescent="0.25">
      <c r="D539"/>
    </row>
    <row r="540" spans="4:4" ht="39.9" customHeight="1" x14ac:dyDescent="0.25">
      <c r="D540"/>
    </row>
    <row r="541" spans="4:4" ht="39.9" customHeight="1" x14ac:dyDescent="0.25">
      <c r="D541"/>
    </row>
    <row r="542" spans="4:4" ht="39.9" customHeight="1" x14ac:dyDescent="0.25">
      <c r="D542"/>
    </row>
    <row r="543" spans="4:4" ht="39.9" customHeight="1" x14ac:dyDescent="0.25">
      <c r="D543"/>
    </row>
    <row r="544" spans="4:4" ht="39.9" customHeight="1" x14ac:dyDescent="0.25">
      <c r="D544"/>
    </row>
    <row r="545" spans="4:4" ht="39.9" customHeight="1" x14ac:dyDescent="0.25">
      <c r="D545"/>
    </row>
    <row r="546" spans="4:4" ht="39.9" customHeight="1" x14ac:dyDescent="0.25">
      <c r="D546"/>
    </row>
    <row r="547" spans="4:4" ht="39.9" customHeight="1" x14ac:dyDescent="0.25">
      <c r="D547"/>
    </row>
    <row r="548" spans="4:4" ht="39.9" customHeight="1" x14ac:dyDescent="0.25">
      <c r="D548"/>
    </row>
    <row r="549" spans="4:4" ht="39.9" customHeight="1" x14ac:dyDescent="0.25">
      <c r="D549"/>
    </row>
    <row r="550" spans="4:4" ht="39.9" customHeight="1" x14ac:dyDescent="0.25">
      <c r="D550"/>
    </row>
    <row r="551" spans="4:4" ht="39.9" customHeight="1" x14ac:dyDescent="0.25">
      <c r="D551"/>
    </row>
    <row r="552" spans="4:4" ht="39.9" customHeight="1" x14ac:dyDescent="0.25">
      <c r="D552"/>
    </row>
    <row r="553" spans="4:4" ht="39.9" customHeight="1" x14ac:dyDescent="0.25">
      <c r="D553"/>
    </row>
    <row r="554" spans="4:4" ht="39.9" customHeight="1" x14ac:dyDescent="0.25">
      <c r="D554"/>
    </row>
    <row r="555" spans="4:4" ht="39.9" customHeight="1" x14ac:dyDescent="0.25">
      <c r="D555"/>
    </row>
    <row r="556" spans="4:4" ht="39.9" customHeight="1" x14ac:dyDescent="0.25">
      <c r="D556"/>
    </row>
    <row r="557" spans="4:4" ht="39.9" customHeight="1" x14ac:dyDescent="0.25">
      <c r="D557"/>
    </row>
    <row r="558" spans="4:4" ht="39.9" customHeight="1" x14ac:dyDescent="0.25">
      <c r="D558"/>
    </row>
    <row r="559" spans="4:4" ht="39.9" customHeight="1" x14ac:dyDescent="0.25">
      <c r="D559"/>
    </row>
    <row r="560" spans="4:4" ht="39.9" customHeight="1" x14ac:dyDescent="0.25">
      <c r="D560"/>
    </row>
    <row r="561" spans="4:4" ht="39.9" customHeight="1" x14ac:dyDescent="0.25">
      <c r="D561"/>
    </row>
    <row r="562" spans="4:4" ht="39.9" customHeight="1" x14ac:dyDescent="0.25">
      <c r="D562"/>
    </row>
    <row r="563" spans="4:4" ht="39.9" customHeight="1" x14ac:dyDescent="0.25">
      <c r="D563"/>
    </row>
    <row r="564" spans="4:4" ht="39.9" customHeight="1" x14ac:dyDescent="0.25">
      <c r="D564"/>
    </row>
    <row r="565" spans="4:4" ht="39.9" customHeight="1" x14ac:dyDescent="0.25">
      <c r="D565"/>
    </row>
    <row r="566" spans="4:4" ht="39.9" customHeight="1" x14ac:dyDescent="0.25">
      <c r="D566"/>
    </row>
    <row r="567" spans="4:4" ht="39.9" customHeight="1" x14ac:dyDescent="0.25">
      <c r="D567"/>
    </row>
    <row r="568" spans="4:4" ht="39.9" customHeight="1" x14ac:dyDescent="0.25">
      <c r="D568"/>
    </row>
    <row r="569" spans="4:4" ht="39.9" customHeight="1" x14ac:dyDescent="0.25">
      <c r="D569"/>
    </row>
    <row r="570" spans="4:4" ht="39.9" customHeight="1" x14ac:dyDescent="0.25">
      <c r="D570"/>
    </row>
    <row r="571" spans="4:4" ht="39.9" customHeight="1" x14ac:dyDescent="0.25">
      <c r="D571"/>
    </row>
    <row r="572" spans="4:4" ht="39.9" customHeight="1" x14ac:dyDescent="0.25">
      <c r="D572"/>
    </row>
    <row r="573" spans="4:4" ht="39.9" customHeight="1" x14ac:dyDescent="0.25">
      <c r="D573"/>
    </row>
    <row r="574" spans="4:4" ht="39.9" customHeight="1" x14ac:dyDescent="0.25">
      <c r="D574"/>
    </row>
    <row r="575" spans="4:4" ht="39.9" customHeight="1" x14ac:dyDescent="0.25">
      <c r="D575"/>
    </row>
    <row r="576" spans="4:4" ht="39.9" customHeight="1" x14ac:dyDescent="0.25">
      <c r="D576"/>
    </row>
    <row r="577" spans="4:4" ht="39.9" customHeight="1" x14ac:dyDescent="0.25">
      <c r="D577"/>
    </row>
    <row r="578" spans="4:4" ht="39.9" customHeight="1" x14ac:dyDescent="0.25">
      <c r="D578"/>
    </row>
    <row r="579" spans="4:4" ht="39.9" customHeight="1" x14ac:dyDescent="0.25">
      <c r="D579"/>
    </row>
    <row r="580" spans="4:4" ht="39.9" customHeight="1" x14ac:dyDescent="0.25">
      <c r="D580"/>
    </row>
    <row r="581" spans="4:4" ht="39.9" customHeight="1" x14ac:dyDescent="0.25">
      <c r="D581"/>
    </row>
    <row r="582" spans="4:4" ht="39.9" customHeight="1" x14ac:dyDescent="0.25">
      <c r="D582"/>
    </row>
    <row r="583" spans="4:4" ht="39.9" customHeight="1" x14ac:dyDescent="0.25">
      <c r="D583"/>
    </row>
    <row r="584" spans="4:4" ht="39.9" customHeight="1" x14ac:dyDescent="0.25">
      <c r="D584"/>
    </row>
    <row r="585" spans="4:4" ht="39.9" customHeight="1" x14ac:dyDescent="0.25">
      <c r="D585"/>
    </row>
    <row r="586" spans="4:4" ht="39.9" customHeight="1" x14ac:dyDescent="0.25">
      <c r="D586"/>
    </row>
    <row r="587" spans="4:4" ht="39.9" customHeight="1" x14ac:dyDescent="0.25">
      <c r="D587"/>
    </row>
    <row r="588" spans="4:4" ht="39.9" customHeight="1" x14ac:dyDescent="0.25">
      <c r="D588"/>
    </row>
    <row r="589" spans="4:4" ht="39.9" customHeight="1" x14ac:dyDescent="0.25">
      <c r="D589"/>
    </row>
    <row r="590" spans="4:4" ht="39.9" customHeight="1" x14ac:dyDescent="0.25">
      <c r="D590"/>
    </row>
    <row r="591" spans="4:4" ht="39.9" customHeight="1" x14ac:dyDescent="0.25">
      <c r="D591"/>
    </row>
    <row r="592" spans="4:4" ht="39.9" customHeight="1" x14ac:dyDescent="0.25">
      <c r="D592"/>
    </row>
    <row r="593" spans="4:4" ht="39.9" customHeight="1" x14ac:dyDescent="0.25">
      <c r="D593"/>
    </row>
    <row r="594" spans="4:4" ht="39.9" customHeight="1" x14ac:dyDescent="0.25">
      <c r="D594"/>
    </row>
    <row r="595" spans="4:4" ht="39.9" customHeight="1" x14ac:dyDescent="0.25">
      <c r="D595"/>
    </row>
    <row r="596" spans="4:4" ht="39.9" customHeight="1" x14ac:dyDescent="0.25">
      <c r="D596"/>
    </row>
    <row r="597" spans="4:4" ht="39.9" customHeight="1" x14ac:dyDescent="0.25">
      <c r="D597"/>
    </row>
    <row r="598" spans="4:4" ht="39.9" customHeight="1" x14ac:dyDescent="0.25">
      <c r="D598"/>
    </row>
    <row r="599" spans="4:4" ht="39.9" customHeight="1" x14ac:dyDescent="0.25">
      <c r="D599"/>
    </row>
    <row r="600" spans="4:4" ht="39.9" customHeight="1" x14ac:dyDescent="0.25">
      <c r="D600"/>
    </row>
    <row r="601" spans="4:4" ht="39.9" customHeight="1" x14ac:dyDescent="0.25">
      <c r="D601"/>
    </row>
    <row r="602" spans="4:4" ht="39.9" customHeight="1" x14ac:dyDescent="0.25">
      <c r="D602"/>
    </row>
    <row r="603" spans="4:4" ht="39.9" customHeight="1" x14ac:dyDescent="0.25">
      <c r="D603"/>
    </row>
    <row r="604" spans="4:4" ht="39.9" customHeight="1" x14ac:dyDescent="0.25">
      <c r="D604"/>
    </row>
    <row r="605" spans="4:4" ht="39.9" customHeight="1" x14ac:dyDescent="0.25">
      <c r="D605"/>
    </row>
    <row r="606" spans="4:4" ht="39.9" customHeight="1" x14ac:dyDescent="0.25">
      <c r="D606"/>
    </row>
    <row r="607" spans="4:4" ht="39.9" customHeight="1" x14ac:dyDescent="0.25">
      <c r="D607"/>
    </row>
    <row r="608" spans="4:4" ht="39.9" customHeight="1" x14ac:dyDescent="0.25">
      <c r="D608"/>
    </row>
    <row r="609" spans="4:4" ht="39.9" customHeight="1" x14ac:dyDescent="0.25">
      <c r="D609"/>
    </row>
    <row r="610" spans="4:4" ht="39.9" customHeight="1" x14ac:dyDescent="0.25">
      <c r="D610"/>
    </row>
    <row r="611" spans="4:4" ht="39.9" customHeight="1" x14ac:dyDescent="0.25">
      <c r="D611"/>
    </row>
    <row r="612" spans="4:4" ht="39.9" customHeight="1" x14ac:dyDescent="0.25">
      <c r="D612"/>
    </row>
    <row r="613" spans="4:4" ht="39.9" customHeight="1" x14ac:dyDescent="0.25">
      <c r="D613"/>
    </row>
    <row r="614" spans="4:4" ht="39.9" customHeight="1" x14ac:dyDescent="0.25">
      <c r="D614"/>
    </row>
    <row r="615" spans="4:4" ht="39.9" customHeight="1" x14ac:dyDescent="0.25">
      <c r="D615"/>
    </row>
    <row r="616" spans="4:4" ht="39.9" customHeight="1" x14ac:dyDescent="0.25">
      <c r="D616"/>
    </row>
    <row r="617" spans="4:4" ht="39.9" customHeight="1" x14ac:dyDescent="0.25">
      <c r="D617"/>
    </row>
    <row r="618" spans="4:4" ht="39.9" customHeight="1" x14ac:dyDescent="0.25">
      <c r="D618"/>
    </row>
    <row r="619" spans="4:4" ht="39.9" customHeight="1" x14ac:dyDescent="0.25">
      <c r="D619"/>
    </row>
    <row r="620" spans="4:4" ht="39.9" customHeight="1" x14ac:dyDescent="0.25">
      <c r="D620"/>
    </row>
    <row r="621" spans="4:4" ht="39.9" customHeight="1" x14ac:dyDescent="0.25">
      <c r="D621"/>
    </row>
    <row r="622" spans="4:4" ht="39.9" customHeight="1" x14ac:dyDescent="0.25">
      <c r="D622"/>
    </row>
    <row r="623" spans="4:4" ht="39.9" customHeight="1" x14ac:dyDescent="0.25">
      <c r="D623"/>
    </row>
    <row r="624" spans="4:4" ht="39.9" customHeight="1" x14ac:dyDescent="0.25">
      <c r="D624"/>
    </row>
    <row r="625" spans="4:4" ht="39.9" customHeight="1" x14ac:dyDescent="0.25">
      <c r="D625"/>
    </row>
    <row r="626" spans="4:4" ht="39.9" customHeight="1" x14ac:dyDescent="0.25">
      <c r="D626"/>
    </row>
    <row r="627" spans="4:4" ht="39.9" customHeight="1" x14ac:dyDescent="0.25">
      <c r="D627"/>
    </row>
    <row r="628" spans="4:4" ht="39.9" customHeight="1" x14ac:dyDescent="0.25">
      <c r="D628"/>
    </row>
    <row r="629" spans="4:4" ht="39.9" customHeight="1" x14ac:dyDescent="0.25">
      <c r="D629"/>
    </row>
    <row r="630" spans="4:4" ht="39.9" customHeight="1" x14ac:dyDescent="0.25">
      <c r="D630"/>
    </row>
    <row r="631" spans="4:4" ht="39.9" customHeight="1" x14ac:dyDescent="0.25">
      <c r="D631"/>
    </row>
    <row r="632" spans="4:4" ht="39.9" customHeight="1" x14ac:dyDescent="0.25">
      <c r="D632"/>
    </row>
    <row r="633" spans="4:4" ht="39.9" customHeight="1" x14ac:dyDescent="0.25">
      <c r="D633"/>
    </row>
    <row r="634" spans="4:4" ht="39.9" customHeight="1" x14ac:dyDescent="0.25">
      <c r="D634"/>
    </row>
    <row r="635" spans="4:4" ht="39.9" customHeight="1" x14ac:dyDescent="0.25">
      <c r="D635"/>
    </row>
    <row r="636" spans="4:4" ht="39.9" customHeight="1" x14ac:dyDescent="0.25">
      <c r="D636"/>
    </row>
    <row r="637" spans="4:4" ht="39.9" customHeight="1" x14ac:dyDescent="0.25">
      <c r="D637"/>
    </row>
    <row r="638" spans="4:4" ht="39.9" customHeight="1" x14ac:dyDescent="0.25">
      <c r="D638"/>
    </row>
    <row r="639" spans="4:4" ht="39.9" customHeight="1" x14ac:dyDescent="0.25">
      <c r="D639"/>
    </row>
    <row r="640" spans="4:4" ht="39.9" customHeight="1" x14ac:dyDescent="0.25">
      <c r="D640"/>
    </row>
    <row r="641" spans="4:4" ht="39.9" customHeight="1" x14ac:dyDescent="0.25">
      <c r="D641"/>
    </row>
    <row r="642" spans="4:4" ht="39.9" customHeight="1" x14ac:dyDescent="0.25">
      <c r="D642"/>
    </row>
    <row r="643" spans="4:4" ht="39.9" customHeight="1" x14ac:dyDescent="0.25">
      <c r="D643"/>
    </row>
    <row r="644" spans="4:4" ht="39.9" customHeight="1" x14ac:dyDescent="0.25">
      <c r="D644"/>
    </row>
    <row r="645" spans="4:4" ht="39.9" customHeight="1" x14ac:dyDescent="0.25">
      <c r="D645"/>
    </row>
    <row r="646" spans="4:4" ht="39.9" customHeight="1" x14ac:dyDescent="0.25">
      <c r="D646"/>
    </row>
    <row r="647" spans="4:4" ht="39.9" customHeight="1" x14ac:dyDescent="0.25">
      <c r="D647"/>
    </row>
    <row r="648" spans="4:4" ht="39.9" customHeight="1" x14ac:dyDescent="0.25">
      <c r="D648"/>
    </row>
    <row r="649" spans="4:4" ht="39.9" customHeight="1" x14ac:dyDescent="0.25">
      <c r="D649"/>
    </row>
    <row r="650" spans="4:4" ht="39.9" customHeight="1" x14ac:dyDescent="0.25">
      <c r="D650"/>
    </row>
    <row r="651" spans="4:4" ht="39.9" customHeight="1" x14ac:dyDescent="0.25">
      <c r="D651"/>
    </row>
    <row r="652" spans="4:4" ht="39.9" customHeight="1" x14ac:dyDescent="0.25">
      <c r="D652"/>
    </row>
    <row r="653" spans="4:4" ht="39.9" customHeight="1" x14ac:dyDescent="0.25">
      <c r="D653"/>
    </row>
    <row r="654" spans="4:4" ht="39.9" customHeight="1" x14ac:dyDescent="0.25">
      <c r="D654"/>
    </row>
    <row r="655" spans="4:4" ht="39.9" customHeight="1" x14ac:dyDescent="0.25">
      <c r="D655"/>
    </row>
    <row r="656" spans="4:4" ht="39.9" customHeight="1" x14ac:dyDescent="0.25">
      <c r="D656"/>
    </row>
    <row r="657" spans="4:4" ht="39.9" customHeight="1" x14ac:dyDescent="0.25">
      <c r="D657"/>
    </row>
    <row r="658" spans="4:4" ht="39.9" customHeight="1" x14ac:dyDescent="0.25">
      <c r="D658"/>
    </row>
    <row r="659" spans="4:4" ht="39.9" customHeight="1" x14ac:dyDescent="0.25">
      <c r="D659"/>
    </row>
    <row r="660" spans="4:4" ht="39.9" customHeight="1" x14ac:dyDescent="0.25">
      <c r="D660"/>
    </row>
    <row r="661" spans="4:4" ht="39.9" customHeight="1" x14ac:dyDescent="0.25">
      <c r="D661"/>
    </row>
    <row r="662" spans="4:4" ht="39.9" customHeight="1" x14ac:dyDescent="0.25">
      <c r="D662"/>
    </row>
    <row r="663" spans="4:4" ht="39.9" customHeight="1" x14ac:dyDescent="0.25">
      <c r="D663"/>
    </row>
    <row r="664" spans="4:4" ht="39.9" customHeight="1" x14ac:dyDescent="0.25">
      <c r="D664"/>
    </row>
    <row r="665" spans="4:4" ht="39.9" customHeight="1" x14ac:dyDescent="0.25">
      <c r="D665"/>
    </row>
    <row r="666" spans="4:4" ht="39.9" customHeight="1" x14ac:dyDescent="0.25">
      <c r="D666"/>
    </row>
    <row r="667" spans="4:4" ht="39.9" customHeight="1" x14ac:dyDescent="0.25">
      <c r="D667"/>
    </row>
    <row r="668" spans="4:4" ht="39.9" customHeight="1" x14ac:dyDescent="0.25">
      <c r="D668"/>
    </row>
    <row r="669" spans="4:4" ht="39.9" customHeight="1" x14ac:dyDescent="0.25">
      <c r="D669"/>
    </row>
    <row r="670" spans="4:4" ht="39.9" customHeight="1" x14ac:dyDescent="0.25">
      <c r="D670"/>
    </row>
    <row r="671" spans="4:4" ht="39.9" customHeight="1" x14ac:dyDescent="0.25">
      <c r="D671"/>
    </row>
    <row r="672" spans="4:4" ht="39.9" customHeight="1" x14ac:dyDescent="0.25">
      <c r="D672"/>
    </row>
    <row r="673" spans="4:4" ht="39.9" customHeight="1" x14ac:dyDescent="0.25">
      <c r="D673"/>
    </row>
    <row r="674" spans="4:4" ht="39.9" customHeight="1" x14ac:dyDescent="0.25">
      <c r="D674"/>
    </row>
    <row r="675" spans="4:4" ht="39.9" customHeight="1" x14ac:dyDescent="0.25">
      <c r="D675"/>
    </row>
    <row r="676" spans="4:4" ht="39.9" customHeight="1" x14ac:dyDescent="0.25">
      <c r="D676"/>
    </row>
    <row r="677" spans="4:4" ht="39.9" customHeight="1" x14ac:dyDescent="0.25">
      <c r="D677"/>
    </row>
    <row r="678" spans="4:4" ht="39.9" customHeight="1" x14ac:dyDescent="0.25">
      <c r="D678"/>
    </row>
    <row r="679" spans="4:4" ht="39.9" customHeight="1" x14ac:dyDescent="0.25">
      <c r="D679"/>
    </row>
    <row r="680" spans="4:4" ht="39.9" customHeight="1" x14ac:dyDescent="0.25">
      <c r="D680"/>
    </row>
    <row r="681" spans="4:4" ht="39.9" customHeight="1" x14ac:dyDescent="0.25">
      <c r="D681"/>
    </row>
    <row r="682" spans="4:4" ht="39.9" customHeight="1" x14ac:dyDescent="0.25">
      <c r="D682"/>
    </row>
    <row r="683" spans="4:4" ht="39.9" customHeight="1" x14ac:dyDescent="0.25">
      <c r="D683"/>
    </row>
    <row r="684" spans="4:4" ht="39.9" customHeight="1" x14ac:dyDescent="0.25">
      <c r="D684"/>
    </row>
    <row r="685" spans="4:4" ht="39.9" customHeight="1" x14ac:dyDescent="0.25">
      <c r="D685"/>
    </row>
    <row r="686" spans="4:4" ht="39.9" customHeight="1" x14ac:dyDescent="0.25">
      <c r="D686"/>
    </row>
    <row r="687" spans="4:4" ht="39.9" customHeight="1" x14ac:dyDescent="0.25">
      <c r="D687"/>
    </row>
    <row r="688" spans="4:4" ht="39.9" customHeight="1" x14ac:dyDescent="0.25">
      <c r="D688"/>
    </row>
    <row r="689" spans="4:4" ht="39.9" customHeight="1" x14ac:dyDescent="0.25">
      <c r="D689"/>
    </row>
    <row r="690" spans="4:4" ht="39.9" customHeight="1" x14ac:dyDescent="0.25">
      <c r="D690"/>
    </row>
    <row r="691" spans="4:4" ht="39.9" customHeight="1" x14ac:dyDescent="0.25">
      <c r="D691"/>
    </row>
    <row r="692" spans="4:4" ht="39.9" customHeight="1" x14ac:dyDescent="0.25">
      <c r="D692"/>
    </row>
    <row r="693" spans="4:4" ht="39.9" customHeight="1" x14ac:dyDescent="0.25">
      <c r="D693"/>
    </row>
    <row r="694" spans="4:4" ht="39.9" customHeight="1" x14ac:dyDescent="0.25">
      <c r="D694"/>
    </row>
    <row r="695" spans="4:4" ht="39.9" customHeight="1" x14ac:dyDescent="0.25">
      <c r="D695"/>
    </row>
    <row r="696" spans="4:4" ht="39.9" customHeight="1" x14ac:dyDescent="0.25">
      <c r="D696"/>
    </row>
    <row r="697" spans="4:4" ht="39.9" customHeight="1" x14ac:dyDescent="0.25">
      <c r="D697"/>
    </row>
    <row r="698" spans="4:4" ht="39.9" customHeight="1" x14ac:dyDescent="0.25">
      <c r="D698"/>
    </row>
    <row r="699" spans="4:4" ht="39.9" customHeight="1" x14ac:dyDescent="0.25">
      <c r="D699"/>
    </row>
    <row r="700" spans="4:4" ht="39.9" customHeight="1" x14ac:dyDescent="0.25">
      <c r="D700"/>
    </row>
    <row r="701" spans="4:4" ht="39.9" customHeight="1" x14ac:dyDescent="0.25">
      <c r="D701"/>
    </row>
    <row r="702" spans="4:4" ht="39.9" customHeight="1" x14ac:dyDescent="0.25">
      <c r="D702"/>
    </row>
    <row r="703" spans="4:4" ht="39.9" customHeight="1" x14ac:dyDescent="0.25">
      <c r="D703"/>
    </row>
    <row r="704" spans="4:4" ht="39.9" customHeight="1" x14ac:dyDescent="0.25">
      <c r="D704"/>
    </row>
    <row r="705" spans="4:4" ht="39.9" customHeight="1" x14ac:dyDescent="0.25">
      <c r="D705"/>
    </row>
    <row r="706" spans="4:4" ht="39.9" customHeight="1" x14ac:dyDescent="0.25">
      <c r="D706"/>
    </row>
    <row r="707" spans="4:4" ht="39.9" customHeight="1" x14ac:dyDescent="0.25">
      <c r="D707"/>
    </row>
    <row r="708" spans="4:4" ht="39.9" customHeight="1" x14ac:dyDescent="0.25">
      <c r="D708"/>
    </row>
    <row r="709" spans="4:4" ht="39.9" customHeight="1" x14ac:dyDescent="0.25">
      <c r="D709"/>
    </row>
    <row r="710" spans="4:4" ht="39.9" customHeight="1" x14ac:dyDescent="0.25">
      <c r="D710"/>
    </row>
    <row r="711" spans="4:4" ht="39.9" customHeight="1" x14ac:dyDescent="0.25">
      <c r="D711"/>
    </row>
    <row r="712" spans="4:4" ht="39.9" customHeight="1" x14ac:dyDescent="0.25">
      <c r="D712"/>
    </row>
    <row r="713" spans="4:4" ht="39.9" customHeight="1" x14ac:dyDescent="0.25">
      <c r="D713"/>
    </row>
    <row r="714" spans="4:4" ht="39.9" customHeight="1" x14ac:dyDescent="0.25">
      <c r="D714"/>
    </row>
    <row r="715" spans="4:4" ht="39.9" customHeight="1" x14ac:dyDescent="0.25">
      <c r="D715"/>
    </row>
    <row r="716" spans="4:4" ht="39.9" customHeight="1" x14ac:dyDescent="0.25">
      <c r="D716"/>
    </row>
    <row r="717" spans="4:4" ht="39.9" customHeight="1" x14ac:dyDescent="0.25">
      <c r="D717"/>
    </row>
    <row r="718" spans="4:4" ht="39.9" customHeight="1" x14ac:dyDescent="0.25">
      <c r="D718"/>
    </row>
    <row r="719" spans="4:4" ht="39.9" customHeight="1" x14ac:dyDescent="0.25">
      <c r="D719"/>
    </row>
    <row r="720" spans="4:4" ht="39.9" customHeight="1" x14ac:dyDescent="0.25">
      <c r="D720"/>
    </row>
    <row r="721" spans="4:4" ht="39.9" customHeight="1" x14ac:dyDescent="0.25">
      <c r="D721"/>
    </row>
    <row r="722" spans="4:4" ht="39.9" customHeight="1" x14ac:dyDescent="0.25">
      <c r="D722"/>
    </row>
    <row r="723" spans="4:4" ht="39.9" customHeight="1" x14ac:dyDescent="0.25">
      <c r="D723"/>
    </row>
    <row r="724" spans="4:4" ht="39.9" customHeight="1" x14ac:dyDescent="0.25">
      <c r="D724"/>
    </row>
    <row r="725" spans="4:4" ht="39.9" customHeight="1" x14ac:dyDescent="0.25">
      <c r="D725"/>
    </row>
    <row r="726" spans="4:4" ht="39.9" customHeight="1" x14ac:dyDescent="0.25">
      <c r="D726"/>
    </row>
    <row r="727" spans="4:4" ht="39.9" customHeight="1" x14ac:dyDescent="0.25">
      <c r="D727"/>
    </row>
    <row r="728" spans="4:4" ht="39.9" customHeight="1" x14ac:dyDescent="0.25">
      <c r="D728"/>
    </row>
    <row r="729" spans="4:4" ht="39.9" customHeight="1" x14ac:dyDescent="0.25">
      <c r="D729"/>
    </row>
    <row r="730" spans="4:4" ht="39.9" customHeight="1" x14ac:dyDescent="0.25">
      <c r="D730"/>
    </row>
    <row r="731" spans="4:4" ht="39.9" customHeight="1" x14ac:dyDescent="0.25">
      <c r="D731"/>
    </row>
    <row r="732" spans="4:4" ht="39.9" customHeight="1" x14ac:dyDescent="0.25">
      <c r="D732"/>
    </row>
    <row r="733" spans="4:4" ht="39.9" customHeight="1" x14ac:dyDescent="0.25">
      <c r="D733"/>
    </row>
    <row r="734" spans="4:4" ht="39.9" customHeight="1" x14ac:dyDescent="0.25">
      <c r="D734"/>
    </row>
    <row r="735" spans="4:4" ht="39.9" customHeight="1" x14ac:dyDescent="0.25">
      <c r="D735"/>
    </row>
    <row r="736" spans="4:4" ht="39.9" customHeight="1" x14ac:dyDescent="0.25">
      <c r="D736"/>
    </row>
    <row r="737" spans="4:4" ht="39.9" customHeight="1" x14ac:dyDescent="0.25">
      <c r="D737"/>
    </row>
    <row r="738" spans="4:4" ht="39.9" customHeight="1" x14ac:dyDescent="0.25">
      <c r="D738"/>
    </row>
    <row r="739" spans="4:4" ht="39.9" customHeight="1" x14ac:dyDescent="0.25">
      <c r="D739"/>
    </row>
    <row r="740" spans="4:4" ht="39.9" customHeight="1" x14ac:dyDescent="0.25">
      <c r="D740"/>
    </row>
    <row r="741" spans="4:4" ht="39.9" customHeight="1" x14ac:dyDescent="0.25">
      <c r="D741"/>
    </row>
    <row r="742" spans="4:4" ht="39.9" customHeight="1" x14ac:dyDescent="0.25">
      <c r="D742"/>
    </row>
    <row r="743" spans="4:4" ht="39.9" customHeight="1" x14ac:dyDescent="0.25">
      <c r="D743"/>
    </row>
    <row r="744" spans="4:4" ht="39.9" customHeight="1" x14ac:dyDescent="0.25">
      <c r="D744"/>
    </row>
    <row r="745" spans="4:4" ht="39.9" customHeight="1" x14ac:dyDescent="0.25">
      <c r="D745"/>
    </row>
    <row r="746" spans="4:4" ht="39.9" customHeight="1" x14ac:dyDescent="0.25">
      <c r="D746"/>
    </row>
    <row r="747" spans="4:4" ht="39.9" customHeight="1" x14ac:dyDescent="0.25">
      <c r="D747"/>
    </row>
    <row r="748" spans="4:4" ht="39.9" customHeight="1" x14ac:dyDescent="0.25">
      <c r="D748"/>
    </row>
    <row r="749" spans="4:4" ht="39.9" customHeight="1" x14ac:dyDescent="0.25">
      <c r="D749"/>
    </row>
    <row r="750" spans="4:4" ht="39.9" customHeight="1" x14ac:dyDescent="0.25">
      <c r="D750"/>
    </row>
    <row r="751" spans="4:4" ht="39.9" customHeight="1" x14ac:dyDescent="0.25">
      <c r="D751"/>
    </row>
    <row r="752" spans="4:4" ht="39.9" customHeight="1" x14ac:dyDescent="0.25">
      <c r="D752"/>
    </row>
    <row r="753" spans="4:4" ht="39.9" customHeight="1" x14ac:dyDescent="0.25">
      <c r="D753"/>
    </row>
    <row r="754" spans="4:4" ht="39.9" customHeight="1" x14ac:dyDescent="0.25">
      <c r="D754"/>
    </row>
    <row r="755" spans="4:4" ht="39.9" customHeight="1" x14ac:dyDescent="0.25">
      <c r="D755"/>
    </row>
    <row r="756" spans="4:4" ht="39.9" customHeight="1" x14ac:dyDescent="0.25">
      <c r="D756"/>
    </row>
    <row r="757" spans="4:4" ht="39.9" customHeight="1" x14ac:dyDescent="0.25">
      <c r="D757"/>
    </row>
    <row r="758" spans="4:4" ht="39.9" customHeight="1" x14ac:dyDescent="0.25">
      <c r="D758"/>
    </row>
    <row r="759" spans="4:4" ht="39.9" customHeight="1" x14ac:dyDescent="0.25">
      <c r="D759"/>
    </row>
    <row r="760" spans="4:4" ht="39.9" customHeight="1" x14ac:dyDescent="0.25">
      <c r="D760"/>
    </row>
    <row r="761" spans="4:4" ht="39.9" customHeight="1" x14ac:dyDescent="0.25">
      <c r="D761"/>
    </row>
    <row r="762" spans="4:4" ht="39.9" customHeight="1" x14ac:dyDescent="0.25">
      <c r="D762"/>
    </row>
    <row r="763" spans="4:4" ht="39.9" customHeight="1" x14ac:dyDescent="0.25">
      <c r="D763"/>
    </row>
    <row r="764" spans="4:4" ht="39.9" customHeight="1" x14ac:dyDescent="0.25">
      <c r="D764"/>
    </row>
    <row r="765" spans="4:4" ht="39.9" customHeight="1" x14ac:dyDescent="0.25">
      <c r="D765"/>
    </row>
    <row r="766" spans="4:4" ht="39.9" customHeight="1" x14ac:dyDescent="0.25">
      <c r="D766"/>
    </row>
    <row r="767" spans="4:4" ht="39.9" customHeight="1" x14ac:dyDescent="0.25">
      <c r="D767"/>
    </row>
    <row r="768" spans="4:4" ht="39.9" customHeight="1" x14ac:dyDescent="0.25">
      <c r="D768"/>
    </row>
    <row r="769" spans="4:4" ht="39.9" customHeight="1" x14ac:dyDescent="0.25">
      <c r="D769"/>
    </row>
    <row r="770" spans="4:4" ht="39.9" customHeight="1" x14ac:dyDescent="0.25">
      <c r="D770"/>
    </row>
    <row r="771" spans="4:4" ht="39.9" customHeight="1" x14ac:dyDescent="0.25">
      <c r="D771"/>
    </row>
    <row r="772" spans="4:4" ht="39.9" customHeight="1" x14ac:dyDescent="0.25">
      <c r="D772"/>
    </row>
    <row r="773" spans="4:4" ht="39.9" customHeight="1" x14ac:dyDescent="0.25">
      <c r="D773"/>
    </row>
    <row r="774" spans="4:4" ht="39.9" customHeight="1" x14ac:dyDescent="0.25">
      <c r="D774"/>
    </row>
    <row r="775" spans="4:4" ht="39.9" customHeight="1" x14ac:dyDescent="0.25">
      <c r="D775"/>
    </row>
    <row r="776" spans="4:4" ht="39.9" customHeight="1" x14ac:dyDescent="0.25">
      <c r="D776"/>
    </row>
    <row r="777" spans="4:4" ht="39.9" customHeight="1" x14ac:dyDescent="0.25">
      <c r="D777"/>
    </row>
    <row r="778" spans="4:4" ht="39.9" customHeight="1" x14ac:dyDescent="0.25">
      <c r="D778"/>
    </row>
    <row r="779" spans="4:4" ht="39.9" customHeight="1" x14ac:dyDescent="0.25">
      <c r="D779"/>
    </row>
    <row r="780" spans="4:4" ht="39.9" customHeight="1" x14ac:dyDescent="0.25">
      <c r="D780"/>
    </row>
    <row r="781" spans="4:4" ht="39.9" customHeight="1" x14ac:dyDescent="0.25">
      <c r="D781"/>
    </row>
    <row r="782" spans="4:4" ht="39.9" customHeight="1" x14ac:dyDescent="0.25">
      <c r="D782"/>
    </row>
    <row r="783" spans="4:4" ht="39.9" customHeight="1" x14ac:dyDescent="0.25">
      <c r="D783"/>
    </row>
    <row r="784" spans="4:4" ht="39.9" customHeight="1" x14ac:dyDescent="0.25">
      <c r="D784"/>
    </row>
    <row r="785" spans="4:4" ht="39.9" customHeight="1" x14ac:dyDescent="0.25">
      <c r="D785"/>
    </row>
    <row r="786" spans="4:4" ht="39.9" customHeight="1" x14ac:dyDescent="0.25">
      <c r="D786"/>
    </row>
    <row r="787" spans="4:4" ht="39.9" customHeight="1" x14ac:dyDescent="0.25">
      <c r="D787"/>
    </row>
    <row r="788" spans="4:4" ht="39.9" customHeight="1" x14ac:dyDescent="0.25">
      <c r="D788"/>
    </row>
    <row r="789" spans="4:4" ht="39.9" customHeight="1" x14ac:dyDescent="0.25">
      <c r="D789"/>
    </row>
    <row r="790" spans="4:4" ht="39.9" customHeight="1" x14ac:dyDescent="0.25">
      <c r="D790"/>
    </row>
    <row r="791" spans="4:4" ht="39.9" customHeight="1" x14ac:dyDescent="0.25">
      <c r="D791"/>
    </row>
    <row r="792" spans="4:4" ht="39.9" customHeight="1" x14ac:dyDescent="0.25">
      <c r="D792"/>
    </row>
    <row r="793" spans="4:4" ht="39.9" customHeight="1" x14ac:dyDescent="0.25">
      <c r="D793"/>
    </row>
    <row r="794" spans="4:4" ht="39.9" customHeight="1" x14ac:dyDescent="0.25">
      <c r="D794"/>
    </row>
    <row r="795" spans="4:4" ht="39.9" customHeight="1" x14ac:dyDescent="0.25">
      <c r="D795"/>
    </row>
    <row r="796" spans="4:4" ht="39.9" customHeight="1" x14ac:dyDescent="0.25">
      <c r="D796"/>
    </row>
    <row r="797" spans="4:4" ht="39.9" customHeight="1" x14ac:dyDescent="0.25">
      <c r="D797"/>
    </row>
    <row r="798" spans="4:4" ht="39.9" customHeight="1" x14ac:dyDescent="0.25">
      <c r="D798"/>
    </row>
    <row r="799" spans="4:4" ht="39.9" customHeight="1" x14ac:dyDescent="0.25">
      <c r="D799"/>
    </row>
    <row r="800" spans="4:4" ht="39.9" customHeight="1" x14ac:dyDescent="0.25">
      <c r="D800"/>
    </row>
    <row r="801" spans="4:4" ht="39.9" customHeight="1" x14ac:dyDescent="0.25">
      <c r="D801"/>
    </row>
    <row r="802" spans="4:4" ht="39.9" customHeight="1" x14ac:dyDescent="0.25">
      <c r="D802"/>
    </row>
    <row r="803" spans="4:4" ht="39.9" customHeight="1" x14ac:dyDescent="0.25">
      <c r="D803"/>
    </row>
    <row r="804" spans="4:4" ht="39.9" customHeight="1" x14ac:dyDescent="0.25">
      <c r="D804"/>
    </row>
    <row r="805" spans="4:4" ht="39.9" customHeight="1" x14ac:dyDescent="0.25">
      <c r="D805"/>
    </row>
    <row r="806" spans="4:4" ht="39.9" customHeight="1" x14ac:dyDescent="0.25">
      <c r="D806"/>
    </row>
    <row r="807" spans="4:4" ht="39.9" customHeight="1" x14ac:dyDescent="0.25">
      <c r="D807"/>
    </row>
    <row r="808" spans="4:4" ht="39.9" customHeight="1" x14ac:dyDescent="0.25">
      <c r="D808"/>
    </row>
    <row r="809" spans="4:4" ht="39.9" customHeight="1" x14ac:dyDescent="0.25">
      <c r="D809"/>
    </row>
    <row r="810" spans="4:4" ht="39.9" customHeight="1" x14ac:dyDescent="0.25">
      <c r="D810"/>
    </row>
    <row r="811" spans="4:4" ht="39.9" customHeight="1" x14ac:dyDescent="0.25">
      <c r="D811"/>
    </row>
    <row r="812" spans="4:4" ht="39.9" customHeight="1" x14ac:dyDescent="0.25">
      <c r="D812"/>
    </row>
    <row r="813" spans="4:4" ht="39.9" customHeight="1" x14ac:dyDescent="0.25">
      <c r="D813"/>
    </row>
    <row r="814" spans="4:4" ht="39.9" customHeight="1" x14ac:dyDescent="0.25">
      <c r="D814"/>
    </row>
    <row r="815" spans="4:4" ht="39.9" customHeight="1" x14ac:dyDescent="0.25">
      <c r="D815"/>
    </row>
    <row r="816" spans="4:4" ht="39.9" customHeight="1" x14ac:dyDescent="0.25">
      <c r="D816"/>
    </row>
    <row r="817" spans="4:4" ht="39.9" customHeight="1" x14ac:dyDescent="0.25">
      <c r="D817"/>
    </row>
    <row r="818" spans="4:4" ht="39.9" customHeight="1" x14ac:dyDescent="0.25">
      <c r="D818"/>
    </row>
    <row r="819" spans="4:4" ht="39.9" customHeight="1" x14ac:dyDescent="0.25">
      <c r="D819"/>
    </row>
    <row r="820" spans="4:4" ht="39.9" customHeight="1" x14ac:dyDescent="0.25">
      <c r="D820"/>
    </row>
    <row r="821" spans="4:4" ht="39.9" customHeight="1" x14ac:dyDescent="0.25">
      <c r="D821"/>
    </row>
    <row r="822" spans="4:4" ht="39.9" customHeight="1" x14ac:dyDescent="0.25">
      <c r="D822"/>
    </row>
    <row r="823" spans="4:4" ht="39.9" customHeight="1" x14ac:dyDescent="0.25">
      <c r="D823"/>
    </row>
    <row r="824" spans="4:4" ht="39.9" customHeight="1" x14ac:dyDescent="0.25">
      <c r="D824"/>
    </row>
    <row r="825" spans="4:4" ht="39.9" customHeight="1" x14ac:dyDescent="0.25">
      <c r="D825"/>
    </row>
    <row r="826" spans="4:4" ht="39.9" customHeight="1" x14ac:dyDescent="0.25">
      <c r="D826"/>
    </row>
    <row r="827" spans="4:4" ht="39.9" customHeight="1" x14ac:dyDescent="0.25">
      <c r="D827"/>
    </row>
    <row r="828" spans="4:4" ht="39.9" customHeight="1" x14ac:dyDescent="0.25">
      <c r="D828"/>
    </row>
    <row r="829" spans="4:4" ht="39.9" customHeight="1" x14ac:dyDescent="0.25">
      <c r="D829"/>
    </row>
    <row r="830" spans="4:4" ht="39.9" customHeight="1" x14ac:dyDescent="0.25">
      <c r="D830"/>
    </row>
    <row r="831" spans="4:4" ht="39.9" customHeight="1" x14ac:dyDescent="0.25">
      <c r="D831"/>
    </row>
    <row r="832" spans="4:4" ht="39.9" customHeight="1" x14ac:dyDescent="0.25">
      <c r="D832"/>
    </row>
    <row r="833" spans="4:4" ht="39.9" customHeight="1" x14ac:dyDescent="0.25">
      <c r="D833"/>
    </row>
    <row r="834" spans="4:4" ht="39.9" customHeight="1" x14ac:dyDescent="0.25">
      <c r="D834"/>
    </row>
    <row r="835" spans="4:4" ht="39.9" customHeight="1" x14ac:dyDescent="0.25">
      <c r="D835"/>
    </row>
    <row r="836" spans="4:4" ht="39.9" customHeight="1" x14ac:dyDescent="0.25">
      <c r="D836"/>
    </row>
    <row r="837" spans="4:4" ht="39.9" customHeight="1" x14ac:dyDescent="0.25">
      <c r="D837"/>
    </row>
    <row r="838" spans="4:4" ht="39.9" customHeight="1" x14ac:dyDescent="0.25">
      <c r="D838"/>
    </row>
    <row r="839" spans="4:4" ht="39.9" customHeight="1" x14ac:dyDescent="0.25">
      <c r="D839"/>
    </row>
    <row r="840" spans="4:4" ht="39.9" customHeight="1" x14ac:dyDescent="0.25">
      <c r="D840"/>
    </row>
    <row r="841" spans="4:4" ht="39.9" customHeight="1" x14ac:dyDescent="0.25">
      <c r="D841"/>
    </row>
    <row r="842" spans="4:4" ht="39.9" customHeight="1" x14ac:dyDescent="0.25">
      <c r="D842"/>
    </row>
    <row r="843" spans="4:4" ht="39.9" customHeight="1" x14ac:dyDescent="0.25">
      <c r="D843"/>
    </row>
    <row r="844" spans="4:4" ht="39.9" customHeight="1" x14ac:dyDescent="0.25">
      <c r="D844"/>
    </row>
    <row r="845" spans="4:4" ht="39.9" customHeight="1" x14ac:dyDescent="0.25">
      <c r="D845"/>
    </row>
    <row r="846" spans="4:4" ht="39.9" customHeight="1" x14ac:dyDescent="0.25">
      <c r="D846"/>
    </row>
    <row r="847" spans="4:4" ht="39.9" customHeight="1" x14ac:dyDescent="0.25">
      <c r="D847"/>
    </row>
    <row r="848" spans="4:4" ht="39.9" customHeight="1" x14ac:dyDescent="0.25">
      <c r="D848"/>
    </row>
    <row r="849" spans="4:4" ht="39.9" customHeight="1" x14ac:dyDescent="0.25">
      <c r="D849"/>
    </row>
    <row r="850" spans="4:4" ht="39.9" customHeight="1" x14ac:dyDescent="0.25">
      <c r="D850"/>
    </row>
    <row r="851" spans="4:4" ht="39.9" customHeight="1" x14ac:dyDescent="0.25">
      <c r="D851"/>
    </row>
    <row r="852" spans="4:4" ht="39.9" customHeight="1" x14ac:dyDescent="0.25">
      <c r="D852"/>
    </row>
    <row r="853" spans="4:4" ht="39.9" customHeight="1" x14ac:dyDescent="0.25">
      <c r="D853"/>
    </row>
    <row r="854" spans="4:4" ht="39.9" customHeight="1" x14ac:dyDescent="0.25">
      <c r="D854"/>
    </row>
    <row r="855" spans="4:4" ht="39.9" customHeight="1" x14ac:dyDescent="0.25">
      <c r="D855"/>
    </row>
    <row r="856" spans="4:4" ht="39.9" customHeight="1" x14ac:dyDescent="0.25">
      <c r="D856"/>
    </row>
    <row r="857" spans="4:4" ht="39.9" customHeight="1" x14ac:dyDescent="0.25">
      <c r="D857"/>
    </row>
    <row r="858" spans="4:4" ht="39.9" customHeight="1" x14ac:dyDescent="0.25">
      <c r="D858"/>
    </row>
    <row r="859" spans="4:4" ht="39.9" customHeight="1" x14ac:dyDescent="0.25">
      <c r="D859"/>
    </row>
    <row r="860" spans="4:4" ht="39.9" customHeight="1" x14ac:dyDescent="0.25">
      <c r="D860"/>
    </row>
    <row r="861" spans="4:4" ht="39.9" customHeight="1" x14ac:dyDescent="0.25">
      <c r="D861"/>
    </row>
    <row r="862" spans="4:4" ht="39.9" customHeight="1" x14ac:dyDescent="0.25">
      <c r="D862"/>
    </row>
    <row r="863" spans="4:4" ht="39.9" customHeight="1" x14ac:dyDescent="0.25">
      <c r="D863"/>
    </row>
    <row r="864" spans="4:4" ht="39.9" customHeight="1" x14ac:dyDescent="0.25">
      <c r="D864"/>
    </row>
    <row r="865" spans="4:4" ht="39.9" customHeight="1" x14ac:dyDescent="0.25">
      <c r="D865"/>
    </row>
    <row r="866" spans="4:4" ht="39.9" customHeight="1" x14ac:dyDescent="0.25">
      <c r="D866"/>
    </row>
    <row r="867" spans="4:4" ht="39.9" customHeight="1" x14ac:dyDescent="0.25">
      <c r="D867"/>
    </row>
    <row r="868" spans="4:4" ht="39.9" customHeight="1" x14ac:dyDescent="0.25">
      <c r="D868"/>
    </row>
    <row r="869" spans="4:4" ht="39.9" customHeight="1" x14ac:dyDescent="0.25">
      <c r="D869"/>
    </row>
    <row r="870" spans="4:4" ht="39.9" customHeight="1" x14ac:dyDescent="0.25">
      <c r="D870"/>
    </row>
    <row r="871" spans="4:4" ht="39.9" customHeight="1" x14ac:dyDescent="0.25">
      <c r="D871"/>
    </row>
    <row r="872" spans="4:4" ht="39.9" customHeight="1" x14ac:dyDescent="0.25">
      <c r="D872"/>
    </row>
    <row r="873" spans="4:4" ht="39.9" customHeight="1" x14ac:dyDescent="0.25">
      <c r="D873"/>
    </row>
    <row r="874" spans="4:4" ht="39.9" customHeight="1" x14ac:dyDescent="0.25">
      <c r="D874"/>
    </row>
    <row r="875" spans="4:4" ht="39.9" customHeight="1" x14ac:dyDescent="0.25">
      <c r="D875"/>
    </row>
    <row r="876" spans="4:4" ht="39.9" customHeight="1" x14ac:dyDescent="0.25">
      <c r="D876"/>
    </row>
    <row r="877" spans="4:4" ht="39.9" customHeight="1" x14ac:dyDescent="0.25">
      <c r="D877"/>
    </row>
    <row r="878" spans="4:4" ht="39.9" customHeight="1" x14ac:dyDescent="0.25">
      <c r="D878"/>
    </row>
    <row r="879" spans="4:4" ht="39.9" customHeight="1" x14ac:dyDescent="0.25">
      <c r="D879"/>
    </row>
    <row r="880" spans="4:4" ht="39.9" customHeight="1" x14ac:dyDescent="0.25">
      <c r="D880"/>
    </row>
    <row r="881" spans="4:4" ht="39.9" customHeight="1" x14ac:dyDescent="0.25">
      <c r="D881"/>
    </row>
    <row r="882" spans="4:4" ht="39.9" customHeight="1" x14ac:dyDescent="0.25">
      <c r="D882"/>
    </row>
    <row r="883" spans="4:4" ht="39.9" customHeight="1" x14ac:dyDescent="0.25">
      <c r="D883"/>
    </row>
    <row r="884" spans="4:4" ht="39.9" customHeight="1" x14ac:dyDescent="0.25">
      <c r="D884"/>
    </row>
    <row r="885" spans="4:4" ht="39.9" customHeight="1" x14ac:dyDescent="0.25">
      <c r="D885"/>
    </row>
    <row r="886" spans="4:4" ht="39.9" customHeight="1" x14ac:dyDescent="0.25">
      <c r="D886"/>
    </row>
    <row r="887" spans="4:4" ht="39.9" customHeight="1" x14ac:dyDescent="0.25">
      <c r="D887"/>
    </row>
    <row r="888" spans="4:4" ht="39.9" customHeight="1" x14ac:dyDescent="0.25">
      <c r="D888"/>
    </row>
    <row r="889" spans="4:4" ht="39.9" customHeight="1" x14ac:dyDescent="0.25">
      <c r="D889"/>
    </row>
    <row r="890" spans="4:4" ht="39.9" customHeight="1" x14ac:dyDescent="0.25">
      <c r="D890"/>
    </row>
    <row r="891" spans="4:4" ht="39.9" customHeight="1" x14ac:dyDescent="0.25">
      <c r="D891"/>
    </row>
    <row r="892" spans="4:4" ht="39.9" customHeight="1" x14ac:dyDescent="0.25">
      <c r="D892"/>
    </row>
    <row r="893" spans="4:4" ht="39.9" customHeight="1" x14ac:dyDescent="0.25">
      <c r="D893"/>
    </row>
    <row r="894" spans="4:4" ht="39.9" customHeight="1" x14ac:dyDescent="0.25">
      <c r="D894"/>
    </row>
    <row r="895" spans="4:4" ht="39.9" customHeight="1" x14ac:dyDescent="0.25">
      <c r="D895"/>
    </row>
    <row r="896" spans="4:4" ht="39.9" customHeight="1" x14ac:dyDescent="0.25">
      <c r="D896"/>
    </row>
    <row r="897" spans="4:4" ht="39.9" customHeight="1" x14ac:dyDescent="0.25">
      <c r="D897"/>
    </row>
    <row r="898" spans="4:4" ht="39.9" customHeight="1" x14ac:dyDescent="0.25">
      <c r="D898"/>
    </row>
    <row r="899" spans="4:4" ht="39.9" customHeight="1" x14ac:dyDescent="0.25">
      <c r="D899"/>
    </row>
    <row r="900" spans="4:4" ht="39.9" customHeight="1" x14ac:dyDescent="0.25">
      <c r="D900"/>
    </row>
    <row r="901" spans="4:4" ht="39.9" customHeight="1" x14ac:dyDescent="0.25">
      <c r="D901"/>
    </row>
    <row r="902" spans="4:4" ht="39.9" customHeight="1" x14ac:dyDescent="0.25">
      <c r="D902"/>
    </row>
    <row r="903" spans="4:4" ht="39.9" customHeight="1" x14ac:dyDescent="0.25">
      <c r="D903"/>
    </row>
    <row r="904" spans="4:4" ht="39.9" customHeight="1" x14ac:dyDescent="0.25">
      <c r="D904"/>
    </row>
    <row r="905" spans="4:4" ht="39.9" customHeight="1" x14ac:dyDescent="0.25">
      <c r="D905"/>
    </row>
    <row r="906" spans="4:4" ht="39.9" customHeight="1" x14ac:dyDescent="0.25">
      <c r="D906"/>
    </row>
    <row r="907" spans="4:4" ht="39.9" customHeight="1" x14ac:dyDescent="0.25">
      <c r="D907"/>
    </row>
    <row r="908" spans="4:4" ht="39.9" customHeight="1" x14ac:dyDescent="0.25">
      <c r="D908"/>
    </row>
    <row r="909" spans="4:4" ht="39.9" customHeight="1" x14ac:dyDescent="0.25">
      <c r="D909"/>
    </row>
    <row r="910" spans="4:4" ht="39.9" customHeight="1" x14ac:dyDescent="0.25">
      <c r="D910"/>
    </row>
    <row r="911" spans="4:4" ht="39.9" customHeight="1" x14ac:dyDescent="0.25">
      <c r="D911"/>
    </row>
    <row r="912" spans="4:4" ht="39.9" customHeight="1" x14ac:dyDescent="0.25">
      <c r="D912"/>
    </row>
    <row r="913" spans="4:4" ht="39.9" customHeight="1" x14ac:dyDescent="0.25">
      <c r="D913"/>
    </row>
    <row r="914" spans="4:4" ht="39.9" customHeight="1" x14ac:dyDescent="0.25">
      <c r="D914"/>
    </row>
    <row r="915" spans="4:4" ht="39.9" customHeight="1" x14ac:dyDescent="0.25">
      <c r="D915"/>
    </row>
    <row r="916" spans="4:4" ht="39.9" customHeight="1" x14ac:dyDescent="0.25">
      <c r="D916"/>
    </row>
    <row r="917" spans="4:4" ht="39.9" customHeight="1" x14ac:dyDescent="0.25">
      <c r="D917"/>
    </row>
    <row r="918" spans="4:4" ht="39.9" customHeight="1" x14ac:dyDescent="0.25">
      <c r="D918"/>
    </row>
    <row r="919" spans="4:4" ht="39.9" customHeight="1" x14ac:dyDescent="0.25">
      <c r="D919"/>
    </row>
    <row r="920" spans="4:4" ht="39.9" customHeight="1" x14ac:dyDescent="0.25">
      <c r="D920"/>
    </row>
    <row r="921" spans="4:4" ht="39.9" customHeight="1" x14ac:dyDescent="0.25">
      <c r="D921"/>
    </row>
    <row r="922" spans="4:4" ht="39.9" customHeight="1" x14ac:dyDescent="0.25">
      <c r="D922"/>
    </row>
    <row r="923" spans="4:4" ht="39.9" customHeight="1" x14ac:dyDescent="0.25">
      <c r="D923"/>
    </row>
    <row r="924" spans="4:4" ht="39.9" customHeight="1" x14ac:dyDescent="0.25">
      <c r="D924"/>
    </row>
    <row r="925" spans="4:4" ht="39.9" customHeight="1" x14ac:dyDescent="0.25">
      <c r="D925"/>
    </row>
    <row r="926" spans="4:4" ht="39.9" customHeight="1" x14ac:dyDescent="0.25">
      <c r="D926"/>
    </row>
    <row r="927" spans="4:4" ht="39.9" customHeight="1" x14ac:dyDescent="0.25">
      <c r="D927"/>
    </row>
    <row r="928" spans="4:4" ht="39.9" customHeight="1" x14ac:dyDescent="0.25">
      <c r="D928"/>
    </row>
    <row r="929" spans="4:4" ht="39.9" customHeight="1" x14ac:dyDescent="0.25">
      <c r="D929"/>
    </row>
    <row r="930" spans="4:4" ht="39.9" customHeight="1" x14ac:dyDescent="0.25">
      <c r="D930"/>
    </row>
    <row r="931" spans="4:4" ht="39.9" customHeight="1" x14ac:dyDescent="0.25">
      <c r="D931"/>
    </row>
    <row r="932" spans="4:4" ht="39.9" customHeight="1" x14ac:dyDescent="0.25">
      <c r="D932"/>
    </row>
    <row r="933" spans="4:4" ht="39.9" customHeight="1" x14ac:dyDescent="0.25">
      <c r="D933"/>
    </row>
    <row r="934" spans="4:4" ht="39.9" customHeight="1" x14ac:dyDescent="0.25">
      <c r="D934"/>
    </row>
    <row r="935" spans="4:4" ht="39.9" customHeight="1" x14ac:dyDescent="0.25">
      <c r="D935"/>
    </row>
    <row r="936" spans="4:4" ht="39.9" customHeight="1" x14ac:dyDescent="0.25">
      <c r="D936"/>
    </row>
    <row r="937" spans="4:4" ht="39.9" customHeight="1" x14ac:dyDescent="0.25">
      <c r="D937"/>
    </row>
    <row r="938" spans="4:4" ht="39.9" customHeight="1" x14ac:dyDescent="0.25">
      <c r="D938"/>
    </row>
    <row r="939" spans="4:4" ht="39.9" customHeight="1" x14ac:dyDescent="0.25">
      <c r="D939"/>
    </row>
    <row r="940" spans="4:4" ht="39.9" customHeight="1" x14ac:dyDescent="0.25">
      <c r="D940"/>
    </row>
    <row r="941" spans="4:4" ht="39.9" customHeight="1" x14ac:dyDescent="0.25">
      <c r="D941"/>
    </row>
    <row r="942" spans="4:4" ht="39.9" customHeight="1" x14ac:dyDescent="0.25">
      <c r="D942"/>
    </row>
    <row r="943" spans="4:4" ht="39.9" customHeight="1" x14ac:dyDescent="0.25">
      <c r="D943"/>
    </row>
    <row r="944" spans="4:4" ht="39.9" customHeight="1" x14ac:dyDescent="0.25">
      <c r="D944"/>
    </row>
    <row r="945" spans="4:4" ht="39.9" customHeight="1" x14ac:dyDescent="0.25">
      <c r="D945"/>
    </row>
    <row r="946" spans="4:4" ht="39.9" customHeight="1" x14ac:dyDescent="0.25">
      <c r="D946"/>
    </row>
    <row r="947" spans="4:4" ht="39.9" customHeight="1" x14ac:dyDescent="0.25">
      <c r="D947"/>
    </row>
    <row r="948" spans="4:4" ht="39.9" customHeight="1" x14ac:dyDescent="0.25">
      <c r="D948"/>
    </row>
    <row r="949" spans="4:4" ht="39.9" customHeight="1" x14ac:dyDescent="0.25">
      <c r="D949"/>
    </row>
    <row r="950" spans="4:4" ht="39.9" customHeight="1" x14ac:dyDescent="0.25">
      <c r="D950"/>
    </row>
    <row r="951" spans="4:4" ht="39.9" customHeight="1" x14ac:dyDescent="0.25">
      <c r="D951"/>
    </row>
    <row r="952" spans="4:4" ht="39.9" customHeight="1" x14ac:dyDescent="0.25">
      <c r="D952"/>
    </row>
    <row r="953" spans="4:4" ht="39.9" customHeight="1" x14ac:dyDescent="0.25">
      <c r="D953"/>
    </row>
    <row r="954" spans="4:4" ht="39.9" customHeight="1" x14ac:dyDescent="0.25">
      <c r="D954"/>
    </row>
    <row r="955" spans="4:4" ht="39.9" customHeight="1" x14ac:dyDescent="0.25">
      <c r="D955"/>
    </row>
    <row r="956" spans="4:4" ht="39.9" customHeight="1" x14ac:dyDescent="0.25">
      <c r="D956"/>
    </row>
    <row r="957" spans="4:4" ht="39.9" customHeight="1" x14ac:dyDescent="0.25">
      <c r="D957"/>
    </row>
    <row r="958" spans="4:4" ht="39.9" customHeight="1" x14ac:dyDescent="0.25">
      <c r="D958"/>
    </row>
    <row r="959" spans="4:4" ht="39.9" customHeight="1" x14ac:dyDescent="0.25">
      <c r="D959"/>
    </row>
    <row r="960" spans="4:4" ht="39.9" customHeight="1" x14ac:dyDescent="0.25">
      <c r="D960"/>
    </row>
    <row r="961" spans="4:4" ht="39.9" customHeight="1" x14ac:dyDescent="0.25">
      <c r="D961"/>
    </row>
    <row r="962" spans="4:4" ht="39.9" customHeight="1" x14ac:dyDescent="0.25">
      <c r="D962"/>
    </row>
    <row r="963" spans="4:4" ht="39.9" customHeight="1" x14ac:dyDescent="0.25">
      <c r="D963"/>
    </row>
    <row r="964" spans="4:4" ht="39.9" customHeight="1" x14ac:dyDescent="0.25">
      <c r="D964"/>
    </row>
    <row r="965" spans="4:4" ht="39.9" customHeight="1" x14ac:dyDescent="0.25">
      <c r="D965"/>
    </row>
    <row r="966" spans="4:4" ht="39.9" customHeight="1" x14ac:dyDescent="0.25">
      <c r="D966"/>
    </row>
    <row r="967" spans="4:4" ht="39.9" customHeight="1" x14ac:dyDescent="0.25">
      <c r="D967"/>
    </row>
    <row r="968" spans="4:4" ht="39.9" customHeight="1" x14ac:dyDescent="0.25">
      <c r="D968"/>
    </row>
    <row r="969" spans="4:4" ht="39.9" customHeight="1" x14ac:dyDescent="0.25">
      <c r="D969"/>
    </row>
    <row r="970" spans="4:4" ht="39.9" customHeight="1" x14ac:dyDescent="0.25">
      <c r="D970"/>
    </row>
    <row r="971" spans="4:4" ht="39.9" customHeight="1" x14ac:dyDescent="0.25">
      <c r="D971"/>
    </row>
    <row r="972" spans="4:4" ht="39.9" customHeight="1" x14ac:dyDescent="0.25">
      <c r="D972"/>
    </row>
    <row r="973" spans="4:4" ht="39.9" customHeight="1" x14ac:dyDescent="0.25">
      <c r="D973"/>
    </row>
    <row r="974" spans="4:4" ht="39.9" customHeight="1" x14ac:dyDescent="0.25">
      <c r="D974"/>
    </row>
    <row r="975" spans="4:4" ht="39.9" customHeight="1" x14ac:dyDescent="0.25">
      <c r="D975"/>
    </row>
    <row r="976" spans="4:4" ht="39.9" customHeight="1" x14ac:dyDescent="0.25">
      <c r="D976"/>
    </row>
    <row r="977" spans="4:4" ht="39.9" customHeight="1" x14ac:dyDescent="0.25">
      <c r="D977"/>
    </row>
    <row r="978" spans="4:4" ht="39.9" customHeight="1" x14ac:dyDescent="0.25">
      <c r="D978"/>
    </row>
    <row r="979" spans="4:4" ht="39.9" customHeight="1" x14ac:dyDescent="0.25">
      <c r="D979"/>
    </row>
    <row r="980" spans="4:4" ht="39.9" customHeight="1" x14ac:dyDescent="0.25">
      <c r="D980"/>
    </row>
    <row r="981" spans="4:4" ht="39.9" customHeight="1" x14ac:dyDescent="0.25">
      <c r="D981"/>
    </row>
    <row r="982" spans="4:4" ht="39.9" customHeight="1" x14ac:dyDescent="0.25">
      <c r="D982"/>
    </row>
    <row r="983" spans="4:4" ht="39.9" customHeight="1" x14ac:dyDescent="0.25">
      <c r="D983"/>
    </row>
    <row r="984" spans="4:4" ht="39.9" customHeight="1" x14ac:dyDescent="0.25">
      <c r="D984"/>
    </row>
    <row r="985" spans="4:4" ht="39.9" customHeight="1" x14ac:dyDescent="0.25">
      <c r="D985"/>
    </row>
    <row r="986" spans="4:4" ht="39.9" customHeight="1" x14ac:dyDescent="0.25">
      <c r="D986"/>
    </row>
    <row r="987" spans="4:4" ht="39.9" customHeight="1" x14ac:dyDescent="0.25">
      <c r="D987"/>
    </row>
    <row r="988" spans="4:4" ht="39.9" customHeight="1" x14ac:dyDescent="0.25">
      <c r="D988"/>
    </row>
    <row r="989" spans="4:4" ht="39.9" customHeight="1" x14ac:dyDescent="0.25">
      <c r="D989"/>
    </row>
    <row r="990" spans="4:4" ht="39.9" customHeight="1" x14ac:dyDescent="0.25">
      <c r="D990"/>
    </row>
    <row r="991" spans="4:4" ht="39.9" customHeight="1" x14ac:dyDescent="0.25">
      <c r="D991"/>
    </row>
    <row r="992" spans="4:4" ht="39.9" customHeight="1" x14ac:dyDescent="0.25">
      <c r="D992"/>
    </row>
    <row r="993" spans="4:4" ht="39.9" customHeight="1" x14ac:dyDescent="0.25">
      <c r="D993"/>
    </row>
    <row r="994" spans="4:4" ht="39.9" customHeight="1" x14ac:dyDescent="0.25">
      <c r="D994"/>
    </row>
    <row r="995" spans="4:4" ht="39.9" customHeight="1" x14ac:dyDescent="0.25">
      <c r="D995"/>
    </row>
    <row r="996" spans="4:4" ht="39.9" customHeight="1" x14ac:dyDescent="0.25">
      <c r="D996"/>
    </row>
    <row r="997" spans="4:4" ht="39.9" customHeight="1" x14ac:dyDescent="0.25">
      <c r="D997"/>
    </row>
    <row r="998" spans="4:4" ht="39.9" customHeight="1" x14ac:dyDescent="0.25">
      <c r="D998"/>
    </row>
    <row r="999" spans="4:4" ht="39.9" customHeight="1" x14ac:dyDescent="0.25">
      <c r="D999"/>
    </row>
  </sheetData>
  <sortState xmlns:xlrd2="http://schemas.microsoft.com/office/spreadsheetml/2017/richdata2" ref="B8:Q13">
    <sortCondition ref="H8:H13"/>
    <sortCondition ref="G8:G13"/>
    <sortCondition ref="I8:I13"/>
    <sortCondition ref="E8:E13"/>
  </sortState>
  <phoneticPr fontId="3" type="noConversion"/>
  <conditionalFormatting sqref="A8:P78">
    <cfRule type="expression" dxfId="680" priority="1" stopIfTrue="1">
      <formula>MOD(ROW(),2)=0</formula>
    </cfRule>
    <cfRule type="expression" dxfId="679"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J9:J78">
    <cfRule type="expression" dxfId="678" priority="9" stopIfTrue="1">
      <formula>COUNTIF($J$8:$J$78,J9) &gt; 1</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dimension ref="A1:AW74"/>
  <sheetViews>
    <sheetView showGridLines="0" zoomScale="85" zoomScaleNormal="85" workbookViewId="0">
      <selection activeCell="A4" sqref="A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0" t="s">
        <v>3</v>
      </c>
      <c r="B1" s="51"/>
      <c r="C1" s="51"/>
      <c r="D1" s="51"/>
      <c r="E1" s="51"/>
      <c r="F1" s="51"/>
      <c r="G1" s="51"/>
      <c r="H1" s="51"/>
      <c r="I1" s="51"/>
    </row>
    <row r="2" spans="1:49" ht="15.6" x14ac:dyDescent="0.3">
      <c r="A2" s="52" t="str">
        <f>IF(title="&gt; Enter workbook title here","Enter workbook title in Cover sheet",title)</f>
        <v>LGPS_S - Consolidated Factor Spreadsheet</v>
      </c>
      <c r="B2" s="53"/>
      <c r="C2" s="53"/>
      <c r="D2" s="53"/>
      <c r="E2" s="53"/>
      <c r="F2" s="53"/>
      <c r="G2" s="53"/>
      <c r="H2" s="53"/>
      <c r="I2" s="53"/>
    </row>
    <row r="3" spans="1:49" ht="15.6" x14ac:dyDescent="0.3">
      <c r="A3" s="54" t="str">
        <f>TABLE_FACTOR_TYPE_1&amp;" - x-"&amp;TABLE_SERIES_NUMBER_1</f>
        <v>Added pension - x-706</v>
      </c>
      <c r="B3" s="53"/>
      <c r="C3" s="53"/>
      <c r="D3" s="53"/>
      <c r="E3" s="53"/>
      <c r="F3" s="53"/>
      <c r="G3" s="53"/>
      <c r="H3" s="53"/>
      <c r="I3" s="53"/>
    </row>
    <row r="4" spans="1:49" x14ac:dyDescent="0.25">
      <c r="A4" s="55"/>
    </row>
    <row r="6" spans="1:49"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row>
    <row r="7" spans="1:49"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49" x14ac:dyDescent="0.25">
      <c r="A8" s="83" t="s">
        <v>44</v>
      </c>
      <c r="B8" s="149" t="s">
        <v>424</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49"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row>
    <row r="10" spans="1:49" x14ac:dyDescent="0.25">
      <c r="A10" s="83" t="s">
        <v>1</v>
      </c>
      <c r="B10" s="149" t="s">
        <v>427</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row>
    <row r="11" spans="1:49" x14ac:dyDescent="0.25">
      <c r="A11" s="83"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row>
    <row r="12" spans="1:49"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row>
    <row r="13" spans="1:49"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row>
    <row r="14" spans="1:49" x14ac:dyDescent="0.25">
      <c r="A14" s="83" t="s">
        <v>16</v>
      </c>
      <c r="B14" s="149">
        <v>706</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row>
    <row r="15" spans="1:49" x14ac:dyDescent="0.25">
      <c r="A15" s="83" t="s">
        <v>47</v>
      </c>
      <c r="B15" s="149" t="s">
        <v>428</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row>
    <row r="16" spans="1:49" x14ac:dyDescent="0.25">
      <c r="A16" s="83" t="s">
        <v>48</v>
      </c>
      <c r="B16" s="149" t="s">
        <v>429</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row>
    <row r="17" spans="1:49"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row>
    <row r="18" spans="1:49"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row>
    <row r="19" spans="1:49"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row>
    <row r="20" spans="1:49"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row>
    <row r="21" spans="1:49"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row>
    <row r="22" spans="1:49" x14ac:dyDescent="0.25">
      <c r="A22" s="94"/>
    </row>
    <row r="23" spans="1:49" x14ac:dyDescent="0.25">
      <c r="B23" s="94" t="str">
        <f>HYPERLINK("#'Factor List'!A1","Back to Factor List")</f>
        <v>Back to Factor List</v>
      </c>
    </row>
    <row r="24" spans="1:49" x14ac:dyDescent="0.25">
      <c r="B24" s="94" t="s">
        <v>705</v>
      </c>
    </row>
    <row r="26" spans="1:49" ht="26.4" x14ac:dyDescent="0.25">
      <c r="A26" s="102" t="s">
        <v>266</v>
      </c>
      <c r="B26" s="102" t="s">
        <v>462</v>
      </c>
      <c r="C26" s="102" t="s">
        <v>463</v>
      </c>
      <c r="D26" s="102" t="s">
        <v>464</v>
      </c>
      <c r="E26" s="102" t="s">
        <v>465</v>
      </c>
      <c r="F26" s="102" t="s">
        <v>466</v>
      </c>
      <c r="G26" s="102" t="s">
        <v>467</v>
      </c>
      <c r="H26" s="102" t="s">
        <v>468</v>
      </c>
      <c r="I26" s="102" t="s">
        <v>469</v>
      </c>
      <c r="J26" s="102" t="s">
        <v>470</v>
      </c>
      <c r="K26" s="102" t="s">
        <v>471</v>
      </c>
      <c r="L26" s="102" t="s">
        <v>472</v>
      </c>
      <c r="M26" s="102" t="s">
        <v>473</v>
      </c>
      <c r="N26" s="102" t="s">
        <v>474</v>
      </c>
      <c r="O26" s="102" t="s">
        <v>475</v>
      </c>
      <c r="P26" s="102" t="s">
        <v>476</v>
      </c>
      <c r="Q26" s="102" t="s">
        <v>477</v>
      </c>
      <c r="R26" s="102" t="s">
        <v>478</v>
      </c>
      <c r="S26" s="102" t="s">
        <v>479</v>
      </c>
      <c r="T26" s="102" t="s">
        <v>480</v>
      </c>
      <c r="U26" s="102" t="s">
        <v>481</v>
      </c>
      <c r="V26" s="102" t="s">
        <v>482</v>
      </c>
      <c r="W26" s="102" t="s">
        <v>483</v>
      </c>
      <c r="X26" s="102" t="s">
        <v>484</v>
      </c>
      <c r="Y26" s="102" t="s">
        <v>485</v>
      </c>
      <c r="Z26" s="102" t="s">
        <v>486</v>
      </c>
      <c r="AA26" s="102" t="s">
        <v>487</v>
      </c>
      <c r="AB26" s="102" t="s">
        <v>488</v>
      </c>
      <c r="AC26" s="102" t="s">
        <v>489</v>
      </c>
      <c r="AD26" s="102" t="s">
        <v>490</v>
      </c>
      <c r="AE26" s="102" t="s">
        <v>491</v>
      </c>
      <c r="AF26" s="102" t="s">
        <v>492</v>
      </c>
      <c r="AG26" s="102" t="s">
        <v>493</v>
      </c>
      <c r="AH26" s="102" t="s">
        <v>494</v>
      </c>
      <c r="AI26" s="102" t="s">
        <v>495</v>
      </c>
      <c r="AJ26" s="102" t="s">
        <v>496</v>
      </c>
      <c r="AK26" s="102" t="s">
        <v>497</v>
      </c>
      <c r="AL26" s="102" t="s">
        <v>498</v>
      </c>
      <c r="AM26" s="102" t="s">
        <v>499</v>
      </c>
      <c r="AN26" s="102" t="s">
        <v>500</v>
      </c>
      <c r="AO26" s="102" t="s">
        <v>501</v>
      </c>
      <c r="AP26" s="102" t="s">
        <v>502</v>
      </c>
      <c r="AQ26" s="102" t="s">
        <v>503</v>
      </c>
      <c r="AR26" s="102" t="s">
        <v>504</v>
      </c>
      <c r="AS26" s="102" t="s">
        <v>505</v>
      </c>
      <c r="AT26" s="102" t="s">
        <v>506</v>
      </c>
      <c r="AU26" s="102" t="s">
        <v>507</v>
      </c>
      <c r="AV26" s="102" t="s">
        <v>508</v>
      </c>
      <c r="AW26" s="102" t="s">
        <v>509</v>
      </c>
    </row>
    <row r="27" spans="1:49" x14ac:dyDescent="0.25">
      <c r="A27" s="103">
        <v>16</v>
      </c>
      <c r="B27" s="104"/>
      <c r="C27" s="104"/>
      <c r="D27" s="104"/>
      <c r="E27" s="104"/>
      <c r="F27" s="104"/>
      <c r="G27" s="104"/>
      <c r="H27" s="104"/>
      <c r="I27" s="104"/>
      <c r="J27" s="104">
        <v>24.76</v>
      </c>
      <c r="K27" s="104">
        <v>22.67</v>
      </c>
      <c r="L27" s="104">
        <v>20.97</v>
      </c>
      <c r="M27" s="104">
        <v>19.55</v>
      </c>
      <c r="N27" s="104">
        <v>18.36</v>
      </c>
      <c r="O27" s="104">
        <v>17.34</v>
      </c>
      <c r="P27" s="104">
        <v>16.46</v>
      </c>
      <c r="Q27" s="104">
        <v>15.69</v>
      </c>
      <c r="R27" s="104">
        <v>15.01</v>
      </c>
      <c r="S27" s="104">
        <v>14.42</v>
      </c>
      <c r="T27" s="104">
        <v>13.88</v>
      </c>
      <c r="U27" s="104">
        <v>13.41</v>
      </c>
      <c r="V27" s="104">
        <v>12.98</v>
      </c>
      <c r="W27" s="104">
        <v>12.59</v>
      </c>
      <c r="X27" s="104">
        <v>12.24</v>
      </c>
      <c r="Y27" s="104">
        <v>11.92</v>
      </c>
      <c r="Z27" s="104">
        <v>11.62</v>
      </c>
      <c r="AA27" s="104">
        <v>11.35</v>
      </c>
      <c r="AB27" s="104">
        <v>11.1</v>
      </c>
      <c r="AC27" s="104">
        <v>10.88</v>
      </c>
      <c r="AD27" s="104">
        <v>10.66</v>
      </c>
      <c r="AE27" s="104">
        <v>10.47</v>
      </c>
      <c r="AF27" s="104">
        <v>10.29</v>
      </c>
      <c r="AG27" s="104">
        <v>10.119999999999999</v>
      </c>
      <c r="AH27" s="104">
        <v>9.9600000000000009</v>
      </c>
      <c r="AI27" s="104">
        <v>9.81</v>
      </c>
      <c r="AJ27" s="104">
        <v>9.68</v>
      </c>
      <c r="AK27" s="104">
        <v>9.5500000000000007</v>
      </c>
      <c r="AL27" s="104">
        <v>9.43</v>
      </c>
      <c r="AM27" s="104">
        <v>9.32</v>
      </c>
      <c r="AN27" s="104">
        <v>9.2100000000000009</v>
      </c>
      <c r="AO27" s="104">
        <v>9.1199999999999992</v>
      </c>
      <c r="AP27" s="104">
        <v>9.02</v>
      </c>
      <c r="AQ27" s="104">
        <v>8.94</v>
      </c>
      <c r="AR27" s="104">
        <v>8.86</v>
      </c>
      <c r="AS27" s="104">
        <v>8.7799999999999994</v>
      </c>
      <c r="AT27" s="104">
        <v>8.7100000000000009</v>
      </c>
      <c r="AU27" s="104">
        <v>8.65</v>
      </c>
      <c r="AV27" s="104">
        <v>8.59</v>
      </c>
      <c r="AW27" s="104">
        <v>8.5299999999999994</v>
      </c>
    </row>
    <row r="28" spans="1:49" x14ac:dyDescent="0.25">
      <c r="A28" s="103">
        <v>17</v>
      </c>
      <c r="B28" s="104"/>
      <c r="C28" s="104"/>
      <c r="D28" s="104"/>
      <c r="E28" s="104"/>
      <c r="F28" s="104"/>
      <c r="G28" s="104"/>
      <c r="H28" s="104"/>
      <c r="I28" s="104"/>
      <c r="J28" s="104">
        <v>25.12</v>
      </c>
      <c r="K28" s="104">
        <v>23.01</v>
      </c>
      <c r="L28" s="104">
        <v>21.28</v>
      </c>
      <c r="M28" s="104">
        <v>19.84</v>
      </c>
      <c r="N28" s="104">
        <v>18.63</v>
      </c>
      <c r="O28" s="104">
        <v>17.600000000000001</v>
      </c>
      <c r="P28" s="104">
        <v>16.7</v>
      </c>
      <c r="Q28" s="104">
        <v>15.92</v>
      </c>
      <c r="R28" s="104">
        <v>15.24</v>
      </c>
      <c r="S28" s="104">
        <v>14.63</v>
      </c>
      <c r="T28" s="104">
        <v>14.09</v>
      </c>
      <c r="U28" s="104">
        <v>13.61</v>
      </c>
      <c r="V28" s="104">
        <v>13.17</v>
      </c>
      <c r="W28" s="104">
        <v>12.78</v>
      </c>
      <c r="X28" s="104">
        <v>12.42</v>
      </c>
      <c r="Y28" s="104">
        <v>12.09</v>
      </c>
      <c r="Z28" s="104">
        <v>11.8</v>
      </c>
      <c r="AA28" s="104">
        <v>11.52</v>
      </c>
      <c r="AB28" s="104">
        <v>11.27</v>
      </c>
      <c r="AC28" s="104">
        <v>11.04</v>
      </c>
      <c r="AD28" s="104">
        <v>10.83</v>
      </c>
      <c r="AE28" s="104">
        <v>10.63</v>
      </c>
      <c r="AF28" s="104">
        <v>10.44</v>
      </c>
      <c r="AG28" s="104">
        <v>10.27</v>
      </c>
      <c r="AH28" s="104">
        <v>10.11</v>
      </c>
      <c r="AI28" s="104">
        <v>9.9600000000000009</v>
      </c>
      <c r="AJ28" s="104">
        <v>9.83</v>
      </c>
      <c r="AK28" s="104">
        <v>9.6999999999999993</v>
      </c>
      <c r="AL28" s="104">
        <v>9.58</v>
      </c>
      <c r="AM28" s="104">
        <v>9.4600000000000009</v>
      </c>
      <c r="AN28" s="104">
        <v>9.36</v>
      </c>
      <c r="AO28" s="104">
        <v>9.26</v>
      </c>
      <c r="AP28" s="104">
        <v>9.17</v>
      </c>
      <c r="AQ28" s="104">
        <v>9.08</v>
      </c>
      <c r="AR28" s="104">
        <v>9</v>
      </c>
      <c r="AS28" s="104">
        <v>8.92</v>
      </c>
      <c r="AT28" s="104">
        <v>8.85</v>
      </c>
      <c r="AU28" s="104">
        <v>8.7899999999999991</v>
      </c>
      <c r="AV28" s="104">
        <v>8.73</v>
      </c>
      <c r="AW28" s="104"/>
    </row>
    <row r="29" spans="1:49" x14ac:dyDescent="0.25">
      <c r="A29" s="103">
        <v>18</v>
      </c>
      <c r="B29" s="104"/>
      <c r="C29" s="104"/>
      <c r="D29" s="104"/>
      <c r="E29" s="104"/>
      <c r="F29" s="104"/>
      <c r="G29" s="104"/>
      <c r="H29" s="104"/>
      <c r="I29" s="104"/>
      <c r="J29" s="104">
        <v>25.49</v>
      </c>
      <c r="K29" s="104">
        <v>23.35</v>
      </c>
      <c r="L29" s="104">
        <v>21.59</v>
      </c>
      <c r="M29" s="104">
        <v>20.14</v>
      </c>
      <c r="N29" s="104">
        <v>18.91</v>
      </c>
      <c r="O29" s="104">
        <v>17.86</v>
      </c>
      <c r="P29" s="104">
        <v>16.95</v>
      </c>
      <c r="Q29" s="104">
        <v>16.16</v>
      </c>
      <c r="R29" s="104">
        <v>15.46</v>
      </c>
      <c r="S29" s="104">
        <v>14.85</v>
      </c>
      <c r="T29" s="104">
        <v>14.3</v>
      </c>
      <c r="U29" s="104">
        <v>13.81</v>
      </c>
      <c r="V29" s="104">
        <v>13.37</v>
      </c>
      <c r="W29" s="104">
        <v>12.97</v>
      </c>
      <c r="X29" s="104">
        <v>12.61</v>
      </c>
      <c r="Y29" s="104">
        <v>12.28</v>
      </c>
      <c r="Z29" s="104">
        <v>11.97</v>
      </c>
      <c r="AA29" s="104">
        <v>11.7</v>
      </c>
      <c r="AB29" s="104">
        <v>11.44</v>
      </c>
      <c r="AC29" s="104">
        <v>11.21</v>
      </c>
      <c r="AD29" s="104">
        <v>10.99</v>
      </c>
      <c r="AE29" s="104">
        <v>10.79</v>
      </c>
      <c r="AF29" s="104">
        <v>10.6</v>
      </c>
      <c r="AG29" s="104">
        <v>10.43</v>
      </c>
      <c r="AH29" s="104">
        <v>10.27</v>
      </c>
      <c r="AI29" s="104">
        <v>10.119999999999999</v>
      </c>
      <c r="AJ29" s="104">
        <v>9.98</v>
      </c>
      <c r="AK29" s="104">
        <v>9.85</v>
      </c>
      <c r="AL29" s="104">
        <v>9.7200000000000006</v>
      </c>
      <c r="AM29" s="104">
        <v>9.61</v>
      </c>
      <c r="AN29" s="104">
        <v>9.5</v>
      </c>
      <c r="AO29" s="104">
        <v>9.4</v>
      </c>
      <c r="AP29" s="104">
        <v>9.31</v>
      </c>
      <c r="AQ29" s="104">
        <v>9.23</v>
      </c>
      <c r="AR29" s="104">
        <v>9.14</v>
      </c>
      <c r="AS29" s="104">
        <v>9.07</v>
      </c>
      <c r="AT29" s="104">
        <v>9</v>
      </c>
      <c r="AU29" s="104">
        <v>8.93</v>
      </c>
      <c r="AV29" s="104"/>
      <c r="AW29" s="104"/>
    </row>
    <row r="30" spans="1:49" x14ac:dyDescent="0.25">
      <c r="A30" s="103">
        <v>19</v>
      </c>
      <c r="B30" s="104"/>
      <c r="C30" s="104"/>
      <c r="D30" s="104"/>
      <c r="E30" s="104"/>
      <c r="F30" s="104"/>
      <c r="G30" s="104"/>
      <c r="H30" s="104"/>
      <c r="I30" s="104"/>
      <c r="J30" s="104">
        <v>25.87</v>
      </c>
      <c r="K30" s="104">
        <v>23.69</v>
      </c>
      <c r="L30" s="104">
        <v>21.91</v>
      </c>
      <c r="M30" s="104">
        <v>20.43</v>
      </c>
      <c r="N30" s="104">
        <v>19.190000000000001</v>
      </c>
      <c r="O30" s="104">
        <v>18.12</v>
      </c>
      <c r="P30" s="104">
        <v>17.2</v>
      </c>
      <c r="Q30" s="104">
        <v>16.399999999999999</v>
      </c>
      <c r="R30" s="104">
        <v>15.7</v>
      </c>
      <c r="S30" s="104">
        <v>15.07</v>
      </c>
      <c r="T30" s="104">
        <v>14.52</v>
      </c>
      <c r="U30" s="104">
        <v>14.02</v>
      </c>
      <c r="V30" s="104">
        <v>13.57</v>
      </c>
      <c r="W30" s="104">
        <v>13.16</v>
      </c>
      <c r="X30" s="104">
        <v>12.8</v>
      </c>
      <c r="Y30" s="104">
        <v>12.46</v>
      </c>
      <c r="Z30" s="104">
        <v>12.15</v>
      </c>
      <c r="AA30" s="104">
        <v>11.87</v>
      </c>
      <c r="AB30" s="104">
        <v>11.62</v>
      </c>
      <c r="AC30" s="104">
        <v>11.38</v>
      </c>
      <c r="AD30" s="104">
        <v>11.16</v>
      </c>
      <c r="AE30" s="104">
        <v>10.95</v>
      </c>
      <c r="AF30" s="104">
        <v>10.76</v>
      </c>
      <c r="AG30" s="104">
        <v>10.59</v>
      </c>
      <c r="AH30" s="104">
        <v>10.43</v>
      </c>
      <c r="AI30" s="104">
        <v>10.27</v>
      </c>
      <c r="AJ30" s="104">
        <v>10.130000000000001</v>
      </c>
      <c r="AK30" s="104">
        <v>10</v>
      </c>
      <c r="AL30" s="104">
        <v>9.8800000000000008</v>
      </c>
      <c r="AM30" s="104">
        <v>9.76</v>
      </c>
      <c r="AN30" s="104">
        <v>9.65</v>
      </c>
      <c r="AO30" s="104">
        <v>9.5500000000000007</v>
      </c>
      <c r="AP30" s="104">
        <v>9.4600000000000009</v>
      </c>
      <c r="AQ30" s="104">
        <v>9.3699999999999992</v>
      </c>
      <c r="AR30" s="104">
        <v>9.2899999999999991</v>
      </c>
      <c r="AS30" s="104">
        <v>9.2200000000000006</v>
      </c>
      <c r="AT30" s="104">
        <v>9.15</v>
      </c>
      <c r="AU30" s="104"/>
      <c r="AV30" s="104"/>
      <c r="AW30" s="104"/>
    </row>
    <row r="31" spans="1:49" x14ac:dyDescent="0.25">
      <c r="A31" s="103">
        <v>20</v>
      </c>
      <c r="B31" s="104"/>
      <c r="C31" s="104"/>
      <c r="D31" s="104"/>
      <c r="E31" s="104"/>
      <c r="F31" s="104"/>
      <c r="G31" s="104"/>
      <c r="H31" s="104"/>
      <c r="I31" s="104"/>
      <c r="J31" s="104">
        <v>26.25</v>
      </c>
      <c r="K31" s="104">
        <v>24.04</v>
      </c>
      <c r="L31" s="104">
        <v>22.24</v>
      </c>
      <c r="M31" s="104">
        <v>20.74</v>
      </c>
      <c r="N31" s="104">
        <v>19.47</v>
      </c>
      <c r="O31" s="104">
        <v>18.39</v>
      </c>
      <c r="P31" s="104">
        <v>17.46</v>
      </c>
      <c r="Q31" s="104">
        <v>16.649999999999999</v>
      </c>
      <c r="R31" s="104">
        <v>15.93</v>
      </c>
      <c r="S31" s="104">
        <v>15.3</v>
      </c>
      <c r="T31" s="104">
        <v>14.73</v>
      </c>
      <c r="U31" s="104">
        <v>14.23</v>
      </c>
      <c r="V31" s="104">
        <v>13.77</v>
      </c>
      <c r="W31" s="104">
        <v>13.36</v>
      </c>
      <c r="X31" s="104">
        <v>12.99</v>
      </c>
      <c r="Y31" s="104">
        <v>12.65</v>
      </c>
      <c r="Z31" s="104">
        <v>12.34</v>
      </c>
      <c r="AA31" s="104">
        <v>12.05</v>
      </c>
      <c r="AB31" s="104">
        <v>11.79</v>
      </c>
      <c r="AC31" s="104">
        <v>11.55</v>
      </c>
      <c r="AD31" s="104">
        <v>11.33</v>
      </c>
      <c r="AE31" s="104">
        <v>11.12</v>
      </c>
      <c r="AF31" s="104">
        <v>10.93</v>
      </c>
      <c r="AG31" s="104">
        <v>10.75</v>
      </c>
      <c r="AH31" s="104">
        <v>10.59</v>
      </c>
      <c r="AI31" s="104">
        <v>10.43</v>
      </c>
      <c r="AJ31" s="104">
        <v>10.29</v>
      </c>
      <c r="AK31" s="104">
        <v>10.16</v>
      </c>
      <c r="AL31" s="104">
        <v>10.029999999999999</v>
      </c>
      <c r="AM31" s="104">
        <v>9.92</v>
      </c>
      <c r="AN31" s="104">
        <v>9.81</v>
      </c>
      <c r="AO31" s="104">
        <v>9.7100000000000009</v>
      </c>
      <c r="AP31" s="104">
        <v>9.6199999999999992</v>
      </c>
      <c r="AQ31" s="104">
        <v>9.5299999999999994</v>
      </c>
      <c r="AR31" s="104">
        <v>9.4499999999999993</v>
      </c>
      <c r="AS31" s="104">
        <v>9.3699999999999992</v>
      </c>
      <c r="AT31" s="104"/>
      <c r="AU31" s="104"/>
      <c r="AV31" s="104"/>
      <c r="AW31" s="104"/>
    </row>
    <row r="32" spans="1:49" x14ac:dyDescent="0.25">
      <c r="A32" s="103">
        <v>21</v>
      </c>
      <c r="B32" s="104"/>
      <c r="C32" s="104"/>
      <c r="D32" s="104"/>
      <c r="E32" s="104"/>
      <c r="F32" s="104"/>
      <c r="G32" s="104"/>
      <c r="H32" s="104"/>
      <c r="I32" s="104"/>
      <c r="J32" s="104">
        <v>26.64</v>
      </c>
      <c r="K32" s="104">
        <v>24.4</v>
      </c>
      <c r="L32" s="104">
        <v>22.57</v>
      </c>
      <c r="M32" s="104">
        <v>21.05</v>
      </c>
      <c r="N32" s="104">
        <v>19.760000000000002</v>
      </c>
      <c r="O32" s="104">
        <v>18.670000000000002</v>
      </c>
      <c r="P32" s="104">
        <v>17.72</v>
      </c>
      <c r="Q32" s="104">
        <v>16.89</v>
      </c>
      <c r="R32" s="104">
        <v>16.170000000000002</v>
      </c>
      <c r="S32" s="104">
        <v>15.53</v>
      </c>
      <c r="T32" s="104">
        <v>14.95</v>
      </c>
      <c r="U32" s="104">
        <v>14.44</v>
      </c>
      <c r="V32" s="104">
        <v>13.98</v>
      </c>
      <c r="W32" s="104">
        <v>13.56</v>
      </c>
      <c r="X32" s="104">
        <v>13.19</v>
      </c>
      <c r="Y32" s="104">
        <v>12.84</v>
      </c>
      <c r="Z32" s="104">
        <v>12.53</v>
      </c>
      <c r="AA32" s="104">
        <v>12.24</v>
      </c>
      <c r="AB32" s="104">
        <v>11.97</v>
      </c>
      <c r="AC32" s="104">
        <v>11.73</v>
      </c>
      <c r="AD32" s="104">
        <v>11.5</v>
      </c>
      <c r="AE32" s="104">
        <v>11.29</v>
      </c>
      <c r="AF32" s="104">
        <v>11.1</v>
      </c>
      <c r="AG32" s="104">
        <v>10.92</v>
      </c>
      <c r="AH32" s="104">
        <v>10.75</v>
      </c>
      <c r="AI32" s="104">
        <v>10.6</v>
      </c>
      <c r="AJ32" s="104">
        <v>10.45</v>
      </c>
      <c r="AK32" s="104">
        <v>10.32</v>
      </c>
      <c r="AL32" s="104">
        <v>10.19</v>
      </c>
      <c r="AM32" s="104">
        <v>10.08</v>
      </c>
      <c r="AN32" s="104">
        <v>9.9700000000000006</v>
      </c>
      <c r="AO32" s="104">
        <v>9.8699999999999992</v>
      </c>
      <c r="AP32" s="104">
        <v>9.77</v>
      </c>
      <c r="AQ32" s="104">
        <v>9.69</v>
      </c>
      <c r="AR32" s="104">
        <v>9.61</v>
      </c>
      <c r="AS32" s="104"/>
      <c r="AT32" s="104"/>
      <c r="AU32" s="104"/>
      <c r="AV32" s="104"/>
      <c r="AW32" s="104"/>
    </row>
    <row r="33" spans="1:49" x14ac:dyDescent="0.25">
      <c r="A33" s="103">
        <v>22</v>
      </c>
      <c r="B33" s="104"/>
      <c r="C33" s="104"/>
      <c r="D33" s="104"/>
      <c r="E33" s="104"/>
      <c r="F33" s="104"/>
      <c r="G33" s="104"/>
      <c r="H33" s="104"/>
      <c r="I33" s="104"/>
      <c r="J33" s="104">
        <v>27.03</v>
      </c>
      <c r="K33" s="104">
        <v>24.75</v>
      </c>
      <c r="L33" s="104">
        <v>22.9</v>
      </c>
      <c r="M33" s="104">
        <v>21.35</v>
      </c>
      <c r="N33" s="104">
        <v>20.05</v>
      </c>
      <c r="O33" s="104">
        <v>18.940000000000001</v>
      </c>
      <c r="P33" s="104">
        <v>17.98</v>
      </c>
      <c r="Q33" s="104">
        <v>17.14</v>
      </c>
      <c r="R33" s="104">
        <v>16.41</v>
      </c>
      <c r="S33" s="104">
        <v>15.76</v>
      </c>
      <c r="T33" s="104">
        <v>15.18</v>
      </c>
      <c r="U33" s="104">
        <v>14.66</v>
      </c>
      <c r="V33" s="104">
        <v>14.19</v>
      </c>
      <c r="W33" s="104">
        <v>13.77</v>
      </c>
      <c r="X33" s="104">
        <v>13.38</v>
      </c>
      <c r="Y33" s="104">
        <v>13.03</v>
      </c>
      <c r="Z33" s="104">
        <v>12.71</v>
      </c>
      <c r="AA33" s="104">
        <v>12.42</v>
      </c>
      <c r="AB33" s="104">
        <v>12.15</v>
      </c>
      <c r="AC33" s="104">
        <v>11.9</v>
      </c>
      <c r="AD33" s="104">
        <v>11.68</v>
      </c>
      <c r="AE33" s="104">
        <v>11.46</v>
      </c>
      <c r="AF33" s="104">
        <v>11.27</v>
      </c>
      <c r="AG33" s="104">
        <v>11.09</v>
      </c>
      <c r="AH33" s="104">
        <v>10.92</v>
      </c>
      <c r="AI33" s="104">
        <v>10.76</v>
      </c>
      <c r="AJ33" s="104">
        <v>10.62</v>
      </c>
      <c r="AK33" s="104">
        <v>10.48</v>
      </c>
      <c r="AL33" s="104">
        <v>10.35</v>
      </c>
      <c r="AM33" s="104">
        <v>10.24</v>
      </c>
      <c r="AN33" s="104">
        <v>10.130000000000001</v>
      </c>
      <c r="AO33" s="104">
        <v>10.029999999999999</v>
      </c>
      <c r="AP33" s="104">
        <v>9.93</v>
      </c>
      <c r="AQ33" s="104">
        <v>9.85</v>
      </c>
      <c r="AR33" s="104"/>
      <c r="AS33" s="104"/>
      <c r="AT33" s="104"/>
      <c r="AU33" s="104"/>
      <c r="AV33" s="104"/>
      <c r="AW33" s="104"/>
    </row>
    <row r="34" spans="1:49" x14ac:dyDescent="0.25">
      <c r="A34" s="103">
        <v>23</v>
      </c>
      <c r="B34" s="104"/>
      <c r="C34" s="104"/>
      <c r="D34" s="104"/>
      <c r="E34" s="104"/>
      <c r="F34" s="104"/>
      <c r="G34" s="104"/>
      <c r="H34" s="104"/>
      <c r="I34" s="104"/>
      <c r="J34" s="104">
        <v>27.42</v>
      </c>
      <c r="K34" s="104">
        <v>25.11</v>
      </c>
      <c r="L34" s="104">
        <v>23.23</v>
      </c>
      <c r="M34" s="104">
        <v>21.66</v>
      </c>
      <c r="N34" s="104">
        <v>20.34</v>
      </c>
      <c r="O34" s="104">
        <v>19.22</v>
      </c>
      <c r="P34" s="104">
        <v>18.239999999999998</v>
      </c>
      <c r="Q34" s="104">
        <v>17.39</v>
      </c>
      <c r="R34" s="104">
        <v>16.649999999999999</v>
      </c>
      <c r="S34" s="104">
        <v>15.99</v>
      </c>
      <c r="T34" s="104">
        <v>15.4</v>
      </c>
      <c r="U34" s="104">
        <v>14.87</v>
      </c>
      <c r="V34" s="104">
        <v>14.4</v>
      </c>
      <c r="W34" s="104">
        <v>13.97</v>
      </c>
      <c r="X34" s="104">
        <v>13.58</v>
      </c>
      <c r="Y34" s="104">
        <v>13.23</v>
      </c>
      <c r="Z34" s="104">
        <v>12.9</v>
      </c>
      <c r="AA34" s="104">
        <v>12.61</v>
      </c>
      <c r="AB34" s="104">
        <v>12.33</v>
      </c>
      <c r="AC34" s="104">
        <v>12.08</v>
      </c>
      <c r="AD34" s="104">
        <v>11.85</v>
      </c>
      <c r="AE34" s="104">
        <v>11.64</v>
      </c>
      <c r="AF34" s="104">
        <v>11.44</v>
      </c>
      <c r="AG34" s="104">
        <v>11.26</v>
      </c>
      <c r="AH34" s="104">
        <v>11.09</v>
      </c>
      <c r="AI34" s="104">
        <v>10.93</v>
      </c>
      <c r="AJ34" s="104">
        <v>10.78</v>
      </c>
      <c r="AK34" s="104">
        <v>10.65</v>
      </c>
      <c r="AL34" s="104">
        <v>10.52</v>
      </c>
      <c r="AM34" s="104">
        <v>10.4</v>
      </c>
      <c r="AN34" s="104">
        <v>10.29</v>
      </c>
      <c r="AO34" s="104">
        <v>10.19</v>
      </c>
      <c r="AP34" s="104">
        <v>10.1</v>
      </c>
      <c r="AQ34" s="104"/>
      <c r="AR34" s="104"/>
      <c r="AS34" s="104"/>
      <c r="AT34" s="104"/>
      <c r="AU34" s="104"/>
      <c r="AV34" s="104"/>
      <c r="AW34" s="104"/>
    </row>
    <row r="35" spans="1:49" x14ac:dyDescent="0.25">
      <c r="A35" s="103">
        <v>24</v>
      </c>
      <c r="B35" s="104"/>
      <c r="C35" s="104"/>
      <c r="D35" s="104"/>
      <c r="E35" s="104"/>
      <c r="F35" s="104"/>
      <c r="G35" s="104"/>
      <c r="H35" s="104"/>
      <c r="I35" s="104"/>
      <c r="J35" s="104">
        <v>27.82</v>
      </c>
      <c r="K35" s="104">
        <v>25.48</v>
      </c>
      <c r="L35" s="104">
        <v>23.57</v>
      </c>
      <c r="M35" s="104">
        <v>21.98</v>
      </c>
      <c r="N35" s="104">
        <v>20.64</v>
      </c>
      <c r="O35" s="104">
        <v>19.5</v>
      </c>
      <c r="P35" s="104">
        <v>18.510000000000002</v>
      </c>
      <c r="Q35" s="104">
        <v>17.649999999999999</v>
      </c>
      <c r="R35" s="104">
        <v>16.89</v>
      </c>
      <c r="S35" s="104">
        <v>16.22</v>
      </c>
      <c r="T35" s="104">
        <v>15.63</v>
      </c>
      <c r="U35" s="104">
        <v>15.09</v>
      </c>
      <c r="V35" s="104">
        <v>14.61</v>
      </c>
      <c r="W35" s="104">
        <v>14.18</v>
      </c>
      <c r="X35" s="104">
        <v>13.78</v>
      </c>
      <c r="Y35" s="104">
        <v>13.42</v>
      </c>
      <c r="Z35" s="104">
        <v>13.1</v>
      </c>
      <c r="AA35" s="104">
        <v>12.8</v>
      </c>
      <c r="AB35" s="104">
        <v>12.52</v>
      </c>
      <c r="AC35" s="104">
        <v>12.27</v>
      </c>
      <c r="AD35" s="104">
        <v>12.03</v>
      </c>
      <c r="AE35" s="104">
        <v>11.81</v>
      </c>
      <c r="AF35" s="104">
        <v>11.61</v>
      </c>
      <c r="AG35" s="104">
        <v>11.43</v>
      </c>
      <c r="AH35" s="104">
        <v>11.26</v>
      </c>
      <c r="AI35" s="104">
        <v>11.1</v>
      </c>
      <c r="AJ35" s="104">
        <v>10.95</v>
      </c>
      <c r="AK35" s="104">
        <v>10.82</v>
      </c>
      <c r="AL35" s="104">
        <v>10.69</v>
      </c>
      <c r="AM35" s="104">
        <v>10.57</v>
      </c>
      <c r="AN35" s="104">
        <v>10.46</v>
      </c>
      <c r="AO35" s="104">
        <v>10.36</v>
      </c>
      <c r="AP35" s="104"/>
      <c r="AQ35" s="104"/>
      <c r="AR35" s="104"/>
      <c r="AS35" s="104"/>
      <c r="AT35" s="104"/>
      <c r="AU35" s="104"/>
      <c r="AV35" s="104"/>
      <c r="AW35" s="104"/>
    </row>
    <row r="36" spans="1:49" x14ac:dyDescent="0.25">
      <c r="A36" s="103">
        <v>25</v>
      </c>
      <c r="B36" s="104"/>
      <c r="C36" s="104"/>
      <c r="D36" s="104"/>
      <c r="E36" s="104"/>
      <c r="F36" s="104"/>
      <c r="G36" s="104"/>
      <c r="H36" s="104"/>
      <c r="I36" s="104"/>
      <c r="J36" s="104">
        <v>28.22</v>
      </c>
      <c r="K36" s="104">
        <v>25.85</v>
      </c>
      <c r="L36" s="104">
        <v>23.91</v>
      </c>
      <c r="M36" s="104">
        <v>22.3</v>
      </c>
      <c r="N36" s="104">
        <v>20.94</v>
      </c>
      <c r="O36" s="104">
        <v>19.78</v>
      </c>
      <c r="P36" s="104">
        <v>18.78</v>
      </c>
      <c r="Q36" s="104">
        <v>17.91</v>
      </c>
      <c r="R36" s="104">
        <v>17.14</v>
      </c>
      <c r="S36" s="104">
        <v>16.46</v>
      </c>
      <c r="T36" s="104">
        <v>15.86</v>
      </c>
      <c r="U36" s="104">
        <v>15.32</v>
      </c>
      <c r="V36" s="104">
        <v>14.83</v>
      </c>
      <c r="W36" s="104">
        <v>14.39</v>
      </c>
      <c r="X36" s="104">
        <v>13.99</v>
      </c>
      <c r="Y36" s="104">
        <v>13.62</v>
      </c>
      <c r="Z36" s="104">
        <v>13.29</v>
      </c>
      <c r="AA36" s="104">
        <v>12.99</v>
      </c>
      <c r="AB36" s="104">
        <v>12.71</v>
      </c>
      <c r="AC36" s="104">
        <v>12.45</v>
      </c>
      <c r="AD36" s="104">
        <v>12.21</v>
      </c>
      <c r="AE36" s="104">
        <v>12</v>
      </c>
      <c r="AF36" s="104">
        <v>11.79</v>
      </c>
      <c r="AG36" s="104">
        <v>11.61</v>
      </c>
      <c r="AH36" s="104">
        <v>11.44</v>
      </c>
      <c r="AI36" s="104">
        <v>11.28</v>
      </c>
      <c r="AJ36" s="104">
        <v>11.13</v>
      </c>
      <c r="AK36" s="104">
        <v>10.99</v>
      </c>
      <c r="AL36" s="104">
        <v>10.86</v>
      </c>
      <c r="AM36" s="104">
        <v>10.75</v>
      </c>
      <c r="AN36" s="104">
        <v>10.64</v>
      </c>
      <c r="AO36" s="104"/>
      <c r="AP36" s="104"/>
      <c r="AQ36" s="104"/>
      <c r="AR36" s="104"/>
      <c r="AS36" s="104"/>
      <c r="AT36" s="104"/>
      <c r="AU36" s="104"/>
      <c r="AV36" s="104"/>
      <c r="AW36" s="104"/>
    </row>
    <row r="37" spans="1:49" x14ac:dyDescent="0.25">
      <c r="A37" s="103">
        <v>26</v>
      </c>
      <c r="B37" s="104"/>
      <c r="C37" s="104"/>
      <c r="D37" s="104"/>
      <c r="E37" s="104"/>
      <c r="F37" s="104"/>
      <c r="G37" s="104"/>
      <c r="H37" s="104"/>
      <c r="I37" s="104"/>
      <c r="J37" s="104">
        <v>28.63</v>
      </c>
      <c r="K37" s="104">
        <v>26.22</v>
      </c>
      <c r="L37" s="104">
        <v>24.26</v>
      </c>
      <c r="M37" s="104">
        <v>22.63</v>
      </c>
      <c r="N37" s="104">
        <v>21.25</v>
      </c>
      <c r="O37" s="104">
        <v>20.07</v>
      </c>
      <c r="P37" s="104">
        <v>19.059999999999999</v>
      </c>
      <c r="Q37" s="104">
        <v>18.170000000000002</v>
      </c>
      <c r="R37" s="104">
        <v>17.39</v>
      </c>
      <c r="S37" s="104">
        <v>16.7</v>
      </c>
      <c r="T37" s="104">
        <v>16.09</v>
      </c>
      <c r="U37" s="104">
        <v>15.54</v>
      </c>
      <c r="V37" s="104">
        <v>15.05</v>
      </c>
      <c r="W37" s="104">
        <v>14.6</v>
      </c>
      <c r="X37" s="104">
        <v>14.2</v>
      </c>
      <c r="Y37" s="104">
        <v>13.83</v>
      </c>
      <c r="Z37" s="104">
        <v>13.49</v>
      </c>
      <c r="AA37" s="104">
        <v>13.19</v>
      </c>
      <c r="AB37" s="104">
        <v>12.9</v>
      </c>
      <c r="AC37" s="104">
        <v>12.64</v>
      </c>
      <c r="AD37" s="104">
        <v>12.4</v>
      </c>
      <c r="AE37" s="104">
        <v>12.18</v>
      </c>
      <c r="AF37" s="104">
        <v>11.98</v>
      </c>
      <c r="AG37" s="104">
        <v>11.79</v>
      </c>
      <c r="AH37" s="104">
        <v>11.62</v>
      </c>
      <c r="AI37" s="104">
        <v>11.46</v>
      </c>
      <c r="AJ37" s="104">
        <v>11.31</v>
      </c>
      <c r="AK37" s="104">
        <v>11.17</v>
      </c>
      <c r="AL37" s="104">
        <v>11.04</v>
      </c>
      <c r="AM37" s="104">
        <v>10.93</v>
      </c>
      <c r="AN37" s="104"/>
      <c r="AO37" s="104"/>
      <c r="AP37" s="104"/>
      <c r="AQ37" s="104"/>
      <c r="AR37" s="104"/>
      <c r="AS37" s="104"/>
      <c r="AT37" s="104"/>
      <c r="AU37" s="104"/>
      <c r="AV37" s="104"/>
      <c r="AW37" s="104"/>
    </row>
    <row r="38" spans="1:49" x14ac:dyDescent="0.25">
      <c r="A38" s="103">
        <v>27</v>
      </c>
      <c r="B38" s="104"/>
      <c r="C38" s="104"/>
      <c r="D38" s="104"/>
      <c r="E38" s="104"/>
      <c r="F38" s="104"/>
      <c r="G38" s="104"/>
      <c r="H38" s="104"/>
      <c r="I38" s="104"/>
      <c r="J38" s="104">
        <v>29.05</v>
      </c>
      <c r="K38" s="104">
        <v>26.61</v>
      </c>
      <c r="L38" s="104">
        <v>24.61</v>
      </c>
      <c r="M38" s="104">
        <v>22.96</v>
      </c>
      <c r="N38" s="104">
        <v>21.56</v>
      </c>
      <c r="O38" s="104">
        <v>20.37</v>
      </c>
      <c r="P38" s="104">
        <v>19.34</v>
      </c>
      <c r="Q38" s="104">
        <v>18.440000000000001</v>
      </c>
      <c r="R38" s="104">
        <v>17.649999999999999</v>
      </c>
      <c r="S38" s="104">
        <v>16.95</v>
      </c>
      <c r="T38" s="104">
        <v>16.329999999999998</v>
      </c>
      <c r="U38" s="104">
        <v>15.78</v>
      </c>
      <c r="V38" s="104">
        <v>15.28</v>
      </c>
      <c r="W38" s="104">
        <v>14.82</v>
      </c>
      <c r="X38" s="104">
        <v>14.41</v>
      </c>
      <c r="Y38" s="104">
        <v>14.04</v>
      </c>
      <c r="Z38" s="104">
        <v>13.7</v>
      </c>
      <c r="AA38" s="104">
        <v>13.39</v>
      </c>
      <c r="AB38" s="104">
        <v>13.1</v>
      </c>
      <c r="AC38" s="104">
        <v>12.84</v>
      </c>
      <c r="AD38" s="104">
        <v>12.6</v>
      </c>
      <c r="AE38" s="104">
        <v>12.38</v>
      </c>
      <c r="AF38" s="104">
        <v>12.17</v>
      </c>
      <c r="AG38" s="104">
        <v>11.98</v>
      </c>
      <c r="AH38" s="104">
        <v>11.81</v>
      </c>
      <c r="AI38" s="104">
        <v>11.65</v>
      </c>
      <c r="AJ38" s="104">
        <v>11.5</v>
      </c>
      <c r="AK38" s="104">
        <v>11.36</v>
      </c>
      <c r="AL38" s="104">
        <v>11.23</v>
      </c>
      <c r="AM38" s="104"/>
      <c r="AN38" s="104"/>
      <c r="AO38" s="104"/>
      <c r="AP38" s="104"/>
      <c r="AQ38" s="104"/>
      <c r="AR38" s="104"/>
      <c r="AS38" s="104"/>
      <c r="AT38" s="104"/>
      <c r="AU38" s="104"/>
      <c r="AV38" s="104"/>
      <c r="AW38" s="104"/>
    </row>
    <row r="39" spans="1:49" x14ac:dyDescent="0.25">
      <c r="A39" s="103">
        <v>28</v>
      </c>
      <c r="B39" s="104"/>
      <c r="C39" s="104"/>
      <c r="D39" s="104"/>
      <c r="E39" s="104"/>
      <c r="F39" s="104"/>
      <c r="G39" s="104"/>
      <c r="H39" s="104"/>
      <c r="I39" s="104"/>
      <c r="J39" s="104">
        <v>29.47</v>
      </c>
      <c r="K39" s="104">
        <v>26.99</v>
      </c>
      <c r="L39" s="104">
        <v>24.97</v>
      </c>
      <c r="M39" s="104">
        <v>23.29</v>
      </c>
      <c r="N39" s="104">
        <v>21.88</v>
      </c>
      <c r="O39" s="104">
        <v>20.67</v>
      </c>
      <c r="P39" s="104">
        <v>19.62</v>
      </c>
      <c r="Q39" s="104">
        <v>18.71</v>
      </c>
      <c r="R39" s="104">
        <v>17.91</v>
      </c>
      <c r="S39" s="104">
        <v>17.21</v>
      </c>
      <c r="T39" s="104">
        <v>16.579999999999998</v>
      </c>
      <c r="U39" s="104">
        <v>16.010000000000002</v>
      </c>
      <c r="V39" s="104">
        <v>15.5</v>
      </c>
      <c r="W39" s="104">
        <v>15.05</v>
      </c>
      <c r="X39" s="104">
        <v>14.63</v>
      </c>
      <c r="Y39" s="104">
        <v>14.25</v>
      </c>
      <c r="Z39" s="104">
        <v>13.91</v>
      </c>
      <c r="AA39" s="104">
        <v>13.59</v>
      </c>
      <c r="AB39" s="104">
        <v>13.3</v>
      </c>
      <c r="AC39" s="104">
        <v>13.04</v>
      </c>
      <c r="AD39" s="104">
        <v>12.8</v>
      </c>
      <c r="AE39" s="104">
        <v>12.57</v>
      </c>
      <c r="AF39" s="104">
        <v>12.37</v>
      </c>
      <c r="AG39" s="104">
        <v>12.18</v>
      </c>
      <c r="AH39" s="104">
        <v>12</v>
      </c>
      <c r="AI39" s="104">
        <v>11.84</v>
      </c>
      <c r="AJ39" s="104">
        <v>11.69</v>
      </c>
      <c r="AK39" s="104">
        <v>11.55</v>
      </c>
      <c r="AL39" s="104"/>
      <c r="AM39" s="104"/>
      <c r="AN39" s="104"/>
      <c r="AO39" s="104"/>
      <c r="AP39" s="104"/>
      <c r="AQ39" s="104"/>
      <c r="AR39" s="104"/>
      <c r="AS39" s="104"/>
      <c r="AT39" s="104"/>
      <c r="AU39" s="104"/>
      <c r="AV39" s="104"/>
      <c r="AW39" s="104"/>
    </row>
    <row r="40" spans="1:49" x14ac:dyDescent="0.25">
      <c r="A40" s="103">
        <v>29</v>
      </c>
      <c r="B40" s="104"/>
      <c r="C40" s="104"/>
      <c r="D40" s="104"/>
      <c r="E40" s="104"/>
      <c r="F40" s="104"/>
      <c r="G40" s="104"/>
      <c r="H40" s="104"/>
      <c r="I40" s="104"/>
      <c r="J40" s="104">
        <v>29.9</v>
      </c>
      <c r="K40" s="104">
        <v>27.39</v>
      </c>
      <c r="L40" s="104">
        <v>25.34</v>
      </c>
      <c r="M40" s="104">
        <v>23.63</v>
      </c>
      <c r="N40" s="104">
        <v>22.2</v>
      </c>
      <c r="O40" s="104">
        <v>20.97</v>
      </c>
      <c r="P40" s="104">
        <v>19.91</v>
      </c>
      <c r="Q40" s="104">
        <v>18.989999999999998</v>
      </c>
      <c r="R40" s="104">
        <v>18.18</v>
      </c>
      <c r="S40" s="104">
        <v>17.46</v>
      </c>
      <c r="T40" s="104">
        <v>16.82</v>
      </c>
      <c r="U40" s="104">
        <v>16.25</v>
      </c>
      <c r="V40" s="104">
        <v>15.74</v>
      </c>
      <c r="W40" s="104">
        <v>15.27</v>
      </c>
      <c r="X40" s="104">
        <v>14.85</v>
      </c>
      <c r="Y40" s="104">
        <v>14.47</v>
      </c>
      <c r="Z40" s="104">
        <v>14.12</v>
      </c>
      <c r="AA40" s="104">
        <v>13.8</v>
      </c>
      <c r="AB40" s="104">
        <v>13.51</v>
      </c>
      <c r="AC40" s="104">
        <v>13.24</v>
      </c>
      <c r="AD40" s="104">
        <v>13</v>
      </c>
      <c r="AE40" s="104">
        <v>12.77</v>
      </c>
      <c r="AF40" s="104">
        <v>12.57</v>
      </c>
      <c r="AG40" s="104">
        <v>12.38</v>
      </c>
      <c r="AH40" s="104">
        <v>12.2</v>
      </c>
      <c r="AI40" s="104">
        <v>12.04</v>
      </c>
      <c r="AJ40" s="104">
        <v>11.89</v>
      </c>
      <c r="AK40" s="104"/>
      <c r="AL40" s="104"/>
      <c r="AM40" s="104"/>
      <c r="AN40" s="104"/>
      <c r="AO40" s="104"/>
      <c r="AP40" s="104"/>
      <c r="AQ40" s="104"/>
      <c r="AR40" s="104"/>
      <c r="AS40" s="104"/>
      <c r="AT40" s="104"/>
      <c r="AU40" s="104"/>
      <c r="AV40" s="104"/>
      <c r="AW40" s="104"/>
    </row>
    <row r="41" spans="1:49" x14ac:dyDescent="0.25">
      <c r="A41" s="103">
        <v>30</v>
      </c>
      <c r="B41" s="104"/>
      <c r="C41" s="104"/>
      <c r="D41" s="104"/>
      <c r="E41" s="104"/>
      <c r="F41" s="104"/>
      <c r="G41" s="104"/>
      <c r="H41" s="104"/>
      <c r="I41" s="104"/>
      <c r="J41" s="104">
        <v>30.33</v>
      </c>
      <c r="K41" s="104">
        <v>27.78</v>
      </c>
      <c r="L41" s="104">
        <v>25.71</v>
      </c>
      <c r="M41" s="104">
        <v>23.98</v>
      </c>
      <c r="N41" s="104">
        <v>22.52</v>
      </c>
      <c r="O41" s="104">
        <v>21.28</v>
      </c>
      <c r="P41" s="104">
        <v>20.2</v>
      </c>
      <c r="Q41" s="104">
        <v>19.27</v>
      </c>
      <c r="R41" s="104">
        <v>18.45</v>
      </c>
      <c r="S41" s="104">
        <v>17.72</v>
      </c>
      <c r="T41" s="104">
        <v>17.07</v>
      </c>
      <c r="U41" s="104">
        <v>16.489999999999998</v>
      </c>
      <c r="V41" s="104">
        <v>15.97</v>
      </c>
      <c r="W41" s="104">
        <v>15.5</v>
      </c>
      <c r="X41" s="104">
        <v>15.08</v>
      </c>
      <c r="Y41" s="104">
        <v>14.69</v>
      </c>
      <c r="Z41" s="104">
        <v>14.34</v>
      </c>
      <c r="AA41" s="104">
        <v>14.02</v>
      </c>
      <c r="AB41" s="104">
        <v>13.72</v>
      </c>
      <c r="AC41" s="104">
        <v>13.45</v>
      </c>
      <c r="AD41" s="104">
        <v>13.21</v>
      </c>
      <c r="AE41" s="104">
        <v>12.98</v>
      </c>
      <c r="AF41" s="104">
        <v>12.77</v>
      </c>
      <c r="AG41" s="104">
        <v>12.58</v>
      </c>
      <c r="AH41" s="104">
        <v>12.41</v>
      </c>
      <c r="AI41" s="104">
        <v>12.24</v>
      </c>
      <c r="AJ41" s="104"/>
      <c r="AK41" s="104"/>
      <c r="AL41" s="104"/>
      <c r="AM41" s="104"/>
      <c r="AN41" s="104"/>
      <c r="AO41" s="104"/>
      <c r="AP41" s="104"/>
      <c r="AQ41" s="104"/>
      <c r="AR41" s="104"/>
      <c r="AS41" s="104"/>
      <c r="AT41" s="104"/>
      <c r="AU41" s="104"/>
      <c r="AV41" s="104"/>
      <c r="AW41" s="104"/>
    </row>
    <row r="42" spans="1:49" x14ac:dyDescent="0.25">
      <c r="A42" s="103">
        <v>31</v>
      </c>
      <c r="B42" s="104"/>
      <c r="C42" s="104"/>
      <c r="D42" s="104"/>
      <c r="E42" s="104"/>
      <c r="F42" s="104"/>
      <c r="G42" s="104"/>
      <c r="H42" s="104"/>
      <c r="I42" s="104"/>
      <c r="J42" s="104">
        <v>30.77</v>
      </c>
      <c r="K42" s="104">
        <v>28.19</v>
      </c>
      <c r="L42" s="104">
        <v>26.08</v>
      </c>
      <c r="M42" s="104">
        <v>24.33</v>
      </c>
      <c r="N42" s="104">
        <v>22.85</v>
      </c>
      <c r="O42" s="104">
        <v>21.59</v>
      </c>
      <c r="P42" s="104">
        <v>20.5</v>
      </c>
      <c r="Q42" s="104">
        <v>19.55</v>
      </c>
      <c r="R42" s="104">
        <v>18.72</v>
      </c>
      <c r="S42" s="104">
        <v>17.98</v>
      </c>
      <c r="T42" s="104">
        <v>17.329999999999998</v>
      </c>
      <c r="U42" s="104">
        <v>16.739999999999998</v>
      </c>
      <c r="V42" s="104">
        <v>16.21</v>
      </c>
      <c r="W42" s="104">
        <v>15.74</v>
      </c>
      <c r="X42" s="104">
        <v>15.31</v>
      </c>
      <c r="Y42" s="104">
        <v>14.92</v>
      </c>
      <c r="Z42" s="104">
        <v>14.56</v>
      </c>
      <c r="AA42" s="104">
        <v>14.24</v>
      </c>
      <c r="AB42" s="104">
        <v>13.94</v>
      </c>
      <c r="AC42" s="104">
        <v>13.67</v>
      </c>
      <c r="AD42" s="104">
        <v>13.42</v>
      </c>
      <c r="AE42" s="104">
        <v>13.2</v>
      </c>
      <c r="AF42" s="104">
        <v>12.99</v>
      </c>
      <c r="AG42" s="104">
        <v>12.8</v>
      </c>
      <c r="AH42" s="104">
        <v>12.62</v>
      </c>
      <c r="AI42" s="104"/>
      <c r="AJ42" s="104"/>
      <c r="AK42" s="104"/>
      <c r="AL42" s="104"/>
      <c r="AM42" s="104"/>
      <c r="AN42" s="104"/>
      <c r="AO42" s="104"/>
      <c r="AP42" s="104"/>
      <c r="AQ42" s="104"/>
      <c r="AR42" s="104"/>
      <c r="AS42" s="104"/>
      <c r="AT42" s="104"/>
      <c r="AU42" s="104"/>
      <c r="AV42" s="104"/>
      <c r="AW42" s="104"/>
    </row>
    <row r="43" spans="1:49" x14ac:dyDescent="0.25">
      <c r="A43" s="103">
        <v>32</v>
      </c>
      <c r="B43" s="104"/>
      <c r="C43" s="104"/>
      <c r="D43" s="104"/>
      <c r="E43" s="104"/>
      <c r="F43" s="104"/>
      <c r="G43" s="104"/>
      <c r="H43" s="104"/>
      <c r="I43" s="104"/>
      <c r="J43" s="104">
        <v>31.22</v>
      </c>
      <c r="K43" s="104">
        <v>28.6</v>
      </c>
      <c r="L43" s="104">
        <v>26.46</v>
      </c>
      <c r="M43" s="104">
        <v>24.68</v>
      </c>
      <c r="N43" s="104">
        <v>23.19</v>
      </c>
      <c r="O43" s="104">
        <v>21.91</v>
      </c>
      <c r="P43" s="104">
        <v>20.8</v>
      </c>
      <c r="Q43" s="104">
        <v>19.84</v>
      </c>
      <c r="R43" s="104">
        <v>19</v>
      </c>
      <c r="S43" s="104">
        <v>18.25</v>
      </c>
      <c r="T43" s="104">
        <v>17.59</v>
      </c>
      <c r="U43" s="104">
        <v>16.989999999999998</v>
      </c>
      <c r="V43" s="104">
        <v>16.46</v>
      </c>
      <c r="W43" s="104">
        <v>15.98</v>
      </c>
      <c r="X43" s="104">
        <v>15.54</v>
      </c>
      <c r="Y43" s="104">
        <v>15.15</v>
      </c>
      <c r="Z43" s="104">
        <v>14.79</v>
      </c>
      <c r="AA43" s="104">
        <v>14.46</v>
      </c>
      <c r="AB43" s="104">
        <v>14.17</v>
      </c>
      <c r="AC43" s="104">
        <v>13.89</v>
      </c>
      <c r="AD43" s="104">
        <v>13.65</v>
      </c>
      <c r="AE43" s="104">
        <v>13.42</v>
      </c>
      <c r="AF43" s="104">
        <v>13.21</v>
      </c>
      <c r="AG43" s="104">
        <v>13.02</v>
      </c>
      <c r="AH43" s="104"/>
      <c r="AI43" s="104"/>
      <c r="AJ43" s="104"/>
      <c r="AK43" s="104"/>
      <c r="AL43" s="104"/>
      <c r="AM43" s="104"/>
      <c r="AN43" s="104"/>
      <c r="AO43" s="104"/>
      <c r="AP43" s="104"/>
      <c r="AQ43" s="104"/>
      <c r="AR43" s="104"/>
      <c r="AS43" s="104"/>
      <c r="AT43" s="104"/>
      <c r="AU43" s="104"/>
      <c r="AV43" s="104"/>
      <c r="AW43" s="104"/>
    </row>
    <row r="44" spans="1:49" x14ac:dyDescent="0.25">
      <c r="A44" s="103">
        <v>33</v>
      </c>
      <c r="B44" s="104"/>
      <c r="C44" s="104"/>
      <c r="D44" s="104"/>
      <c r="E44" s="104"/>
      <c r="F44" s="104"/>
      <c r="G44" s="104"/>
      <c r="H44" s="104"/>
      <c r="I44" s="104"/>
      <c r="J44" s="104">
        <v>31.67</v>
      </c>
      <c r="K44" s="104">
        <v>29.01</v>
      </c>
      <c r="L44" s="104">
        <v>26.84</v>
      </c>
      <c r="M44" s="104">
        <v>25.04</v>
      </c>
      <c r="N44" s="104">
        <v>23.52</v>
      </c>
      <c r="O44" s="104">
        <v>22.23</v>
      </c>
      <c r="P44" s="104">
        <v>21.11</v>
      </c>
      <c r="Q44" s="104">
        <v>20.13</v>
      </c>
      <c r="R44" s="104">
        <v>19.28</v>
      </c>
      <c r="S44" s="104">
        <v>18.52</v>
      </c>
      <c r="T44" s="104">
        <v>17.850000000000001</v>
      </c>
      <c r="U44" s="104">
        <v>17.25</v>
      </c>
      <c r="V44" s="104">
        <v>16.71</v>
      </c>
      <c r="W44" s="104">
        <v>16.22</v>
      </c>
      <c r="X44" s="104">
        <v>15.79</v>
      </c>
      <c r="Y44" s="104">
        <v>15.39</v>
      </c>
      <c r="Z44" s="104">
        <v>15.03</v>
      </c>
      <c r="AA44" s="104">
        <v>14.7</v>
      </c>
      <c r="AB44" s="104">
        <v>14.4</v>
      </c>
      <c r="AC44" s="104">
        <v>14.12</v>
      </c>
      <c r="AD44" s="104">
        <v>13.87</v>
      </c>
      <c r="AE44" s="104">
        <v>13.65</v>
      </c>
      <c r="AF44" s="104">
        <v>13.44</v>
      </c>
      <c r="AG44" s="104"/>
      <c r="AH44" s="104"/>
      <c r="AI44" s="104"/>
      <c r="AJ44" s="104"/>
      <c r="AK44" s="104"/>
      <c r="AL44" s="104"/>
      <c r="AM44" s="104"/>
      <c r="AN44" s="104"/>
      <c r="AO44" s="104"/>
      <c r="AP44" s="104"/>
      <c r="AQ44" s="104"/>
      <c r="AR44" s="104"/>
      <c r="AS44" s="104"/>
      <c r="AT44" s="104"/>
      <c r="AU44" s="104"/>
      <c r="AV44" s="104"/>
      <c r="AW44" s="104"/>
    </row>
    <row r="45" spans="1:49" x14ac:dyDescent="0.25">
      <c r="A45" s="103">
        <v>34</v>
      </c>
      <c r="B45" s="104"/>
      <c r="C45" s="104"/>
      <c r="D45" s="104"/>
      <c r="E45" s="104"/>
      <c r="F45" s="104"/>
      <c r="G45" s="104"/>
      <c r="H45" s="104"/>
      <c r="I45" s="104"/>
      <c r="J45" s="104">
        <v>32.119999999999997</v>
      </c>
      <c r="K45" s="104">
        <v>29.43</v>
      </c>
      <c r="L45" s="104">
        <v>27.23</v>
      </c>
      <c r="M45" s="104">
        <v>25.41</v>
      </c>
      <c r="N45" s="104">
        <v>23.87</v>
      </c>
      <c r="O45" s="104">
        <v>22.55</v>
      </c>
      <c r="P45" s="104">
        <v>21.42</v>
      </c>
      <c r="Q45" s="104">
        <v>20.43</v>
      </c>
      <c r="R45" s="104">
        <v>19.57</v>
      </c>
      <c r="S45" s="104">
        <v>18.8</v>
      </c>
      <c r="T45" s="104">
        <v>18.12</v>
      </c>
      <c r="U45" s="104">
        <v>17.510000000000002</v>
      </c>
      <c r="V45" s="104">
        <v>16.97</v>
      </c>
      <c r="W45" s="104">
        <v>16.48</v>
      </c>
      <c r="X45" s="104">
        <v>16.03</v>
      </c>
      <c r="Y45" s="104">
        <v>15.63</v>
      </c>
      <c r="Z45" s="104">
        <v>15.27</v>
      </c>
      <c r="AA45" s="104">
        <v>14.94</v>
      </c>
      <c r="AB45" s="104">
        <v>14.64</v>
      </c>
      <c r="AC45" s="104">
        <v>14.36</v>
      </c>
      <c r="AD45" s="104">
        <v>14.11</v>
      </c>
      <c r="AE45" s="104">
        <v>13.88</v>
      </c>
      <c r="AF45" s="104"/>
      <c r="AG45" s="104"/>
      <c r="AH45" s="104"/>
      <c r="AI45" s="104"/>
      <c r="AJ45" s="104"/>
      <c r="AK45" s="104"/>
      <c r="AL45" s="104"/>
      <c r="AM45" s="104"/>
      <c r="AN45" s="104"/>
      <c r="AO45" s="104"/>
      <c r="AP45" s="104"/>
      <c r="AQ45" s="104"/>
      <c r="AR45" s="104"/>
      <c r="AS45" s="104"/>
      <c r="AT45" s="104"/>
      <c r="AU45" s="104"/>
      <c r="AV45" s="104"/>
      <c r="AW45" s="104"/>
    </row>
    <row r="46" spans="1:49" x14ac:dyDescent="0.25">
      <c r="A46" s="103">
        <v>35</v>
      </c>
      <c r="B46" s="104"/>
      <c r="C46" s="104"/>
      <c r="D46" s="104"/>
      <c r="E46" s="104"/>
      <c r="F46" s="104"/>
      <c r="G46" s="104"/>
      <c r="H46" s="104"/>
      <c r="I46" s="104"/>
      <c r="J46" s="104">
        <v>32.58</v>
      </c>
      <c r="K46" s="104">
        <v>29.85</v>
      </c>
      <c r="L46" s="104">
        <v>27.62</v>
      </c>
      <c r="M46" s="104">
        <v>25.77</v>
      </c>
      <c r="N46" s="104">
        <v>24.22</v>
      </c>
      <c r="O46" s="104">
        <v>22.88</v>
      </c>
      <c r="P46" s="104">
        <v>21.74</v>
      </c>
      <c r="Q46" s="104">
        <v>20.74</v>
      </c>
      <c r="R46" s="104">
        <v>19.86</v>
      </c>
      <c r="S46" s="104">
        <v>19.079999999999998</v>
      </c>
      <c r="T46" s="104">
        <v>18.39</v>
      </c>
      <c r="U46" s="104">
        <v>17.78</v>
      </c>
      <c r="V46" s="104">
        <v>17.23</v>
      </c>
      <c r="W46" s="104">
        <v>16.73</v>
      </c>
      <c r="X46" s="104">
        <v>16.29</v>
      </c>
      <c r="Y46" s="104">
        <v>15.88</v>
      </c>
      <c r="Z46" s="104">
        <v>15.52</v>
      </c>
      <c r="AA46" s="104">
        <v>15.19</v>
      </c>
      <c r="AB46" s="104">
        <v>14.88</v>
      </c>
      <c r="AC46" s="104">
        <v>14.61</v>
      </c>
      <c r="AD46" s="104">
        <v>14.36</v>
      </c>
      <c r="AE46" s="104"/>
      <c r="AF46" s="104"/>
      <c r="AG46" s="104"/>
      <c r="AH46" s="104"/>
      <c r="AI46" s="104"/>
      <c r="AJ46" s="104"/>
      <c r="AK46" s="104"/>
      <c r="AL46" s="104"/>
      <c r="AM46" s="104"/>
      <c r="AN46" s="104"/>
      <c r="AO46" s="104"/>
      <c r="AP46" s="104"/>
      <c r="AQ46" s="104"/>
      <c r="AR46" s="104"/>
      <c r="AS46" s="104"/>
      <c r="AT46" s="104"/>
      <c r="AU46" s="104"/>
      <c r="AV46" s="104"/>
      <c r="AW46" s="104"/>
    </row>
    <row r="47" spans="1:49" x14ac:dyDescent="0.25">
      <c r="A47" s="103">
        <v>36</v>
      </c>
      <c r="B47" s="104"/>
      <c r="C47" s="104"/>
      <c r="D47" s="104"/>
      <c r="E47" s="104"/>
      <c r="F47" s="104"/>
      <c r="G47" s="104"/>
      <c r="H47" s="104"/>
      <c r="I47" s="104"/>
      <c r="J47" s="104">
        <v>33.049999999999997</v>
      </c>
      <c r="K47" s="104">
        <v>30.28</v>
      </c>
      <c r="L47" s="104">
        <v>28.02</v>
      </c>
      <c r="M47" s="104">
        <v>26.15</v>
      </c>
      <c r="N47" s="104">
        <v>24.57</v>
      </c>
      <c r="O47" s="104">
        <v>23.22</v>
      </c>
      <c r="P47" s="104">
        <v>22.06</v>
      </c>
      <c r="Q47" s="104">
        <v>21.04</v>
      </c>
      <c r="R47" s="104">
        <v>20.16</v>
      </c>
      <c r="S47" s="104">
        <v>19.37</v>
      </c>
      <c r="T47" s="104">
        <v>18.68</v>
      </c>
      <c r="U47" s="104">
        <v>18.059999999999999</v>
      </c>
      <c r="V47" s="104">
        <v>17.5</v>
      </c>
      <c r="W47" s="104">
        <v>17</v>
      </c>
      <c r="X47" s="104">
        <v>16.55</v>
      </c>
      <c r="Y47" s="104">
        <v>16.149999999999999</v>
      </c>
      <c r="Z47" s="104">
        <v>15.78</v>
      </c>
      <c r="AA47" s="104">
        <v>15.44</v>
      </c>
      <c r="AB47" s="104">
        <v>15.14</v>
      </c>
      <c r="AC47" s="104">
        <v>14.86</v>
      </c>
      <c r="AD47" s="104"/>
      <c r="AE47" s="104"/>
      <c r="AF47" s="104"/>
      <c r="AG47" s="104"/>
      <c r="AH47" s="104"/>
      <c r="AI47" s="104"/>
      <c r="AJ47" s="104"/>
      <c r="AK47" s="104"/>
      <c r="AL47" s="104"/>
      <c r="AM47" s="104"/>
      <c r="AN47" s="104"/>
      <c r="AO47" s="104"/>
      <c r="AP47" s="104"/>
      <c r="AQ47" s="104"/>
      <c r="AR47" s="104"/>
      <c r="AS47" s="104"/>
      <c r="AT47" s="104"/>
      <c r="AU47" s="104"/>
      <c r="AV47" s="104"/>
      <c r="AW47" s="104"/>
    </row>
    <row r="48" spans="1:49" x14ac:dyDescent="0.25">
      <c r="A48" s="103">
        <v>37</v>
      </c>
      <c r="B48" s="104"/>
      <c r="C48" s="104"/>
      <c r="D48" s="104"/>
      <c r="E48" s="104"/>
      <c r="F48" s="104"/>
      <c r="G48" s="104"/>
      <c r="H48" s="104"/>
      <c r="I48" s="104"/>
      <c r="J48" s="104">
        <v>33.520000000000003</v>
      </c>
      <c r="K48" s="104">
        <v>30.72</v>
      </c>
      <c r="L48" s="104">
        <v>28.43</v>
      </c>
      <c r="M48" s="104">
        <v>26.53</v>
      </c>
      <c r="N48" s="104">
        <v>24.93</v>
      </c>
      <c r="O48" s="104">
        <v>23.56</v>
      </c>
      <c r="P48" s="104">
        <v>22.38</v>
      </c>
      <c r="Q48" s="104">
        <v>21.36</v>
      </c>
      <c r="R48" s="104">
        <v>20.46</v>
      </c>
      <c r="S48" s="104">
        <v>19.670000000000002</v>
      </c>
      <c r="T48" s="104">
        <v>18.97</v>
      </c>
      <c r="U48" s="104">
        <v>18.34</v>
      </c>
      <c r="V48" s="104">
        <v>17.78</v>
      </c>
      <c r="W48" s="104">
        <v>17.28</v>
      </c>
      <c r="X48" s="104">
        <v>16.82</v>
      </c>
      <c r="Y48" s="104">
        <v>16.420000000000002</v>
      </c>
      <c r="Z48" s="104">
        <v>16.05</v>
      </c>
      <c r="AA48" s="104">
        <v>15.71</v>
      </c>
      <c r="AB48" s="104">
        <v>15.41</v>
      </c>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1:49" x14ac:dyDescent="0.25">
      <c r="A49" s="103">
        <v>38</v>
      </c>
      <c r="B49" s="104"/>
      <c r="C49" s="104"/>
      <c r="D49" s="104"/>
      <c r="E49" s="104"/>
      <c r="F49" s="104"/>
      <c r="G49" s="104"/>
      <c r="H49" s="104"/>
      <c r="I49" s="104"/>
      <c r="J49" s="104">
        <v>34.01</v>
      </c>
      <c r="K49" s="104">
        <v>31.16</v>
      </c>
      <c r="L49" s="104">
        <v>28.84</v>
      </c>
      <c r="M49" s="104">
        <v>26.92</v>
      </c>
      <c r="N49" s="104">
        <v>25.3</v>
      </c>
      <c r="O49" s="104">
        <v>23.91</v>
      </c>
      <c r="P49" s="104">
        <v>22.72</v>
      </c>
      <c r="Q49" s="104">
        <v>21.68</v>
      </c>
      <c r="R49" s="104">
        <v>20.77</v>
      </c>
      <c r="S49" s="104">
        <v>19.97</v>
      </c>
      <c r="T49" s="104">
        <v>19.260000000000002</v>
      </c>
      <c r="U49" s="104">
        <v>18.63</v>
      </c>
      <c r="V49" s="104">
        <v>18.07</v>
      </c>
      <c r="W49" s="104">
        <v>17.559999999999999</v>
      </c>
      <c r="X49" s="104">
        <v>17.11</v>
      </c>
      <c r="Y49" s="104">
        <v>16.7</v>
      </c>
      <c r="Z49" s="104">
        <v>16.329999999999998</v>
      </c>
      <c r="AA49" s="104">
        <v>15.99</v>
      </c>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x14ac:dyDescent="0.25">
      <c r="A50" s="103">
        <v>39</v>
      </c>
      <c r="B50" s="104"/>
      <c r="C50" s="104"/>
      <c r="D50" s="104"/>
      <c r="E50" s="104"/>
      <c r="F50" s="104"/>
      <c r="G50" s="104"/>
      <c r="H50" s="104"/>
      <c r="I50" s="104"/>
      <c r="J50" s="104">
        <v>34.5</v>
      </c>
      <c r="K50" s="104">
        <v>31.62</v>
      </c>
      <c r="L50" s="104">
        <v>29.27</v>
      </c>
      <c r="M50" s="104">
        <v>27.32</v>
      </c>
      <c r="N50" s="104">
        <v>25.68</v>
      </c>
      <c r="O50" s="104">
        <v>24.27</v>
      </c>
      <c r="P50" s="104">
        <v>23.07</v>
      </c>
      <c r="Q50" s="104">
        <v>22.02</v>
      </c>
      <c r="R50" s="104">
        <v>21.1</v>
      </c>
      <c r="S50" s="104">
        <v>20.29</v>
      </c>
      <c r="T50" s="104">
        <v>19.579999999999998</v>
      </c>
      <c r="U50" s="104">
        <v>18.940000000000001</v>
      </c>
      <c r="V50" s="104">
        <v>18.37</v>
      </c>
      <c r="W50" s="104">
        <v>17.86</v>
      </c>
      <c r="X50" s="104">
        <v>17.41</v>
      </c>
      <c r="Y50" s="104">
        <v>16.989999999999998</v>
      </c>
      <c r="Z50" s="104">
        <v>16.62</v>
      </c>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row>
    <row r="51" spans="1:49" x14ac:dyDescent="0.25">
      <c r="A51" s="103">
        <v>40</v>
      </c>
      <c r="B51" s="104"/>
      <c r="C51" s="104"/>
      <c r="D51" s="104"/>
      <c r="E51" s="104"/>
      <c r="F51" s="104"/>
      <c r="G51" s="104"/>
      <c r="H51" s="104"/>
      <c r="I51" s="104"/>
      <c r="J51" s="104">
        <v>35.01</v>
      </c>
      <c r="K51" s="104">
        <v>32.090000000000003</v>
      </c>
      <c r="L51" s="104">
        <v>29.71</v>
      </c>
      <c r="M51" s="104">
        <v>27.73</v>
      </c>
      <c r="N51" s="104">
        <v>26.06</v>
      </c>
      <c r="O51" s="104">
        <v>24.65</v>
      </c>
      <c r="P51" s="104">
        <v>23.43</v>
      </c>
      <c r="Q51" s="104">
        <v>22.37</v>
      </c>
      <c r="R51" s="104">
        <v>21.44</v>
      </c>
      <c r="S51" s="104">
        <v>20.62</v>
      </c>
      <c r="T51" s="104">
        <v>19.899999999999999</v>
      </c>
      <c r="U51" s="104">
        <v>19.260000000000002</v>
      </c>
      <c r="V51" s="104">
        <v>18.690000000000001</v>
      </c>
      <c r="W51" s="104">
        <v>18.18</v>
      </c>
      <c r="X51" s="104">
        <v>17.72</v>
      </c>
      <c r="Y51" s="104">
        <v>17.3</v>
      </c>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row>
    <row r="52" spans="1:49" x14ac:dyDescent="0.25">
      <c r="A52" s="103">
        <v>41</v>
      </c>
      <c r="B52" s="104"/>
      <c r="C52" s="104"/>
      <c r="D52" s="104"/>
      <c r="E52" s="104"/>
      <c r="F52" s="104"/>
      <c r="G52" s="104"/>
      <c r="H52" s="104"/>
      <c r="I52" s="104"/>
      <c r="J52" s="104">
        <v>35.53</v>
      </c>
      <c r="K52" s="104">
        <v>32.57</v>
      </c>
      <c r="L52" s="104">
        <v>30.15</v>
      </c>
      <c r="M52" s="104">
        <v>28.15</v>
      </c>
      <c r="N52" s="104">
        <v>26.47</v>
      </c>
      <c r="O52" s="104">
        <v>25.03</v>
      </c>
      <c r="P52" s="104">
        <v>23.8</v>
      </c>
      <c r="Q52" s="104">
        <v>22.73</v>
      </c>
      <c r="R52" s="104">
        <v>21.79</v>
      </c>
      <c r="S52" s="104">
        <v>20.97</v>
      </c>
      <c r="T52" s="104">
        <v>20.239999999999998</v>
      </c>
      <c r="U52" s="104">
        <v>19.600000000000001</v>
      </c>
      <c r="V52" s="104">
        <v>19.02</v>
      </c>
      <c r="W52" s="104">
        <v>18.510000000000002</v>
      </c>
      <c r="X52" s="104">
        <v>18.05</v>
      </c>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row>
    <row r="53" spans="1:49" x14ac:dyDescent="0.25">
      <c r="A53" s="103">
        <v>42</v>
      </c>
      <c r="B53" s="104"/>
      <c r="C53" s="104"/>
      <c r="D53" s="104"/>
      <c r="E53" s="104"/>
      <c r="F53" s="104"/>
      <c r="G53" s="104"/>
      <c r="H53" s="104"/>
      <c r="I53" s="104"/>
      <c r="J53" s="104">
        <v>36.06</v>
      </c>
      <c r="K53" s="104">
        <v>33.06</v>
      </c>
      <c r="L53" s="104">
        <v>30.62</v>
      </c>
      <c r="M53" s="104">
        <v>28.59</v>
      </c>
      <c r="N53" s="104">
        <v>26.88</v>
      </c>
      <c r="O53" s="104">
        <v>25.43</v>
      </c>
      <c r="P53" s="104">
        <v>24.19</v>
      </c>
      <c r="Q53" s="104">
        <v>23.11</v>
      </c>
      <c r="R53" s="104">
        <v>22.16</v>
      </c>
      <c r="S53" s="104">
        <v>21.33</v>
      </c>
      <c r="T53" s="104">
        <v>20.6</v>
      </c>
      <c r="U53" s="104">
        <v>19.95</v>
      </c>
      <c r="V53" s="104">
        <v>19.37</v>
      </c>
      <c r="W53" s="104">
        <v>18.86</v>
      </c>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row>
    <row r="54" spans="1:49" x14ac:dyDescent="0.25">
      <c r="A54" s="103">
        <v>43</v>
      </c>
      <c r="B54" s="104"/>
      <c r="C54" s="104"/>
      <c r="D54" s="104"/>
      <c r="E54" s="104"/>
      <c r="F54" s="104"/>
      <c r="G54" s="104"/>
      <c r="H54" s="104"/>
      <c r="I54" s="104"/>
      <c r="J54" s="104">
        <v>36.61</v>
      </c>
      <c r="K54" s="104">
        <v>33.57</v>
      </c>
      <c r="L54" s="104">
        <v>31.09</v>
      </c>
      <c r="M54" s="104">
        <v>29.04</v>
      </c>
      <c r="N54" s="104">
        <v>27.32</v>
      </c>
      <c r="O54" s="104">
        <v>25.85</v>
      </c>
      <c r="P54" s="104">
        <v>24.59</v>
      </c>
      <c r="Q54" s="104">
        <v>23.5</v>
      </c>
      <c r="R54" s="104">
        <v>22.55</v>
      </c>
      <c r="S54" s="104">
        <v>21.71</v>
      </c>
      <c r="T54" s="104">
        <v>20.98</v>
      </c>
      <c r="U54" s="104">
        <v>20.32</v>
      </c>
      <c r="V54" s="104">
        <v>19.739999999999998</v>
      </c>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row>
    <row r="55" spans="1:49" x14ac:dyDescent="0.25">
      <c r="A55" s="103">
        <v>44</v>
      </c>
      <c r="B55" s="104"/>
      <c r="C55" s="104"/>
      <c r="D55" s="104"/>
      <c r="E55" s="104"/>
      <c r="F55" s="104"/>
      <c r="G55" s="104"/>
      <c r="H55" s="104"/>
      <c r="I55" s="104"/>
      <c r="J55" s="104">
        <v>37.17</v>
      </c>
      <c r="K55" s="104">
        <v>34.090000000000003</v>
      </c>
      <c r="L55" s="104">
        <v>31.59</v>
      </c>
      <c r="M55" s="104">
        <v>29.51</v>
      </c>
      <c r="N55" s="104">
        <v>27.77</v>
      </c>
      <c r="O55" s="104">
        <v>26.29</v>
      </c>
      <c r="P55" s="104">
        <v>25.01</v>
      </c>
      <c r="Q55" s="104">
        <v>23.91</v>
      </c>
      <c r="R55" s="104">
        <v>22.96</v>
      </c>
      <c r="S55" s="104">
        <v>22.11</v>
      </c>
      <c r="T55" s="104">
        <v>21.37</v>
      </c>
      <c r="U55" s="104">
        <v>20.71</v>
      </c>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row>
    <row r="56" spans="1:49" x14ac:dyDescent="0.25">
      <c r="A56" s="103">
        <v>45</v>
      </c>
      <c r="B56" s="104"/>
      <c r="C56" s="104"/>
      <c r="D56" s="104"/>
      <c r="E56" s="104"/>
      <c r="F56" s="104"/>
      <c r="G56" s="104"/>
      <c r="H56" s="104"/>
      <c r="I56" s="104"/>
      <c r="J56" s="104">
        <v>37.75</v>
      </c>
      <c r="K56" s="104">
        <v>34.630000000000003</v>
      </c>
      <c r="L56" s="104">
        <v>32.1</v>
      </c>
      <c r="M56" s="104">
        <v>30</v>
      </c>
      <c r="N56" s="104">
        <v>28.24</v>
      </c>
      <c r="O56" s="104">
        <v>26.74</v>
      </c>
      <c r="P56" s="104">
        <v>25.46</v>
      </c>
      <c r="Q56" s="104">
        <v>24.35</v>
      </c>
      <c r="R56" s="104">
        <v>23.38</v>
      </c>
      <c r="S56" s="104">
        <v>22.53</v>
      </c>
      <c r="T56" s="104">
        <v>21.78</v>
      </c>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row>
    <row r="57" spans="1:49" x14ac:dyDescent="0.25">
      <c r="A57" s="103">
        <v>46</v>
      </c>
      <c r="B57" s="104"/>
      <c r="C57" s="104"/>
      <c r="D57" s="104"/>
      <c r="E57" s="104"/>
      <c r="F57" s="104"/>
      <c r="G57" s="104"/>
      <c r="H57" s="104"/>
      <c r="I57" s="104"/>
      <c r="J57" s="104">
        <v>38.35</v>
      </c>
      <c r="K57" s="104">
        <v>35.19</v>
      </c>
      <c r="L57" s="104">
        <v>32.630000000000003</v>
      </c>
      <c r="M57" s="104">
        <v>30.51</v>
      </c>
      <c r="N57" s="104">
        <v>28.73</v>
      </c>
      <c r="O57" s="104">
        <v>27.22</v>
      </c>
      <c r="P57" s="104">
        <v>25.92</v>
      </c>
      <c r="Q57" s="104">
        <v>24.8</v>
      </c>
      <c r="R57" s="104">
        <v>23.83</v>
      </c>
      <c r="S57" s="104">
        <v>22.97</v>
      </c>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49" x14ac:dyDescent="0.25">
      <c r="A58" s="103">
        <v>47</v>
      </c>
      <c r="B58" s="104"/>
      <c r="C58" s="104"/>
      <c r="D58" s="104"/>
      <c r="E58" s="104"/>
      <c r="F58" s="104"/>
      <c r="G58" s="104"/>
      <c r="H58" s="104"/>
      <c r="I58" s="104"/>
      <c r="J58" s="104">
        <v>38.97</v>
      </c>
      <c r="K58" s="104">
        <v>35.78</v>
      </c>
      <c r="L58" s="104">
        <v>33.19</v>
      </c>
      <c r="M58" s="104">
        <v>31.04</v>
      </c>
      <c r="N58" s="104">
        <v>29.24</v>
      </c>
      <c r="O58" s="104">
        <v>27.72</v>
      </c>
      <c r="P58" s="104">
        <v>26.41</v>
      </c>
      <c r="Q58" s="104">
        <v>25.28</v>
      </c>
      <c r="R58" s="104">
        <v>24.3</v>
      </c>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1:49" x14ac:dyDescent="0.25">
      <c r="A59" s="103">
        <v>48</v>
      </c>
      <c r="B59" s="104"/>
      <c r="C59" s="104"/>
      <c r="D59" s="104"/>
      <c r="E59" s="104"/>
      <c r="F59" s="104"/>
      <c r="G59" s="104"/>
      <c r="H59" s="104"/>
      <c r="I59" s="104"/>
      <c r="J59" s="104">
        <v>39.619999999999997</v>
      </c>
      <c r="K59" s="104">
        <v>36.39</v>
      </c>
      <c r="L59" s="104">
        <v>33.770000000000003</v>
      </c>
      <c r="M59" s="104">
        <v>31.6</v>
      </c>
      <c r="N59" s="104">
        <v>29.79</v>
      </c>
      <c r="O59" s="104">
        <v>28.25</v>
      </c>
      <c r="P59" s="104">
        <v>26.93</v>
      </c>
      <c r="Q59" s="104">
        <v>25.79</v>
      </c>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49" x14ac:dyDescent="0.25">
      <c r="A60" s="103">
        <v>49</v>
      </c>
      <c r="B60" s="104"/>
      <c r="C60" s="104"/>
      <c r="D60" s="104"/>
      <c r="E60" s="104"/>
      <c r="F60" s="104"/>
      <c r="G60" s="104"/>
      <c r="H60" s="104"/>
      <c r="I60" s="104"/>
      <c r="J60" s="104">
        <v>40.299999999999997</v>
      </c>
      <c r="K60" s="104">
        <v>37.03</v>
      </c>
      <c r="L60" s="104">
        <v>34.380000000000003</v>
      </c>
      <c r="M60" s="104">
        <v>32.19</v>
      </c>
      <c r="N60" s="104">
        <v>30.36</v>
      </c>
      <c r="O60" s="104">
        <v>28.81</v>
      </c>
      <c r="P60" s="104">
        <v>27.47</v>
      </c>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row>
    <row r="61" spans="1:49" x14ac:dyDescent="0.25">
      <c r="A61" s="103">
        <v>50</v>
      </c>
      <c r="B61" s="104"/>
      <c r="C61" s="104"/>
      <c r="D61" s="104"/>
      <c r="E61" s="104"/>
      <c r="F61" s="104"/>
      <c r="G61" s="104"/>
      <c r="H61" s="104"/>
      <c r="I61" s="104"/>
      <c r="J61" s="104">
        <v>41.01</v>
      </c>
      <c r="K61" s="104">
        <v>37.71</v>
      </c>
      <c r="L61" s="104">
        <v>35.03</v>
      </c>
      <c r="M61" s="104">
        <v>32.82</v>
      </c>
      <c r="N61" s="104">
        <v>30.96</v>
      </c>
      <c r="O61" s="104">
        <v>29.39</v>
      </c>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row>
    <row r="62" spans="1:49" x14ac:dyDescent="0.25">
      <c r="A62" s="103">
        <v>51</v>
      </c>
      <c r="B62" s="104"/>
      <c r="C62" s="104"/>
      <c r="D62" s="104"/>
      <c r="E62" s="104"/>
      <c r="F62" s="104"/>
      <c r="G62" s="104"/>
      <c r="H62" s="104"/>
      <c r="I62" s="104"/>
      <c r="J62" s="104">
        <v>41.77</v>
      </c>
      <c r="K62" s="104">
        <v>38.43</v>
      </c>
      <c r="L62" s="104">
        <v>35.71</v>
      </c>
      <c r="M62" s="104">
        <v>33.479999999999997</v>
      </c>
      <c r="N62" s="104">
        <v>31.6</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row>
    <row r="63" spans="1:49" x14ac:dyDescent="0.25">
      <c r="A63" s="103">
        <v>52</v>
      </c>
      <c r="B63" s="104"/>
      <c r="C63" s="104"/>
      <c r="D63" s="104"/>
      <c r="E63" s="104"/>
      <c r="F63" s="104"/>
      <c r="G63" s="104"/>
      <c r="H63" s="104"/>
      <c r="I63" s="104"/>
      <c r="J63" s="104">
        <v>42.57</v>
      </c>
      <c r="K63" s="104">
        <v>39.18</v>
      </c>
      <c r="L63" s="104">
        <v>36.44</v>
      </c>
      <c r="M63" s="104">
        <v>34.17</v>
      </c>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row>
    <row r="64" spans="1:49" x14ac:dyDescent="0.25">
      <c r="A64" s="103">
        <v>53</v>
      </c>
      <c r="B64" s="104"/>
      <c r="C64" s="104"/>
      <c r="D64" s="104"/>
      <c r="E64" s="104"/>
      <c r="F64" s="104"/>
      <c r="G64" s="104"/>
      <c r="H64" s="104"/>
      <c r="I64" s="104"/>
      <c r="J64" s="104">
        <v>43.4</v>
      </c>
      <c r="K64" s="104">
        <v>39.97</v>
      </c>
      <c r="L64" s="104">
        <v>37.19</v>
      </c>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row>
    <row r="65" spans="1:49" x14ac:dyDescent="0.25">
      <c r="A65" s="103">
        <v>54</v>
      </c>
      <c r="B65" s="104"/>
      <c r="C65" s="104"/>
      <c r="D65" s="104"/>
      <c r="E65" s="104"/>
      <c r="F65" s="104"/>
      <c r="G65" s="104"/>
      <c r="H65" s="104"/>
      <c r="I65" s="104"/>
      <c r="J65" s="104">
        <v>44.25</v>
      </c>
      <c r="K65" s="104">
        <v>40.770000000000003</v>
      </c>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row>
    <row r="66" spans="1:49" x14ac:dyDescent="0.25">
      <c r="A66" s="103">
        <v>55</v>
      </c>
      <c r="B66" s="104"/>
      <c r="C66" s="104"/>
      <c r="D66" s="104"/>
      <c r="E66" s="104"/>
      <c r="F66" s="104"/>
      <c r="G66" s="104"/>
      <c r="H66" s="104"/>
      <c r="I66" s="104"/>
      <c r="J66" s="104">
        <v>45.12</v>
      </c>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49" x14ac:dyDescent="0.25">
      <c r="A67" s="103">
        <v>56</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row>
    <row r="68" spans="1:49" x14ac:dyDescent="0.25">
      <c r="A68" s="103">
        <v>57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49" x14ac:dyDescent="0.25">
      <c r="A69" s="103">
        <v>58</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row>
    <row r="70" spans="1:49" x14ac:dyDescent="0.25">
      <c r="A70" s="103">
        <v>59</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row>
    <row r="71" spans="1:49" x14ac:dyDescent="0.25">
      <c r="A71" s="103">
        <v>60</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row>
    <row r="72" spans="1:49" x14ac:dyDescent="0.25">
      <c r="A72" s="103">
        <v>61</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row>
    <row r="73" spans="1:49" x14ac:dyDescent="0.25">
      <c r="A73" s="103">
        <v>62</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row>
    <row r="74" spans="1:49" x14ac:dyDescent="0.25">
      <c r="A74" s="103">
        <v>63</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row>
  </sheetData>
  <sheetProtection algorithmName="SHA-512" hashValue="HdXyr9RTqlrtuzJKE7GOxmzIpVJ+aWFeHbiYez7CcWeTD4xqNjBV4dFz6hxM5u8o/6o8IGmizMUUT89wkW+Ebg==" saltValue="9ydhiAzQjC6A9sKSFNaX7g==" spinCount="100000" sheet="1" objects="1" scenarios="1"/>
  <conditionalFormatting sqref="A6:A21">
    <cfRule type="expression" dxfId="193" priority="5" stopIfTrue="1">
      <formula>MOD(ROW(),2)=0</formula>
    </cfRule>
    <cfRule type="expression" dxfId="192" priority="6" stopIfTrue="1">
      <formula>MOD(ROW(),2)&lt;&gt;0</formula>
    </cfRule>
  </conditionalFormatting>
  <conditionalFormatting sqref="A26:A74">
    <cfRule type="expression" dxfId="191" priority="1" stopIfTrue="1">
      <formula>MOD(ROW(),2)=0</formula>
    </cfRule>
    <cfRule type="expression" dxfId="190" priority="2" stopIfTrue="1">
      <formula>MOD(ROW(),2)&lt;&gt;0</formula>
    </cfRule>
  </conditionalFormatting>
  <conditionalFormatting sqref="B6:AW21">
    <cfRule type="expression" dxfId="189" priority="13" stopIfTrue="1">
      <formula>MOD(ROW(),2)=0</formula>
    </cfRule>
    <cfRule type="expression" dxfId="188" priority="14" stopIfTrue="1">
      <formula>MOD(ROW(),2)&lt;&gt;0</formula>
    </cfRule>
  </conditionalFormatting>
  <conditionalFormatting sqref="B26:AW74">
    <cfRule type="expression" dxfId="187" priority="3" stopIfTrue="1">
      <formula>MOD(ROW(),2)=0</formula>
    </cfRule>
    <cfRule type="expression" dxfId="186" priority="4" stopIfTrue="1">
      <formula>MOD(ROW(),2)&lt;&gt;0</formula>
    </cfRule>
  </conditionalFormatting>
  <hyperlinks>
    <hyperlink ref="B24" location="Assumptions!A1" display="Assumptions" xr:uid="{03FFD6CE-C0AB-4797-AC0B-1E8CC6DCB0B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A1:AW74"/>
  <sheetViews>
    <sheetView showGridLines="0" zoomScale="85" zoomScaleNormal="85" workbookViewId="0">
      <selection activeCell="A4" sqref="A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0" t="s">
        <v>3</v>
      </c>
      <c r="B1" s="51"/>
      <c r="C1" s="51"/>
      <c r="D1" s="51"/>
      <c r="E1" s="51"/>
      <c r="F1" s="51"/>
      <c r="G1" s="51"/>
      <c r="H1" s="51"/>
      <c r="I1" s="51"/>
    </row>
    <row r="2" spans="1:49" ht="15.6" x14ac:dyDescent="0.3">
      <c r="A2" s="52" t="str">
        <f>IF(title="&gt; Enter workbook title here","Enter workbook title in Cover sheet",title)</f>
        <v>LGPS_S - Consolidated Factor Spreadsheet</v>
      </c>
      <c r="B2" s="53"/>
      <c r="C2" s="53"/>
      <c r="D2" s="53"/>
      <c r="E2" s="53"/>
      <c r="F2" s="53"/>
      <c r="G2" s="53"/>
      <c r="H2" s="53"/>
      <c r="I2" s="53"/>
    </row>
    <row r="3" spans="1:49" ht="15.6" x14ac:dyDescent="0.3">
      <c r="A3" s="54" t="str">
        <f>TABLE_FACTOR_TYPE_1&amp;" - x-"&amp;TABLE_SERIES_NUMBER_1</f>
        <v>Added pension - x-707</v>
      </c>
      <c r="B3" s="53"/>
      <c r="C3" s="53"/>
      <c r="D3" s="53"/>
      <c r="E3" s="53"/>
      <c r="F3" s="53"/>
      <c r="G3" s="53"/>
      <c r="H3" s="53"/>
      <c r="I3" s="53"/>
    </row>
    <row r="4" spans="1:49" x14ac:dyDescent="0.25">
      <c r="A4" s="55"/>
    </row>
    <row r="6" spans="1:49"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row>
    <row r="7" spans="1:49"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49" x14ac:dyDescent="0.25">
      <c r="A8" s="83" t="s">
        <v>44</v>
      </c>
      <c r="B8" s="149" t="s">
        <v>424</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49"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row>
    <row r="10" spans="1:49" x14ac:dyDescent="0.25">
      <c r="A10" s="83" t="s">
        <v>1</v>
      </c>
      <c r="B10" s="149" t="s">
        <v>430</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row>
    <row r="11" spans="1:49" x14ac:dyDescent="0.25">
      <c r="A11" s="83"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row>
    <row r="12" spans="1:49"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row>
    <row r="13" spans="1:49"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row>
    <row r="14" spans="1:49" x14ac:dyDescent="0.25">
      <c r="A14" s="83" t="s">
        <v>16</v>
      </c>
      <c r="B14" s="149">
        <v>707</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row>
    <row r="15" spans="1:49" x14ac:dyDescent="0.25">
      <c r="A15" s="83" t="s">
        <v>47</v>
      </c>
      <c r="B15" s="149" t="s">
        <v>431</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row>
    <row r="16" spans="1:49" x14ac:dyDescent="0.25">
      <c r="A16" s="83" t="s">
        <v>48</v>
      </c>
      <c r="B16" s="149" t="s">
        <v>432</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row>
    <row r="17" spans="1:49"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row>
    <row r="18" spans="1:49"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row>
    <row r="19" spans="1:49"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row>
    <row r="20" spans="1:49"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row>
    <row r="21" spans="1:49"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row>
    <row r="22" spans="1:49" x14ac:dyDescent="0.25">
      <c r="A22" s="94"/>
    </row>
    <row r="23" spans="1:49" x14ac:dyDescent="0.25">
      <c r="B23" s="94" t="str">
        <f>HYPERLINK("#'Factor List'!A1","Back to Factor List")</f>
        <v>Back to Factor List</v>
      </c>
    </row>
    <row r="24" spans="1:49" x14ac:dyDescent="0.25">
      <c r="B24" s="94" t="s">
        <v>705</v>
      </c>
    </row>
    <row r="26" spans="1:49" ht="26.4" x14ac:dyDescent="0.25">
      <c r="A26" s="102" t="s">
        <v>266</v>
      </c>
      <c r="B26" s="102" t="s">
        <v>462</v>
      </c>
      <c r="C26" s="102" t="s">
        <v>463</v>
      </c>
      <c r="D26" s="102" t="s">
        <v>464</v>
      </c>
      <c r="E26" s="102" t="s">
        <v>465</v>
      </c>
      <c r="F26" s="102" t="s">
        <v>466</v>
      </c>
      <c r="G26" s="102" t="s">
        <v>467</v>
      </c>
      <c r="H26" s="102" t="s">
        <v>468</v>
      </c>
      <c r="I26" s="102" t="s">
        <v>469</v>
      </c>
      <c r="J26" s="102" t="s">
        <v>470</v>
      </c>
      <c r="K26" s="102" t="s">
        <v>471</v>
      </c>
      <c r="L26" s="102" t="s">
        <v>472</v>
      </c>
      <c r="M26" s="102" t="s">
        <v>473</v>
      </c>
      <c r="N26" s="102" t="s">
        <v>474</v>
      </c>
      <c r="O26" s="102" t="s">
        <v>475</v>
      </c>
      <c r="P26" s="102" t="s">
        <v>476</v>
      </c>
      <c r="Q26" s="102" t="s">
        <v>477</v>
      </c>
      <c r="R26" s="102" t="s">
        <v>478</v>
      </c>
      <c r="S26" s="102" t="s">
        <v>479</v>
      </c>
      <c r="T26" s="102" t="s">
        <v>480</v>
      </c>
      <c r="U26" s="102" t="s">
        <v>481</v>
      </c>
      <c r="V26" s="102" t="s">
        <v>482</v>
      </c>
      <c r="W26" s="102" t="s">
        <v>483</v>
      </c>
      <c r="X26" s="102" t="s">
        <v>484</v>
      </c>
      <c r="Y26" s="102" t="s">
        <v>485</v>
      </c>
      <c r="Z26" s="102" t="s">
        <v>486</v>
      </c>
      <c r="AA26" s="102" t="s">
        <v>487</v>
      </c>
      <c r="AB26" s="102" t="s">
        <v>488</v>
      </c>
      <c r="AC26" s="102" t="s">
        <v>489</v>
      </c>
      <c r="AD26" s="102" t="s">
        <v>490</v>
      </c>
      <c r="AE26" s="102" t="s">
        <v>491</v>
      </c>
      <c r="AF26" s="102" t="s">
        <v>492</v>
      </c>
      <c r="AG26" s="102" t="s">
        <v>493</v>
      </c>
      <c r="AH26" s="102" t="s">
        <v>494</v>
      </c>
      <c r="AI26" s="102" t="s">
        <v>495</v>
      </c>
      <c r="AJ26" s="102" t="s">
        <v>496</v>
      </c>
      <c r="AK26" s="102" t="s">
        <v>497</v>
      </c>
      <c r="AL26" s="102" t="s">
        <v>498</v>
      </c>
      <c r="AM26" s="102" t="s">
        <v>499</v>
      </c>
      <c r="AN26" s="102" t="s">
        <v>500</v>
      </c>
      <c r="AO26" s="102" t="s">
        <v>501</v>
      </c>
      <c r="AP26" s="102" t="s">
        <v>502</v>
      </c>
      <c r="AQ26" s="102" t="s">
        <v>503</v>
      </c>
      <c r="AR26" s="102" t="s">
        <v>504</v>
      </c>
      <c r="AS26" s="102" t="s">
        <v>505</v>
      </c>
      <c r="AT26" s="102" t="s">
        <v>506</v>
      </c>
      <c r="AU26" s="102" t="s">
        <v>507</v>
      </c>
      <c r="AV26" s="102" t="s">
        <v>508</v>
      </c>
      <c r="AW26" s="102" t="s">
        <v>509</v>
      </c>
    </row>
    <row r="27" spans="1:49" x14ac:dyDescent="0.25">
      <c r="A27" s="103">
        <v>16</v>
      </c>
      <c r="B27" s="104"/>
      <c r="C27" s="104"/>
      <c r="D27" s="104"/>
      <c r="E27" s="104"/>
      <c r="F27" s="104"/>
      <c r="G27" s="104"/>
      <c r="H27" s="104"/>
      <c r="I27" s="104"/>
      <c r="J27" s="104">
        <v>25.43</v>
      </c>
      <c r="K27" s="104">
        <v>23.29</v>
      </c>
      <c r="L27" s="104">
        <v>21.54</v>
      </c>
      <c r="M27" s="104">
        <v>20.09</v>
      </c>
      <c r="N27" s="104">
        <v>18.86</v>
      </c>
      <c r="O27" s="104">
        <v>17.809999999999999</v>
      </c>
      <c r="P27" s="104">
        <v>16.91</v>
      </c>
      <c r="Q27" s="104">
        <v>16.12</v>
      </c>
      <c r="R27" s="104">
        <v>15.43</v>
      </c>
      <c r="S27" s="104">
        <v>14.81</v>
      </c>
      <c r="T27" s="104">
        <v>14.26</v>
      </c>
      <c r="U27" s="104">
        <v>13.77</v>
      </c>
      <c r="V27" s="104">
        <v>13.33</v>
      </c>
      <c r="W27" s="104">
        <v>12.93</v>
      </c>
      <c r="X27" s="104">
        <v>12.57</v>
      </c>
      <c r="Y27" s="104">
        <v>12.24</v>
      </c>
      <c r="Z27" s="104">
        <v>11.94</v>
      </c>
      <c r="AA27" s="104">
        <v>11.66</v>
      </c>
      <c r="AB27" s="104">
        <v>11.4</v>
      </c>
      <c r="AC27" s="104">
        <v>11.17</v>
      </c>
      <c r="AD27" s="104">
        <v>10.95</v>
      </c>
      <c r="AE27" s="104">
        <v>10.75</v>
      </c>
      <c r="AF27" s="104">
        <v>10.56</v>
      </c>
      <c r="AG27" s="104">
        <v>10.39</v>
      </c>
      <c r="AH27" s="104">
        <v>10.23</v>
      </c>
      <c r="AI27" s="104">
        <v>10.08</v>
      </c>
      <c r="AJ27" s="104">
        <v>9.94</v>
      </c>
      <c r="AK27" s="104">
        <v>9.81</v>
      </c>
      <c r="AL27" s="104">
        <v>9.69</v>
      </c>
      <c r="AM27" s="104">
        <v>9.57</v>
      </c>
      <c r="AN27" s="104">
        <v>9.4700000000000006</v>
      </c>
      <c r="AO27" s="104">
        <v>9.3699999999999992</v>
      </c>
      <c r="AP27" s="104">
        <v>9.27</v>
      </c>
      <c r="AQ27" s="104">
        <v>9.19</v>
      </c>
      <c r="AR27" s="104">
        <v>9.1</v>
      </c>
      <c r="AS27" s="104">
        <v>9.0299999999999994</v>
      </c>
      <c r="AT27" s="104">
        <v>8.9600000000000009</v>
      </c>
      <c r="AU27" s="104">
        <v>8.89</v>
      </c>
      <c r="AV27" s="104">
        <v>8.83</v>
      </c>
      <c r="AW27" s="104">
        <v>8.77</v>
      </c>
    </row>
    <row r="28" spans="1:49" x14ac:dyDescent="0.25">
      <c r="A28" s="103">
        <v>17</v>
      </c>
      <c r="B28" s="104"/>
      <c r="C28" s="104"/>
      <c r="D28" s="104"/>
      <c r="E28" s="104"/>
      <c r="F28" s="104"/>
      <c r="G28" s="104"/>
      <c r="H28" s="104"/>
      <c r="I28" s="104"/>
      <c r="J28" s="104">
        <v>25.93</v>
      </c>
      <c r="K28" s="104">
        <v>23.75</v>
      </c>
      <c r="L28" s="104">
        <v>21.96</v>
      </c>
      <c r="M28" s="104">
        <v>20.48</v>
      </c>
      <c r="N28" s="104">
        <v>19.23</v>
      </c>
      <c r="O28" s="104">
        <v>18.16</v>
      </c>
      <c r="P28" s="104">
        <v>17.239999999999998</v>
      </c>
      <c r="Q28" s="104">
        <v>16.440000000000001</v>
      </c>
      <c r="R28" s="104">
        <v>15.73</v>
      </c>
      <c r="S28" s="104">
        <v>15.1</v>
      </c>
      <c r="T28" s="104">
        <v>14.54</v>
      </c>
      <c r="U28" s="104">
        <v>14.04</v>
      </c>
      <c r="V28" s="104">
        <v>13.59</v>
      </c>
      <c r="W28" s="104">
        <v>13.19</v>
      </c>
      <c r="X28" s="104">
        <v>12.82</v>
      </c>
      <c r="Y28" s="104">
        <v>12.48</v>
      </c>
      <c r="Z28" s="104">
        <v>12.17</v>
      </c>
      <c r="AA28" s="104">
        <v>11.89</v>
      </c>
      <c r="AB28" s="104">
        <v>11.63</v>
      </c>
      <c r="AC28" s="104">
        <v>11.39</v>
      </c>
      <c r="AD28" s="104">
        <v>11.17</v>
      </c>
      <c r="AE28" s="104">
        <v>10.96</v>
      </c>
      <c r="AF28" s="104">
        <v>10.77</v>
      </c>
      <c r="AG28" s="104">
        <v>10.6</v>
      </c>
      <c r="AH28" s="104">
        <v>10.43</v>
      </c>
      <c r="AI28" s="104">
        <v>10.28</v>
      </c>
      <c r="AJ28" s="104">
        <v>10.14</v>
      </c>
      <c r="AK28" s="104">
        <v>10.01</v>
      </c>
      <c r="AL28" s="104">
        <v>9.8800000000000008</v>
      </c>
      <c r="AM28" s="104">
        <v>9.77</v>
      </c>
      <c r="AN28" s="104">
        <v>9.66</v>
      </c>
      <c r="AO28" s="104">
        <v>9.56</v>
      </c>
      <c r="AP28" s="104">
        <v>9.4600000000000009</v>
      </c>
      <c r="AQ28" s="104">
        <v>9.3800000000000008</v>
      </c>
      <c r="AR28" s="104">
        <v>9.2899999999999991</v>
      </c>
      <c r="AS28" s="104">
        <v>9.2200000000000006</v>
      </c>
      <c r="AT28" s="104">
        <v>9.15</v>
      </c>
      <c r="AU28" s="104">
        <v>9.08</v>
      </c>
      <c r="AV28" s="104">
        <v>9.02</v>
      </c>
      <c r="AW28" s="104"/>
    </row>
    <row r="29" spans="1:49" x14ac:dyDescent="0.25">
      <c r="A29" s="103">
        <v>18</v>
      </c>
      <c r="B29" s="104"/>
      <c r="C29" s="104"/>
      <c r="D29" s="104"/>
      <c r="E29" s="104"/>
      <c r="F29" s="104"/>
      <c r="G29" s="104"/>
      <c r="H29" s="104"/>
      <c r="I29" s="104"/>
      <c r="J29" s="104">
        <v>26.53</v>
      </c>
      <c r="K29" s="104">
        <v>24.29</v>
      </c>
      <c r="L29" s="104">
        <v>22.47</v>
      </c>
      <c r="M29" s="104">
        <v>20.95</v>
      </c>
      <c r="N29" s="104">
        <v>19.670000000000002</v>
      </c>
      <c r="O29" s="104">
        <v>18.579999999999998</v>
      </c>
      <c r="P29" s="104">
        <v>17.64</v>
      </c>
      <c r="Q29" s="104">
        <v>16.809999999999999</v>
      </c>
      <c r="R29" s="104">
        <v>16.09</v>
      </c>
      <c r="S29" s="104">
        <v>15.45</v>
      </c>
      <c r="T29" s="104">
        <v>14.88</v>
      </c>
      <c r="U29" s="104">
        <v>14.37</v>
      </c>
      <c r="V29" s="104">
        <v>13.91</v>
      </c>
      <c r="W29" s="104">
        <v>13.49</v>
      </c>
      <c r="X29" s="104">
        <v>13.11</v>
      </c>
      <c r="Y29" s="104">
        <v>12.77</v>
      </c>
      <c r="Z29" s="104">
        <v>12.45</v>
      </c>
      <c r="AA29" s="104">
        <v>12.16</v>
      </c>
      <c r="AB29" s="104">
        <v>11.9</v>
      </c>
      <c r="AC29" s="104">
        <v>11.65</v>
      </c>
      <c r="AD29" s="104">
        <v>11.43</v>
      </c>
      <c r="AE29" s="104">
        <v>11.22</v>
      </c>
      <c r="AF29" s="104">
        <v>11.03</v>
      </c>
      <c r="AG29" s="104">
        <v>10.85</v>
      </c>
      <c r="AH29" s="104">
        <v>10.68</v>
      </c>
      <c r="AI29" s="104">
        <v>10.52</v>
      </c>
      <c r="AJ29" s="104">
        <v>10.38</v>
      </c>
      <c r="AK29" s="104">
        <v>10.24</v>
      </c>
      <c r="AL29" s="104">
        <v>10.119999999999999</v>
      </c>
      <c r="AM29" s="104">
        <v>10</v>
      </c>
      <c r="AN29" s="104">
        <v>9.89</v>
      </c>
      <c r="AO29" s="104">
        <v>9.7899999999999991</v>
      </c>
      <c r="AP29" s="104">
        <v>9.69</v>
      </c>
      <c r="AQ29" s="104">
        <v>9.6</v>
      </c>
      <c r="AR29" s="104">
        <v>9.52</v>
      </c>
      <c r="AS29" s="104">
        <v>9.4499999999999993</v>
      </c>
      <c r="AT29" s="104">
        <v>9.3699999999999992</v>
      </c>
      <c r="AU29" s="104">
        <v>9.31</v>
      </c>
      <c r="AV29" s="104"/>
      <c r="AW29" s="104"/>
    </row>
    <row r="30" spans="1:49" x14ac:dyDescent="0.25">
      <c r="A30" s="103">
        <v>19</v>
      </c>
      <c r="B30" s="104"/>
      <c r="C30" s="104"/>
      <c r="D30" s="104"/>
      <c r="E30" s="104"/>
      <c r="F30" s="104"/>
      <c r="G30" s="104"/>
      <c r="H30" s="104"/>
      <c r="I30" s="104"/>
      <c r="J30" s="104">
        <v>27.06</v>
      </c>
      <c r="K30" s="104">
        <v>24.78</v>
      </c>
      <c r="L30" s="104">
        <v>22.92</v>
      </c>
      <c r="M30" s="104">
        <v>21.38</v>
      </c>
      <c r="N30" s="104">
        <v>20.07</v>
      </c>
      <c r="O30" s="104">
        <v>18.96</v>
      </c>
      <c r="P30" s="104">
        <v>17.989999999999998</v>
      </c>
      <c r="Q30" s="104">
        <v>17.149999999999999</v>
      </c>
      <c r="R30" s="104">
        <v>16.420000000000002</v>
      </c>
      <c r="S30" s="104">
        <v>15.76</v>
      </c>
      <c r="T30" s="104">
        <v>15.18</v>
      </c>
      <c r="U30" s="104">
        <v>14.66</v>
      </c>
      <c r="V30" s="104">
        <v>14.19</v>
      </c>
      <c r="W30" s="104">
        <v>13.77</v>
      </c>
      <c r="X30" s="104">
        <v>13.38</v>
      </c>
      <c r="Y30" s="104">
        <v>13.03</v>
      </c>
      <c r="Z30" s="104">
        <v>12.71</v>
      </c>
      <c r="AA30" s="104">
        <v>12.41</v>
      </c>
      <c r="AB30" s="104">
        <v>12.14</v>
      </c>
      <c r="AC30" s="104">
        <v>11.89</v>
      </c>
      <c r="AD30" s="104">
        <v>11.66</v>
      </c>
      <c r="AE30" s="104">
        <v>11.45</v>
      </c>
      <c r="AF30" s="104">
        <v>11.25</v>
      </c>
      <c r="AG30" s="104">
        <v>11.07</v>
      </c>
      <c r="AH30" s="104">
        <v>10.9</v>
      </c>
      <c r="AI30" s="104">
        <v>10.74</v>
      </c>
      <c r="AJ30" s="104">
        <v>10.6</v>
      </c>
      <c r="AK30" s="104">
        <v>10.46</v>
      </c>
      <c r="AL30" s="104">
        <v>10.33</v>
      </c>
      <c r="AM30" s="104">
        <v>10.210000000000001</v>
      </c>
      <c r="AN30" s="104">
        <v>10.1</v>
      </c>
      <c r="AO30" s="104">
        <v>10</v>
      </c>
      <c r="AP30" s="104">
        <v>9.9</v>
      </c>
      <c r="AQ30" s="104">
        <v>9.81</v>
      </c>
      <c r="AR30" s="104">
        <v>9.73</v>
      </c>
      <c r="AS30" s="104">
        <v>9.65</v>
      </c>
      <c r="AT30" s="104">
        <v>9.58</v>
      </c>
      <c r="AU30" s="104"/>
      <c r="AV30" s="104"/>
      <c r="AW30" s="104"/>
    </row>
    <row r="31" spans="1:49" x14ac:dyDescent="0.25">
      <c r="A31" s="103">
        <v>20</v>
      </c>
      <c r="B31" s="104"/>
      <c r="C31" s="104"/>
      <c r="D31" s="104"/>
      <c r="E31" s="104"/>
      <c r="F31" s="104"/>
      <c r="G31" s="104"/>
      <c r="H31" s="104"/>
      <c r="I31" s="104"/>
      <c r="J31" s="104">
        <v>27.45</v>
      </c>
      <c r="K31" s="104">
        <v>25.14</v>
      </c>
      <c r="L31" s="104">
        <v>23.25</v>
      </c>
      <c r="M31" s="104">
        <v>21.69</v>
      </c>
      <c r="N31" s="104">
        <v>20.36</v>
      </c>
      <c r="O31" s="104">
        <v>19.23</v>
      </c>
      <c r="P31" s="104">
        <v>18.260000000000002</v>
      </c>
      <c r="Q31" s="104">
        <v>17.399999999999999</v>
      </c>
      <c r="R31" s="104">
        <v>16.66</v>
      </c>
      <c r="S31" s="104">
        <v>15.99</v>
      </c>
      <c r="T31" s="104">
        <v>15.4</v>
      </c>
      <c r="U31" s="104">
        <v>14.87</v>
      </c>
      <c r="V31" s="104">
        <v>14.4</v>
      </c>
      <c r="W31" s="104">
        <v>13.97</v>
      </c>
      <c r="X31" s="104">
        <v>13.58</v>
      </c>
      <c r="Y31" s="104">
        <v>13.22</v>
      </c>
      <c r="Z31" s="104">
        <v>12.9</v>
      </c>
      <c r="AA31" s="104">
        <v>12.6</v>
      </c>
      <c r="AB31" s="104">
        <v>12.32</v>
      </c>
      <c r="AC31" s="104">
        <v>12.07</v>
      </c>
      <c r="AD31" s="104">
        <v>11.84</v>
      </c>
      <c r="AE31" s="104">
        <v>11.62</v>
      </c>
      <c r="AF31" s="104">
        <v>11.42</v>
      </c>
      <c r="AG31" s="104">
        <v>11.24</v>
      </c>
      <c r="AH31" s="104">
        <v>11.07</v>
      </c>
      <c r="AI31" s="104">
        <v>10.91</v>
      </c>
      <c r="AJ31" s="104">
        <v>10.76</v>
      </c>
      <c r="AK31" s="104">
        <v>10.62</v>
      </c>
      <c r="AL31" s="104">
        <v>10.49</v>
      </c>
      <c r="AM31" s="104">
        <v>10.37</v>
      </c>
      <c r="AN31" s="104">
        <v>10.26</v>
      </c>
      <c r="AO31" s="104">
        <v>10.16</v>
      </c>
      <c r="AP31" s="104">
        <v>10.06</v>
      </c>
      <c r="AQ31" s="104">
        <v>9.9700000000000006</v>
      </c>
      <c r="AR31" s="104">
        <v>9.89</v>
      </c>
      <c r="AS31" s="104">
        <v>9.81</v>
      </c>
      <c r="AT31" s="104"/>
      <c r="AU31" s="104"/>
      <c r="AV31" s="104"/>
      <c r="AW31" s="104"/>
    </row>
    <row r="32" spans="1:49" x14ac:dyDescent="0.25">
      <c r="A32" s="103">
        <v>21</v>
      </c>
      <c r="B32" s="104"/>
      <c r="C32" s="104"/>
      <c r="D32" s="104"/>
      <c r="E32" s="104"/>
      <c r="F32" s="104"/>
      <c r="G32" s="104"/>
      <c r="H32" s="104"/>
      <c r="I32" s="104"/>
      <c r="J32" s="104">
        <v>27.85</v>
      </c>
      <c r="K32" s="104">
        <v>25.51</v>
      </c>
      <c r="L32" s="104">
        <v>23.59</v>
      </c>
      <c r="M32" s="104">
        <v>22</v>
      </c>
      <c r="N32" s="104">
        <v>20.66</v>
      </c>
      <c r="O32" s="104">
        <v>19.510000000000002</v>
      </c>
      <c r="P32" s="104">
        <v>18.52</v>
      </c>
      <c r="Q32" s="104">
        <v>17.66</v>
      </c>
      <c r="R32" s="104">
        <v>16.899999999999999</v>
      </c>
      <c r="S32" s="104">
        <v>16.23</v>
      </c>
      <c r="T32" s="104">
        <v>15.63</v>
      </c>
      <c r="U32" s="104">
        <v>15.09</v>
      </c>
      <c r="V32" s="104">
        <v>14.61</v>
      </c>
      <c r="W32" s="104">
        <v>14.17</v>
      </c>
      <c r="X32" s="104">
        <v>13.78</v>
      </c>
      <c r="Y32" s="104">
        <v>13.42</v>
      </c>
      <c r="Z32" s="104">
        <v>13.09</v>
      </c>
      <c r="AA32" s="104">
        <v>12.79</v>
      </c>
      <c r="AB32" s="104">
        <v>12.51</v>
      </c>
      <c r="AC32" s="104">
        <v>12.25</v>
      </c>
      <c r="AD32" s="104">
        <v>12.02</v>
      </c>
      <c r="AE32" s="104">
        <v>11.8</v>
      </c>
      <c r="AF32" s="104">
        <v>11.6</v>
      </c>
      <c r="AG32" s="104">
        <v>11.41</v>
      </c>
      <c r="AH32" s="104">
        <v>11.24</v>
      </c>
      <c r="AI32" s="104">
        <v>11.08</v>
      </c>
      <c r="AJ32" s="104">
        <v>10.93</v>
      </c>
      <c r="AK32" s="104">
        <v>10.79</v>
      </c>
      <c r="AL32" s="104">
        <v>10.66</v>
      </c>
      <c r="AM32" s="104">
        <v>10.54</v>
      </c>
      <c r="AN32" s="104">
        <v>10.43</v>
      </c>
      <c r="AO32" s="104">
        <v>10.33</v>
      </c>
      <c r="AP32" s="104">
        <v>10.23</v>
      </c>
      <c r="AQ32" s="104">
        <v>10.14</v>
      </c>
      <c r="AR32" s="104">
        <v>10.06</v>
      </c>
      <c r="AS32" s="104"/>
      <c r="AT32" s="104"/>
      <c r="AU32" s="104"/>
      <c r="AV32" s="104"/>
      <c r="AW32" s="104"/>
    </row>
    <row r="33" spans="1:49" x14ac:dyDescent="0.25">
      <c r="A33" s="103">
        <v>22</v>
      </c>
      <c r="B33" s="104"/>
      <c r="C33" s="104"/>
      <c r="D33" s="104"/>
      <c r="E33" s="104"/>
      <c r="F33" s="104"/>
      <c r="G33" s="104"/>
      <c r="H33" s="104"/>
      <c r="I33" s="104"/>
      <c r="J33" s="104">
        <v>28.26</v>
      </c>
      <c r="K33" s="104">
        <v>25.88</v>
      </c>
      <c r="L33" s="104">
        <v>23.94</v>
      </c>
      <c r="M33" s="104">
        <v>22.32</v>
      </c>
      <c r="N33" s="104">
        <v>20.96</v>
      </c>
      <c r="O33" s="104">
        <v>19.8</v>
      </c>
      <c r="P33" s="104">
        <v>18.79</v>
      </c>
      <c r="Q33" s="104">
        <v>17.920000000000002</v>
      </c>
      <c r="R33" s="104">
        <v>17.149999999999999</v>
      </c>
      <c r="S33" s="104">
        <v>16.46</v>
      </c>
      <c r="T33" s="104">
        <v>15.86</v>
      </c>
      <c r="U33" s="104">
        <v>15.31</v>
      </c>
      <c r="V33" s="104">
        <v>14.82</v>
      </c>
      <c r="W33" s="104">
        <v>14.38</v>
      </c>
      <c r="X33" s="104">
        <v>13.98</v>
      </c>
      <c r="Y33" s="104">
        <v>13.62</v>
      </c>
      <c r="Z33" s="104">
        <v>13.28</v>
      </c>
      <c r="AA33" s="104">
        <v>12.98</v>
      </c>
      <c r="AB33" s="104">
        <v>12.7</v>
      </c>
      <c r="AC33" s="104">
        <v>12.44</v>
      </c>
      <c r="AD33" s="104">
        <v>12.2</v>
      </c>
      <c r="AE33" s="104">
        <v>11.98</v>
      </c>
      <c r="AF33" s="104">
        <v>11.78</v>
      </c>
      <c r="AG33" s="104">
        <v>11.59</v>
      </c>
      <c r="AH33" s="104">
        <v>11.41</v>
      </c>
      <c r="AI33" s="104">
        <v>11.25</v>
      </c>
      <c r="AJ33" s="104">
        <v>11.1</v>
      </c>
      <c r="AK33" s="104">
        <v>10.96</v>
      </c>
      <c r="AL33" s="104">
        <v>10.83</v>
      </c>
      <c r="AM33" s="104">
        <v>10.71</v>
      </c>
      <c r="AN33" s="104">
        <v>10.6</v>
      </c>
      <c r="AO33" s="104">
        <v>10.5</v>
      </c>
      <c r="AP33" s="104">
        <v>10.4</v>
      </c>
      <c r="AQ33" s="104">
        <v>10.31</v>
      </c>
      <c r="AR33" s="104"/>
      <c r="AS33" s="104"/>
      <c r="AT33" s="104"/>
      <c r="AU33" s="104"/>
      <c r="AV33" s="104"/>
      <c r="AW33" s="104"/>
    </row>
    <row r="34" spans="1:49" x14ac:dyDescent="0.25">
      <c r="A34" s="103">
        <v>23</v>
      </c>
      <c r="B34" s="104"/>
      <c r="C34" s="104"/>
      <c r="D34" s="104"/>
      <c r="E34" s="104"/>
      <c r="F34" s="104"/>
      <c r="G34" s="104"/>
      <c r="H34" s="104"/>
      <c r="I34" s="104"/>
      <c r="J34" s="104">
        <v>28.67</v>
      </c>
      <c r="K34" s="104">
        <v>26.25</v>
      </c>
      <c r="L34" s="104">
        <v>24.28</v>
      </c>
      <c r="M34" s="104">
        <v>22.65</v>
      </c>
      <c r="N34" s="104">
        <v>21.27</v>
      </c>
      <c r="O34" s="104">
        <v>20.09</v>
      </c>
      <c r="P34" s="104">
        <v>19.07</v>
      </c>
      <c r="Q34" s="104">
        <v>18.18</v>
      </c>
      <c r="R34" s="104">
        <v>17.399999999999999</v>
      </c>
      <c r="S34" s="104">
        <v>16.71</v>
      </c>
      <c r="T34" s="104">
        <v>16.09</v>
      </c>
      <c r="U34" s="104">
        <v>15.54</v>
      </c>
      <c r="V34" s="104">
        <v>15.04</v>
      </c>
      <c r="W34" s="104">
        <v>14.6</v>
      </c>
      <c r="X34" s="104">
        <v>14.19</v>
      </c>
      <c r="Y34" s="104">
        <v>13.82</v>
      </c>
      <c r="Z34" s="104">
        <v>13.48</v>
      </c>
      <c r="AA34" s="104">
        <v>13.17</v>
      </c>
      <c r="AB34" s="104">
        <v>12.89</v>
      </c>
      <c r="AC34" s="104">
        <v>12.63</v>
      </c>
      <c r="AD34" s="104">
        <v>12.39</v>
      </c>
      <c r="AE34" s="104">
        <v>12.16</v>
      </c>
      <c r="AF34" s="104">
        <v>11.96</v>
      </c>
      <c r="AG34" s="104">
        <v>11.77</v>
      </c>
      <c r="AH34" s="104">
        <v>11.59</v>
      </c>
      <c r="AI34" s="104">
        <v>11.43</v>
      </c>
      <c r="AJ34" s="104">
        <v>11.28</v>
      </c>
      <c r="AK34" s="104">
        <v>11.14</v>
      </c>
      <c r="AL34" s="104">
        <v>11.01</v>
      </c>
      <c r="AM34" s="104">
        <v>10.89</v>
      </c>
      <c r="AN34" s="104">
        <v>10.78</v>
      </c>
      <c r="AO34" s="104">
        <v>10.67</v>
      </c>
      <c r="AP34" s="104">
        <v>10.58</v>
      </c>
      <c r="AQ34" s="104"/>
      <c r="AR34" s="104"/>
      <c r="AS34" s="104"/>
      <c r="AT34" s="104"/>
      <c r="AU34" s="104"/>
      <c r="AV34" s="104"/>
      <c r="AW34" s="104"/>
    </row>
    <row r="35" spans="1:49" x14ac:dyDescent="0.25">
      <c r="A35" s="103">
        <v>24</v>
      </c>
      <c r="B35" s="104"/>
      <c r="C35" s="104"/>
      <c r="D35" s="104"/>
      <c r="E35" s="104"/>
      <c r="F35" s="104"/>
      <c r="G35" s="104"/>
      <c r="H35" s="104"/>
      <c r="I35" s="104"/>
      <c r="J35" s="104">
        <v>29.08</v>
      </c>
      <c r="K35" s="104">
        <v>26.64</v>
      </c>
      <c r="L35" s="104">
        <v>24.64</v>
      </c>
      <c r="M35" s="104">
        <v>22.98</v>
      </c>
      <c r="N35" s="104">
        <v>21.58</v>
      </c>
      <c r="O35" s="104">
        <v>20.38</v>
      </c>
      <c r="P35" s="104">
        <v>19.350000000000001</v>
      </c>
      <c r="Q35" s="104">
        <v>18.45</v>
      </c>
      <c r="R35" s="104">
        <v>17.649999999999999</v>
      </c>
      <c r="S35" s="104">
        <v>16.95</v>
      </c>
      <c r="T35" s="104">
        <v>16.329999999999998</v>
      </c>
      <c r="U35" s="104">
        <v>15.77</v>
      </c>
      <c r="V35" s="104">
        <v>15.27</v>
      </c>
      <c r="W35" s="104">
        <v>14.81</v>
      </c>
      <c r="X35" s="104">
        <v>14.4</v>
      </c>
      <c r="Y35" s="104">
        <v>14.03</v>
      </c>
      <c r="Z35" s="104">
        <v>13.68</v>
      </c>
      <c r="AA35" s="104">
        <v>13.37</v>
      </c>
      <c r="AB35" s="104">
        <v>13.08</v>
      </c>
      <c r="AC35" s="104">
        <v>12.82</v>
      </c>
      <c r="AD35" s="104">
        <v>12.58</v>
      </c>
      <c r="AE35" s="104">
        <v>12.35</v>
      </c>
      <c r="AF35" s="104">
        <v>12.14</v>
      </c>
      <c r="AG35" s="104">
        <v>11.95</v>
      </c>
      <c r="AH35" s="104">
        <v>11.78</v>
      </c>
      <c r="AI35" s="104">
        <v>11.61</v>
      </c>
      <c r="AJ35" s="104">
        <v>11.46</v>
      </c>
      <c r="AK35" s="104">
        <v>11.32</v>
      </c>
      <c r="AL35" s="104">
        <v>11.19</v>
      </c>
      <c r="AM35" s="104">
        <v>11.07</v>
      </c>
      <c r="AN35" s="104">
        <v>10.96</v>
      </c>
      <c r="AO35" s="104">
        <v>10.85</v>
      </c>
      <c r="AP35" s="104"/>
      <c r="AQ35" s="104"/>
      <c r="AR35" s="104"/>
      <c r="AS35" s="104"/>
      <c r="AT35" s="104"/>
      <c r="AU35" s="104"/>
      <c r="AV35" s="104"/>
      <c r="AW35" s="104"/>
    </row>
    <row r="36" spans="1:49" x14ac:dyDescent="0.25">
      <c r="A36" s="103">
        <v>25</v>
      </c>
      <c r="B36" s="104"/>
      <c r="C36" s="104"/>
      <c r="D36" s="104"/>
      <c r="E36" s="104"/>
      <c r="F36" s="104"/>
      <c r="G36" s="104"/>
      <c r="H36" s="104"/>
      <c r="I36" s="104"/>
      <c r="J36" s="104">
        <v>29.51</v>
      </c>
      <c r="K36" s="104">
        <v>27.03</v>
      </c>
      <c r="L36" s="104">
        <v>25</v>
      </c>
      <c r="M36" s="104">
        <v>23.31</v>
      </c>
      <c r="N36" s="104">
        <v>21.89</v>
      </c>
      <c r="O36" s="104">
        <v>20.68</v>
      </c>
      <c r="P36" s="104">
        <v>19.63</v>
      </c>
      <c r="Q36" s="104">
        <v>18.72</v>
      </c>
      <c r="R36" s="104">
        <v>17.91</v>
      </c>
      <c r="S36" s="104">
        <v>17.2</v>
      </c>
      <c r="T36" s="104">
        <v>16.57</v>
      </c>
      <c r="U36" s="104">
        <v>16.010000000000002</v>
      </c>
      <c r="V36" s="104">
        <v>15.5</v>
      </c>
      <c r="W36" s="104">
        <v>15.04</v>
      </c>
      <c r="X36" s="104">
        <v>14.62</v>
      </c>
      <c r="Y36" s="104">
        <v>14.24</v>
      </c>
      <c r="Z36" s="104">
        <v>13.89</v>
      </c>
      <c r="AA36" s="104">
        <v>13.58</v>
      </c>
      <c r="AB36" s="104">
        <v>13.29</v>
      </c>
      <c r="AC36" s="104">
        <v>13.02</v>
      </c>
      <c r="AD36" s="104">
        <v>12.77</v>
      </c>
      <c r="AE36" s="104">
        <v>12.55</v>
      </c>
      <c r="AF36" s="104">
        <v>12.34</v>
      </c>
      <c r="AG36" s="104">
        <v>12.14</v>
      </c>
      <c r="AH36" s="104">
        <v>11.97</v>
      </c>
      <c r="AI36" s="104">
        <v>11.8</v>
      </c>
      <c r="AJ36" s="104">
        <v>11.65</v>
      </c>
      <c r="AK36" s="104">
        <v>11.51</v>
      </c>
      <c r="AL36" s="104">
        <v>11.38</v>
      </c>
      <c r="AM36" s="104">
        <v>11.26</v>
      </c>
      <c r="AN36" s="104">
        <v>11.15</v>
      </c>
      <c r="AO36" s="104"/>
      <c r="AP36" s="104"/>
      <c r="AQ36" s="104"/>
      <c r="AR36" s="104"/>
      <c r="AS36" s="104"/>
      <c r="AT36" s="104"/>
      <c r="AU36" s="104"/>
      <c r="AV36" s="104"/>
      <c r="AW36" s="104"/>
    </row>
    <row r="37" spans="1:49" x14ac:dyDescent="0.25">
      <c r="A37" s="103">
        <v>26</v>
      </c>
      <c r="B37" s="104"/>
      <c r="C37" s="104"/>
      <c r="D37" s="104"/>
      <c r="E37" s="104"/>
      <c r="F37" s="104"/>
      <c r="G37" s="104"/>
      <c r="H37" s="104"/>
      <c r="I37" s="104"/>
      <c r="J37" s="104">
        <v>29.94</v>
      </c>
      <c r="K37" s="104">
        <v>27.42</v>
      </c>
      <c r="L37" s="104">
        <v>25.37</v>
      </c>
      <c r="M37" s="104">
        <v>23.66</v>
      </c>
      <c r="N37" s="104">
        <v>22.22</v>
      </c>
      <c r="O37" s="104">
        <v>20.98</v>
      </c>
      <c r="P37" s="104">
        <v>19.920000000000002</v>
      </c>
      <c r="Q37" s="104">
        <v>18.989999999999998</v>
      </c>
      <c r="R37" s="104">
        <v>18.18</v>
      </c>
      <c r="S37" s="104">
        <v>17.46</v>
      </c>
      <c r="T37" s="104">
        <v>16.82</v>
      </c>
      <c r="U37" s="104">
        <v>16.239999999999998</v>
      </c>
      <c r="V37" s="104">
        <v>15.73</v>
      </c>
      <c r="W37" s="104">
        <v>15.26</v>
      </c>
      <c r="X37" s="104">
        <v>14.84</v>
      </c>
      <c r="Y37" s="104">
        <v>14.46</v>
      </c>
      <c r="Z37" s="104">
        <v>14.11</v>
      </c>
      <c r="AA37" s="104">
        <v>13.79</v>
      </c>
      <c r="AB37" s="104">
        <v>13.49</v>
      </c>
      <c r="AC37" s="104">
        <v>13.22</v>
      </c>
      <c r="AD37" s="104">
        <v>12.97</v>
      </c>
      <c r="AE37" s="104">
        <v>12.75</v>
      </c>
      <c r="AF37" s="104">
        <v>12.54</v>
      </c>
      <c r="AG37" s="104">
        <v>12.34</v>
      </c>
      <c r="AH37" s="104">
        <v>12.16</v>
      </c>
      <c r="AI37" s="104">
        <v>12</v>
      </c>
      <c r="AJ37" s="104">
        <v>11.84</v>
      </c>
      <c r="AK37" s="104">
        <v>11.7</v>
      </c>
      <c r="AL37" s="104">
        <v>11.57</v>
      </c>
      <c r="AM37" s="104">
        <v>11.45</v>
      </c>
      <c r="AN37" s="104"/>
      <c r="AO37" s="104"/>
      <c r="AP37" s="104"/>
      <c r="AQ37" s="104"/>
      <c r="AR37" s="104"/>
      <c r="AS37" s="104"/>
      <c r="AT37" s="104"/>
      <c r="AU37" s="104"/>
      <c r="AV37" s="104"/>
      <c r="AW37" s="104"/>
    </row>
    <row r="38" spans="1:49" x14ac:dyDescent="0.25">
      <c r="A38" s="103">
        <v>27</v>
      </c>
      <c r="B38" s="104"/>
      <c r="C38" s="104"/>
      <c r="D38" s="104"/>
      <c r="E38" s="104"/>
      <c r="F38" s="104"/>
      <c r="G38" s="104"/>
      <c r="H38" s="104"/>
      <c r="I38" s="104"/>
      <c r="J38" s="104">
        <v>30.38</v>
      </c>
      <c r="K38" s="104">
        <v>27.82</v>
      </c>
      <c r="L38" s="104">
        <v>25.74</v>
      </c>
      <c r="M38" s="104">
        <v>24.01</v>
      </c>
      <c r="N38" s="104">
        <v>22.54</v>
      </c>
      <c r="O38" s="104">
        <v>21.29</v>
      </c>
      <c r="P38" s="104">
        <v>20.22</v>
      </c>
      <c r="Q38" s="104">
        <v>19.28</v>
      </c>
      <c r="R38" s="104">
        <v>18.45</v>
      </c>
      <c r="S38" s="104">
        <v>17.72</v>
      </c>
      <c r="T38" s="104">
        <v>17.07</v>
      </c>
      <c r="U38" s="104">
        <v>16.489999999999998</v>
      </c>
      <c r="V38" s="104">
        <v>15.97</v>
      </c>
      <c r="W38" s="104">
        <v>15.49</v>
      </c>
      <c r="X38" s="104">
        <v>15.07</v>
      </c>
      <c r="Y38" s="104">
        <v>14.68</v>
      </c>
      <c r="Z38" s="104">
        <v>14.32</v>
      </c>
      <c r="AA38" s="104">
        <v>14</v>
      </c>
      <c r="AB38" s="104">
        <v>13.7</v>
      </c>
      <c r="AC38" s="104">
        <v>13.43</v>
      </c>
      <c r="AD38" s="104">
        <v>13.18</v>
      </c>
      <c r="AE38" s="104">
        <v>12.95</v>
      </c>
      <c r="AF38" s="104">
        <v>12.74</v>
      </c>
      <c r="AG38" s="104">
        <v>12.54</v>
      </c>
      <c r="AH38" s="104">
        <v>12.36</v>
      </c>
      <c r="AI38" s="104">
        <v>12.2</v>
      </c>
      <c r="AJ38" s="104">
        <v>12.05</v>
      </c>
      <c r="AK38" s="104">
        <v>11.9</v>
      </c>
      <c r="AL38" s="104">
        <v>11.77</v>
      </c>
      <c r="AM38" s="104"/>
      <c r="AN38" s="104"/>
      <c r="AO38" s="104"/>
      <c r="AP38" s="104"/>
      <c r="AQ38" s="104"/>
      <c r="AR38" s="104"/>
      <c r="AS38" s="104"/>
      <c r="AT38" s="104"/>
      <c r="AU38" s="104"/>
      <c r="AV38" s="104"/>
      <c r="AW38" s="104"/>
    </row>
    <row r="39" spans="1:49" x14ac:dyDescent="0.25">
      <c r="A39" s="103">
        <v>28</v>
      </c>
      <c r="B39" s="104"/>
      <c r="C39" s="104"/>
      <c r="D39" s="104"/>
      <c r="E39" s="104"/>
      <c r="F39" s="104"/>
      <c r="G39" s="104"/>
      <c r="H39" s="104"/>
      <c r="I39" s="104"/>
      <c r="J39" s="104">
        <v>30.83</v>
      </c>
      <c r="K39" s="104">
        <v>28.23</v>
      </c>
      <c r="L39" s="104">
        <v>26.12</v>
      </c>
      <c r="M39" s="104">
        <v>24.36</v>
      </c>
      <c r="N39" s="104">
        <v>22.88</v>
      </c>
      <c r="O39" s="104">
        <v>21.61</v>
      </c>
      <c r="P39" s="104">
        <v>20.52</v>
      </c>
      <c r="Q39" s="104">
        <v>19.559999999999999</v>
      </c>
      <c r="R39" s="104">
        <v>18.73</v>
      </c>
      <c r="S39" s="104">
        <v>17.989999999999998</v>
      </c>
      <c r="T39" s="104">
        <v>17.329999999999998</v>
      </c>
      <c r="U39" s="104">
        <v>16.739999999999998</v>
      </c>
      <c r="V39" s="104">
        <v>16.21</v>
      </c>
      <c r="W39" s="104">
        <v>15.73</v>
      </c>
      <c r="X39" s="104">
        <v>15.3</v>
      </c>
      <c r="Y39" s="104">
        <v>14.91</v>
      </c>
      <c r="Z39" s="104">
        <v>14.55</v>
      </c>
      <c r="AA39" s="104">
        <v>14.22</v>
      </c>
      <c r="AB39" s="104">
        <v>13.92</v>
      </c>
      <c r="AC39" s="104">
        <v>13.65</v>
      </c>
      <c r="AD39" s="104">
        <v>13.4</v>
      </c>
      <c r="AE39" s="104">
        <v>13.16</v>
      </c>
      <c r="AF39" s="104">
        <v>12.95</v>
      </c>
      <c r="AG39" s="104">
        <v>12.75</v>
      </c>
      <c r="AH39" s="104">
        <v>12.57</v>
      </c>
      <c r="AI39" s="104">
        <v>12.41</v>
      </c>
      <c r="AJ39" s="104">
        <v>12.26</v>
      </c>
      <c r="AK39" s="104">
        <v>12.11</v>
      </c>
      <c r="AL39" s="104"/>
      <c r="AM39" s="104"/>
      <c r="AN39" s="104"/>
      <c r="AO39" s="104"/>
      <c r="AP39" s="104"/>
      <c r="AQ39" s="104"/>
      <c r="AR39" s="104"/>
      <c r="AS39" s="104"/>
      <c r="AT39" s="104"/>
      <c r="AU39" s="104"/>
      <c r="AV39" s="104"/>
      <c r="AW39" s="104"/>
    </row>
    <row r="40" spans="1:49" x14ac:dyDescent="0.25">
      <c r="A40" s="103">
        <v>29</v>
      </c>
      <c r="B40" s="104"/>
      <c r="C40" s="104"/>
      <c r="D40" s="104"/>
      <c r="E40" s="104"/>
      <c r="F40" s="104"/>
      <c r="G40" s="104"/>
      <c r="H40" s="104"/>
      <c r="I40" s="104"/>
      <c r="J40" s="104">
        <v>31.28</v>
      </c>
      <c r="K40" s="104">
        <v>28.65</v>
      </c>
      <c r="L40" s="104">
        <v>26.5</v>
      </c>
      <c r="M40" s="104">
        <v>24.72</v>
      </c>
      <c r="N40" s="104">
        <v>23.22</v>
      </c>
      <c r="O40" s="104">
        <v>21.93</v>
      </c>
      <c r="P40" s="104">
        <v>20.82</v>
      </c>
      <c r="Q40" s="104">
        <v>19.86</v>
      </c>
      <c r="R40" s="104">
        <v>19.010000000000002</v>
      </c>
      <c r="S40" s="104">
        <v>18.260000000000002</v>
      </c>
      <c r="T40" s="104">
        <v>17.59</v>
      </c>
      <c r="U40" s="104">
        <v>16.989999999999998</v>
      </c>
      <c r="V40" s="104">
        <v>16.46</v>
      </c>
      <c r="W40" s="104">
        <v>15.97</v>
      </c>
      <c r="X40" s="104">
        <v>15.54</v>
      </c>
      <c r="Y40" s="104">
        <v>15.14</v>
      </c>
      <c r="Z40" s="104">
        <v>14.78</v>
      </c>
      <c r="AA40" s="104">
        <v>14.45</v>
      </c>
      <c r="AB40" s="104">
        <v>14.15</v>
      </c>
      <c r="AC40" s="104">
        <v>13.87</v>
      </c>
      <c r="AD40" s="104">
        <v>13.62</v>
      </c>
      <c r="AE40" s="104">
        <v>13.38</v>
      </c>
      <c r="AF40" s="104">
        <v>13.17</v>
      </c>
      <c r="AG40" s="104">
        <v>12.97</v>
      </c>
      <c r="AH40" s="104">
        <v>12.79</v>
      </c>
      <c r="AI40" s="104">
        <v>12.63</v>
      </c>
      <c r="AJ40" s="104">
        <v>12.47</v>
      </c>
      <c r="AK40" s="104"/>
      <c r="AL40" s="104"/>
      <c r="AM40" s="104"/>
      <c r="AN40" s="104"/>
      <c r="AO40" s="104"/>
      <c r="AP40" s="104"/>
      <c r="AQ40" s="104"/>
      <c r="AR40" s="104"/>
      <c r="AS40" s="104"/>
      <c r="AT40" s="104"/>
      <c r="AU40" s="104"/>
      <c r="AV40" s="104"/>
      <c r="AW40" s="104"/>
    </row>
    <row r="41" spans="1:49" x14ac:dyDescent="0.25">
      <c r="A41" s="103">
        <v>30</v>
      </c>
      <c r="B41" s="104"/>
      <c r="C41" s="104"/>
      <c r="D41" s="104"/>
      <c r="E41" s="104"/>
      <c r="F41" s="104"/>
      <c r="G41" s="104"/>
      <c r="H41" s="104"/>
      <c r="I41" s="104"/>
      <c r="J41" s="104">
        <v>31.73</v>
      </c>
      <c r="K41" s="104">
        <v>29.06</v>
      </c>
      <c r="L41" s="104">
        <v>26.89</v>
      </c>
      <c r="M41" s="104">
        <v>25.08</v>
      </c>
      <c r="N41" s="104">
        <v>23.55</v>
      </c>
      <c r="O41" s="104">
        <v>22.25</v>
      </c>
      <c r="P41" s="104">
        <v>21.13</v>
      </c>
      <c r="Q41" s="104">
        <v>20.149999999999999</v>
      </c>
      <c r="R41" s="104">
        <v>19.29</v>
      </c>
      <c r="S41" s="104">
        <v>18.53</v>
      </c>
      <c r="T41" s="104">
        <v>17.850000000000001</v>
      </c>
      <c r="U41" s="104">
        <v>17.25</v>
      </c>
      <c r="V41" s="104">
        <v>16.71</v>
      </c>
      <c r="W41" s="104">
        <v>16.22</v>
      </c>
      <c r="X41" s="104">
        <v>15.78</v>
      </c>
      <c r="Y41" s="104">
        <v>15.38</v>
      </c>
      <c r="Z41" s="104">
        <v>15.01</v>
      </c>
      <c r="AA41" s="104">
        <v>14.68</v>
      </c>
      <c r="AB41" s="104">
        <v>14.37</v>
      </c>
      <c r="AC41" s="104">
        <v>14.1</v>
      </c>
      <c r="AD41" s="104">
        <v>13.84</v>
      </c>
      <c r="AE41" s="104">
        <v>13.61</v>
      </c>
      <c r="AF41" s="104">
        <v>13.39</v>
      </c>
      <c r="AG41" s="104">
        <v>13.2</v>
      </c>
      <c r="AH41" s="104">
        <v>13.01</v>
      </c>
      <c r="AI41" s="104">
        <v>12.85</v>
      </c>
      <c r="AJ41" s="104"/>
      <c r="AK41" s="104"/>
      <c r="AL41" s="104"/>
      <c r="AM41" s="104"/>
      <c r="AN41" s="104"/>
      <c r="AO41" s="104"/>
      <c r="AP41" s="104"/>
      <c r="AQ41" s="104"/>
      <c r="AR41" s="104"/>
      <c r="AS41" s="104"/>
      <c r="AT41" s="104"/>
      <c r="AU41" s="104"/>
      <c r="AV41" s="104"/>
      <c r="AW41" s="104"/>
    </row>
    <row r="42" spans="1:49" x14ac:dyDescent="0.25">
      <c r="A42" s="103">
        <v>31</v>
      </c>
      <c r="B42" s="104"/>
      <c r="C42" s="104"/>
      <c r="D42" s="104"/>
      <c r="E42" s="104"/>
      <c r="F42" s="104"/>
      <c r="G42" s="104"/>
      <c r="H42" s="104"/>
      <c r="I42" s="104"/>
      <c r="J42" s="104">
        <v>32.18</v>
      </c>
      <c r="K42" s="104">
        <v>29.48</v>
      </c>
      <c r="L42" s="104">
        <v>27.27</v>
      </c>
      <c r="M42" s="104">
        <v>25.44</v>
      </c>
      <c r="N42" s="104">
        <v>23.89</v>
      </c>
      <c r="O42" s="104">
        <v>22.58</v>
      </c>
      <c r="P42" s="104">
        <v>21.44</v>
      </c>
      <c r="Q42" s="104">
        <v>20.440000000000001</v>
      </c>
      <c r="R42" s="104">
        <v>19.57</v>
      </c>
      <c r="S42" s="104">
        <v>18.8</v>
      </c>
      <c r="T42" s="104">
        <v>18.12</v>
      </c>
      <c r="U42" s="104">
        <v>17.510000000000002</v>
      </c>
      <c r="V42" s="104">
        <v>16.96</v>
      </c>
      <c r="W42" s="104">
        <v>16.47</v>
      </c>
      <c r="X42" s="104">
        <v>16.02</v>
      </c>
      <c r="Y42" s="104">
        <v>15.62</v>
      </c>
      <c r="Z42" s="104">
        <v>15.25</v>
      </c>
      <c r="AA42" s="104">
        <v>14.91</v>
      </c>
      <c r="AB42" s="104">
        <v>14.61</v>
      </c>
      <c r="AC42" s="104">
        <v>14.33</v>
      </c>
      <c r="AD42" s="104">
        <v>14.07</v>
      </c>
      <c r="AE42" s="104">
        <v>13.84</v>
      </c>
      <c r="AF42" s="104">
        <v>13.62</v>
      </c>
      <c r="AG42" s="104">
        <v>13.42</v>
      </c>
      <c r="AH42" s="104">
        <v>13.24</v>
      </c>
      <c r="AI42" s="104"/>
      <c r="AJ42" s="104"/>
      <c r="AK42" s="104"/>
      <c r="AL42" s="104"/>
      <c r="AM42" s="104"/>
      <c r="AN42" s="104"/>
      <c r="AO42" s="104"/>
      <c r="AP42" s="104"/>
      <c r="AQ42" s="104"/>
      <c r="AR42" s="104"/>
      <c r="AS42" s="104"/>
      <c r="AT42" s="104"/>
      <c r="AU42" s="104"/>
      <c r="AV42" s="104"/>
      <c r="AW42" s="104"/>
    </row>
    <row r="43" spans="1:49" x14ac:dyDescent="0.25">
      <c r="A43" s="103">
        <v>32</v>
      </c>
      <c r="B43" s="104"/>
      <c r="C43" s="104"/>
      <c r="D43" s="104"/>
      <c r="E43" s="104"/>
      <c r="F43" s="104"/>
      <c r="G43" s="104"/>
      <c r="H43" s="104"/>
      <c r="I43" s="104"/>
      <c r="J43" s="104">
        <v>32.64</v>
      </c>
      <c r="K43" s="104">
        <v>29.9</v>
      </c>
      <c r="L43" s="104">
        <v>27.67</v>
      </c>
      <c r="M43" s="104">
        <v>25.81</v>
      </c>
      <c r="N43" s="104">
        <v>24.24</v>
      </c>
      <c r="O43" s="104">
        <v>22.91</v>
      </c>
      <c r="P43" s="104">
        <v>21.75</v>
      </c>
      <c r="Q43" s="104">
        <v>20.75</v>
      </c>
      <c r="R43" s="104">
        <v>19.87</v>
      </c>
      <c r="S43" s="104">
        <v>19.09</v>
      </c>
      <c r="T43" s="104">
        <v>18.399999999999999</v>
      </c>
      <c r="U43" s="104">
        <v>17.78</v>
      </c>
      <c r="V43" s="104">
        <v>17.22</v>
      </c>
      <c r="W43" s="104">
        <v>16.72</v>
      </c>
      <c r="X43" s="104">
        <v>16.27</v>
      </c>
      <c r="Y43" s="104">
        <v>15.87</v>
      </c>
      <c r="Z43" s="104">
        <v>15.49</v>
      </c>
      <c r="AA43" s="104">
        <v>15.16</v>
      </c>
      <c r="AB43" s="104">
        <v>14.85</v>
      </c>
      <c r="AC43" s="104">
        <v>14.57</v>
      </c>
      <c r="AD43" s="104">
        <v>14.31</v>
      </c>
      <c r="AE43" s="104">
        <v>14.07</v>
      </c>
      <c r="AF43" s="104">
        <v>13.86</v>
      </c>
      <c r="AG43" s="104">
        <v>13.66</v>
      </c>
      <c r="AH43" s="104"/>
      <c r="AI43" s="104"/>
      <c r="AJ43" s="104"/>
      <c r="AK43" s="104"/>
      <c r="AL43" s="104"/>
      <c r="AM43" s="104"/>
      <c r="AN43" s="104"/>
      <c r="AO43" s="104"/>
      <c r="AP43" s="104"/>
      <c r="AQ43" s="104"/>
      <c r="AR43" s="104"/>
      <c r="AS43" s="104"/>
      <c r="AT43" s="104"/>
      <c r="AU43" s="104"/>
      <c r="AV43" s="104"/>
      <c r="AW43" s="104"/>
    </row>
    <row r="44" spans="1:49" x14ac:dyDescent="0.25">
      <c r="A44" s="103">
        <v>33</v>
      </c>
      <c r="B44" s="104"/>
      <c r="C44" s="104"/>
      <c r="D44" s="104"/>
      <c r="E44" s="104"/>
      <c r="F44" s="104"/>
      <c r="G44" s="104"/>
      <c r="H44" s="104"/>
      <c r="I44" s="104"/>
      <c r="J44" s="104">
        <v>33.11</v>
      </c>
      <c r="K44" s="104">
        <v>30.34</v>
      </c>
      <c r="L44" s="104">
        <v>28.07</v>
      </c>
      <c r="M44" s="104">
        <v>26.19</v>
      </c>
      <c r="N44" s="104">
        <v>24.6</v>
      </c>
      <c r="O44" s="104">
        <v>23.24</v>
      </c>
      <c r="P44" s="104">
        <v>22.07</v>
      </c>
      <c r="Q44" s="104">
        <v>21.06</v>
      </c>
      <c r="R44" s="104">
        <v>20.170000000000002</v>
      </c>
      <c r="S44" s="104">
        <v>19.38</v>
      </c>
      <c r="T44" s="104">
        <v>18.68</v>
      </c>
      <c r="U44" s="104">
        <v>18.05</v>
      </c>
      <c r="V44" s="104">
        <v>17.489999999999998</v>
      </c>
      <c r="W44" s="104">
        <v>16.989999999999998</v>
      </c>
      <c r="X44" s="104">
        <v>16.53</v>
      </c>
      <c r="Y44" s="104">
        <v>16.12</v>
      </c>
      <c r="Z44" s="104">
        <v>15.75</v>
      </c>
      <c r="AA44" s="104">
        <v>15.41</v>
      </c>
      <c r="AB44" s="104">
        <v>15.1</v>
      </c>
      <c r="AC44" s="104">
        <v>14.82</v>
      </c>
      <c r="AD44" s="104">
        <v>14.56</v>
      </c>
      <c r="AE44" s="104">
        <v>14.32</v>
      </c>
      <c r="AF44" s="104">
        <v>14.11</v>
      </c>
      <c r="AG44" s="104"/>
      <c r="AH44" s="104"/>
      <c r="AI44" s="104"/>
      <c r="AJ44" s="104"/>
      <c r="AK44" s="104"/>
      <c r="AL44" s="104"/>
      <c r="AM44" s="104"/>
      <c r="AN44" s="104"/>
      <c r="AO44" s="104"/>
      <c r="AP44" s="104"/>
      <c r="AQ44" s="104"/>
      <c r="AR44" s="104"/>
      <c r="AS44" s="104"/>
      <c r="AT44" s="104"/>
      <c r="AU44" s="104"/>
      <c r="AV44" s="104"/>
      <c r="AW44" s="104"/>
    </row>
    <row r="45" spans="1:49" x14ac:dyDescent="0.25">
      <c r="A45" s="103">
        <v>34</v>
      </c>
      <c r="B45" s="104"/>
      <c r="C45" s="104"/>
      <c r="D45" s="104"/>
      <c r="E45" s="104"/>
      <c r="F45" s="104"/>
      <c r="G45" s="104"/>
      <c r="H45" s="104"/>
      <c r="I45" s="104"/>
      <c r="J45" s="104">
        <v>33.6</v>
      </c>
      <c r="K45" s="104">
        <v>30.78</v>
      </c>
      <c r="L45" s="104">
        <v>28.48</v>
      </c>
      <c r="M45" s="104">
        <v>26.57</v>
      </c>
      <c r="N45" s="104">
        <v>24.96</v>
      </c>
      <c r="O45" s="104">
        <v>23.59</v>
      </c>
      <c r="P45" s="104">
        <v>22.41</v>
      </c>
      <c r="Q45" s="104">
        <v>21.38</v>
      </c>
      <c r="R45" s="104">
        <v>20.47</v>
      </c>
      <c r="S45" s="104">
        <v>19.68</v>
      </c>
      <c r="T45" s="104">
        <v>18.97</v>
      </c>
      <c r="U45" s="104">
        <v>18.34</v>
      </c>
      <c r="V45" s="104">
        <v>17.77</v>
      </c>
      <c r="W45" s="104">
        <v>17.260000000000002</v>
      </c>
      <c r="X45" s="104">
        <v>16.8</v>
      </c>
      <c r="Y45" s="104">
        <v>16.39</v>
      </c>
      <c r="Z45" s="104">
        <v>16.010000000000002</v>
      </c>
      <c r="AA45" s="104">
        <v>15.67</v>
      </c>
      <c r="AB45" s="104">
        <v>15.36</v>
      </c>
      <c r="AC45" s="104">
        <v>15.08</v>
      </c>
      <c r="AD45" s="104">
        <v>14.82</v>
      </c>
      <c r="AE45" s="104">
        <v>14.58</v>
      </c>
      <c r="AF45" s="104"/>
      <c r="AG45" s="104"/>
      <c r="AH45" s="104"/>
      <c r="AI45" s="104"/>
      <c r="AJ45" s="104"/>
      <c r="AK45" s="104"/>
      <c r="AL45" s="104"/>
      <c r="AM45" s="104"/>
      <c r="AN45" s="104"/>
      <c r="AO45" s="104"/>
      <c r="AP45" s="104"/>
      <c r="AQ45" s="104"/>
      <c r="AR45" s="104"/>
      <c r="AS45" s="104"/>
      <c r="AT45" s="104"/>
      <c r="AU45" s="104"/>
      <c r="AV45" s="104"/>
      <c r="AW45" s="104"/>
    </row>
    <row r="46" spans="1:49" x14ac:dyDescent="0.25">
      <c r="A46" s="103">
        <v>35</v>
      </c>
      <c r="B46" s="104"/>
      <c r="C46" s="104"/>
      <c r="D46" s="104"/>
      <c r="E46" s="104"/>
      <c r="F46" s="104"/>
      <c r="G46" s="104"/>
      <c r="H46" s="104"/>
      <c r="I46" s="104"/>
      <c r="J46" s="104">
        <v>34.08</v>
      </c>
      <c r="K46" s="104">
        <v>31.23</v>
      </c>
      <c r="L46" s="104">
        <v>28.9</v>
      </c>
      <c r="M46" s="104">
        <v>26.96</v>
      </c>
      <c r="N46" s="104">
        <v>25.33</v>
      </c>
      <c r="O46" s="104">
        <v>23.94</v>
      </c>
      <c r="P46" s="104">
        <v>22.74</v>
      </c>
      <c r="Q46" s="104">
        <v>21.7</v>
      </c>
      <c r="R46" s="104">
        <v>20.79</v>
      </c>
      <c r="S46" s="104">
        <v>19.98</v>
      </c>
      <c r="T46" s="104">
        <v>19.27</v>
      </c>
      <c r="U46" s="104">
        <v>18.63</v>
      </c>
      <c r="V46" s="104">
        <v>18.059999999999999</v>
      </c>
      <c r="W46" s="104">
        <v>17.55</v>
      </c>
      <c r="X46" s="104">
        <v>17.079999999999998</v>
      </c>
      <c r="Y46" s="104">
        <v>16.670000000000002</v>
      </c>
      <c r="Z46" s="104">
        <v>16.29</v>
      </c>
      <c r="AA46" s="104">
        <v>15.94</v>
      </c>
      <c r="AB46" s="104">
        <v>15.63</v>
      </c>
      <c r="AC46" s="104">
        <v>15.35</v>
      </c>
      <c r="AD46" s="104">
        <v>15.09</v>
      </c>
      <c r="AE46" s="104"/>
      <c r="AF46" s="104"/>
      <c r="AG46" s="104"/>
      <c r="AH46" s="104"/>
      <c r="AI46" s="104"/>
      <c r="AJ46" s="104"/>
      <c r="AK46" s="104"/>
      <c r="AL46" s="104"/>
      <c r="AM46" s="104"/>
      <c r="AN46" s="104"/>
      <c r="AO46" s="104"/>
      <c r="AP46" s="104"/>
      <c r="AQ46" s="104"/>
      <c r="AR46" s="104"/>
      <c r="AS46" s="104"/>
      <c r="AT46" s="104"/>
      <c r="AU46" s="104"/>
      <c r="AV46" s="104"/>
      <c r="AW46" s="104"/>
    </row>
    <row r="47" spans="1:49" x14ac:dyDescent="0.25">
      <c r="A47" s="103">
        <v>36</v>
      </c>
      <c r="B47" s="104"/>
      <c r="C47" s="104"/>
      <c r="D47" s="104"/>
      <c r="E47" s="104"/>
      <c r="F47" s="104"/>
      <c r="G47" s="104"/>
      <c r="H47" s="104"/>
      <c r="I47" s="104"/>
      <c r="J47" s="104">
        <v>34.58</v>
      </c>
      <c r="K47" s="104">
        <v>31.69</v>
      </c>
      <c r="L47" s="104">
        <v>29.33</v>
      </c>
      <c r="M47" s="104">
        <v>27.37</v>
      </c>
      <c r="N47" s="104">
        <v>25.71</v>
      </c>
      <c r="O47" s="104">
        <v>24.31</v>
      </c>
      <c r="P47" s="104">
        <v>23.09</v>
      </c>
      <c r="Q47" s="104">
        <v>22.04</v>
      </c>
      <c r="R47" s="104">
        <v>21.11</v>
      </c>
      <c r="S47" s="104">
        <v>20.3</v>
      </c>
      <c r="T47" s="104">
        <v>19.579999999999998</v>
      </c>
      <c r="U47" s="104">
        <v>18.93</v>
      </c>
      <c r="V47" s="104">
        <v>18.36</v>
      </c>
      <c r="W47" s="104">
        <v>17.84</v>
      </c>
      <c r="X47" s="104">
        <v>17.37</v>
      </c>
      <c r="Y47" s="104">
        <v>16.95</v>
      </c>
      <c r="Z47" s="104">
        <v>16.57</v>
      </c>
      <c r="AA47" s="104">
        <v>16.23</v>
      </c>
      <c r="AB47" s="104">
        <v>15.92</v>
      </c>
      <c r="AC47" s="104">
        <v>15.63</v>
      </c>
      <c r="AD47" s="104"/>
      <c r="AE47" s="104"/>
      <c r="AF47" s="104"/>
      <c r="AG47" s="104"/>
      <c r="AH47" s="104"/>
      <c r="AI47" s="104"/>
      <c r="AJ47" s="104"/>
      <c r="AK47" s="104"/>
      <c r="AL47" s="104"/>
      <c r="AM47" s="104"/>
      <c r="AN47" s="104"/>
      <c r="AO47" s="104"/>
      <c r="AP47" s="104"/>
      <c r="AQ47" s="104"/>
      <c r="AR47" s="104"/>
      <c r="AS47" s="104"/>
      <c r="AT47" s="104"/>
      <c r="AU47" s="104"/>
      <c r="AV47" s="104"/>
      <c r="AW47" s="104"/>
    </row>
    <row r="48" spans="1:49" x14ac:dyDescent="0.25">
      <c r="A48" s="103">
        <v>37</v>
      </c>
      <c r="B48" s="104"/>
      <c r="C48" s="104"/>
      <c r="D48" s="104"/>
      <c r="E48" s="104"/>
      <c r="F48" s="104"/>
      <c r="G48" s="104"/>
      <c r="H48" s="104"/>
      <c r="I48" s="104"/>
      <c r="J48" s="104">
        <v>35.090000000000003</v>
      </c>
      <c r="K48" s="104">
        <v>32.159999999999997</v>
      </c>
      <c r="L48" s="104">
        <v>29.76</v>
      </c>
      <c r="M48" s="104">
        <v>27.78</v>
      </c>
      <c r="N48" s="104">
        <v>26.11</v>
      </c>
      <c r="O48" s="104">
        <v>24.68</v>
      </c>
      <c r="P48" s="104">
        <v>23.45</v>
      </c>
      <c r="Q48" s="104">
        <v>22.39</v>
      </c>
      <c r="R48" s="104">
        <v>21.45</v>
      </c>
      <c r="S48" s="104">
        <v>20.63</v>
      </c>
      <c r="T48" s="104">
        <v>19.899999999999999</v>
      </c>
      <c r="U48" s="104">
        <v>19.25</v>
      </c>
      <c r="V48" s="104">
        <v>18.670000000000002</v>
      </c>
      <c r="W48" s="104">
        <v>18.149999999999999</v>
      </c>
      <c r="X48" s="104">
        <v>17.68</v>
      </c>
      <c r="Y48" s="104">
        <v>17.260000000000002</v>
      </c>
      <c r="Z48" s="104">
        <v>16.88</v>
      </c>
      <c r="AA48" s="104">
        <v>16.53</v>
      </c>
      <c r="AB48" s="104">
        <v>16.22</v>
      </c>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1:49" x14ac:dyDescent="0.25">
      <c r="A49" s="103">
        <v>38</v>
      </c>
      <c r="B49" s="104"/>
      <c r="C49" s="104"/>
      <c r="D49" s="104"/>
      <c r="E49" s="104"/>
      <c r="F49" s="104"/>
      <c r="G49" s="104"/>
      <c r="H49" s="104"/>
      <c r="I49" s="104"/>
      <c r="J49" s="104">
        <v>35.61</v>
      </c>
      <c r="K49" s="104">
        <v>32.64</v>
      </c>
      <c r="L49" s="104">
        <v>30.21</v>
      </c>
      <c r="M49" s="104">
        <v>28.2</v>
      </c>
      <c r="N49" s="104">
        <v>26.51</v>
      </c>
      <c r="O49" s="104">
        <v>25.07</v>
      </c>
      <c r="P49" s="104">
        <v>23.82</v>
      </c>
      <c r="Q49" s="104">
        <v>22.74</v>
      </c>
      <c r="R49" s="104">
        <v>21.8</v>
      </c>
      <c r="S49" s="104">
        <v>20.97</v>
      </c>
      <c r="T49" s="104">
        <v>20.23</v>
      </c>
      <c r="U49" s="104">
        <v>19.579999999999998</v>
      </c>
      <c r="V49" s="104">
        <v>18.989999999999998</v>
      </c>
      <c r="W49" s="104">
        <v>18.47</v>
      </c>
      <c r="X49" s="104">
        <v>18</v>
      </c>
      <c r="Y49" s="104">
        <v>17.57</v>
      </c>
      <c r="Z49" s="104">
        <v>17.190000000000001</v>
      </c>
      <c r="AA49" s="104">
        <v>16.84</v>
      </c>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x14ac:dyDescent="0.25">
      <c r="A50" s="103">
        <v>39</v>
      </c>
      <c r="B50" s="104"/>
      <c r="C50" s="104"/>
      <c r="D50" s="104"/>
      <c r="E50" s="104"/>
      <c r="F50" s="104"/>
      <c r="G50" s="104"/>
      <c r="H50" s="104"/>
      <c r="I50" s="104"/>
      <c r="J50" s="104">
        <v>36.14</v>
      </c>
      <c r="K50" s="104">
        <v>33.119999999999997</v>
      </c>
      <c r="L50" s="104">
        <v>30.67</v>
      </c>
      <c r="M50" s="104">
        <v>28.63</v>
      </c>
      <c r="N50" s="104">
        <v>26.92</v>
      </c>
      <c r="O50" s="104">
        <v>25.46</v>
      </c>
      <c r="P50" s="104">
        <v>24.2</v>
      </c>
      <c r="Q50" s="104">
        <v>23.11</v>
      </c>
      <c r="R50" s="104">
        <v>22.16</v>
      </c>
      <c r="S50" s="104">
        <v>21.32</v>
      </c>
      <c r="T50" s="104">
        <v>20.57</v>
      </c>
      <c r="U50" s="104">
        <v>19.91</v>
      </c>
      <c r="V50" s="104">
        <v>19.329999999999998</v>
      </c>
      <c r="W50" s="104">
        <v>18.8</v>
      </c>
      <c r="X50" s="104">
        <v>18.329999999999998</v>
      </c>
      <c r="Y50" s="104">
        <v>17.899999999999999</v>
      </c>
      <c r="Z50" s="104">
        <v>17.52</v>
      </c>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row>
    <row r="51" spans="1:49" x14ac:dyDescent="0.25">
      <c r="A51" s="103">
        <v>40</v>
      </c>
      <c r="B51" s="104"/>
      <c r="C51" s="104"/>
      <c r="D51" s="104"/>
      <c r="E51" s="104"/>
      <c r="F51" s="104"/>
      <c r="G51" s="104"/>
      <c r="H51" s="104"/>
      <c r="I51" s="104"/>
      <c r="J51" s="104">
        <v>36.68</v>
      </c>
      <c r="K51" s="104">
        <v>33.619999999999997</v>
      </c>
      <c r="L51" s="104">
        <v>31.14</v>
      </c>
      <c r="M51" s="104">
        <v>29.08</v>
      </c>
      <c r="N51" s="104">
        <v>27.34</v>
      </c>
      <c r="O51" s="104">
        <v>25.87</v>
      </c>
      <c r="P51" s="104">
        <v>24.6</v>
      </c>
      <c r="Q51" s="104">
        <v>23.49</v>
      </c>
      <c r="R51" s="104">
        <v>22.53</v>
      </c>
      <c r="S51" s="104">
        <v>21.68</v>
      </c>
      <c r="T51" s="104">
        <v>20.93</v>
      </c>
      <c r="U51" s="104">
        <v>20.27</v>
      </c>
      <c r="V51" s="104">
        <v>19.670000000000002</v>
      </c>
      <c r="W51" s="104">
        <v>19.149999999999999</v>
      </c>
      <c r="X51" s="104">
        <v>18.670000000000002</v>
      </c>
      <c r="Y51" s="104">
        <v>18.239999999999998</v>
      </c>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row>
    <row r="52" spans="1:49" x14ac:dyDescent="0.25">
      <c r="A52" s="103">
        <v>41</v>
      </c>
      <c r="B52" s="104"/>
      <c r="C52" s="104"/>
      <c r="D52" s="104"/>
      <c r="E52" s="104"/>
      <c r="F52" s="104"/>
      <c r="G52" s="104"/>
      <c r="H52" s="104"/>
      <c r="I52" s="104"/>
      <c r="J52" s="104">
        <v>37.229999999999997</v>
      </c>
      <c r="K52" s="104">
        <v>34.14</v>
      </c>
      <c r="L52" s="104">
        <v>31.62</v>
      </c>
      <c r="M52" s="104">
        <v>29.53</v>
      </c>
      <c r="N52" s="104">
        <v>27.78</v>
      </c>
      <c r="O52" s="104">
        <v>26.29</v>
      </c>
      <c r="P52" s="104">
        <v>25</v>
      </c>
      <c r="Q52" s="104">
        <v>23.89</v>
      </c>
      <c r="R52" s="104">
        <v>22.91</v>
      </c>
      <c r="S52" s="104">
        <v>22.06</v>
      </c>
      <c r="T52" s="104">
        <v>21.3</v>
      </c>
      <c r="U52" s="104">
        <v>20.64</v>
      </c>
      <c r="V52" s="104">
        <v>20.04</v>
      </c>
      <c r="W52" s="104">
        <v>19.510000000000002</v>
      </c>
      <c r="X52" s="104">
        <v>19.03</v>
      </c>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row>
    <row r="53" spans="1:49" x14ac:dyDescent="0.25">
      <c r="A53" s="103">
        <v>42</v>
      </c>
      <c r="B53" s="104"/>
      <c r="C53" s="104"/>
      <c r="D53" s="104"/>
      <c r="E53" s="104"/>
      <c r="F53" s="104"/>
      <c r="G53" s="104"/>
      <c r="H53" s="104"/>
      <c r="I53" s="104"/>
      <c r="J53" s="104">
        <v>37.799999999999997</v>
      </c>
      <c r="K53" s="104">
        <v>34.67</v>
      </c>
      <c r="L53" s="104">
        <v>32.119999999999997</v>
      </c>
      <c r="M53" s="104">
        <v>30.01</v>
      </c>
      <c r="N53" s="104">
        <v>28.23</v>
      </c>
      <c r="O53" s="104">
        <v>26.72</v>
      </c>
      <c r="P53" s="104">
        <v>25.42</v>
      </c>
      <c r="Q53" s="104">
        <v>24.3</v>
      </c>
      <c r="R53" s="104">
        <v>23.32</v>
      </c>
      <c r="S53" s="104">
        <v>22.46</v>
      </c>
      <c r="T53" s="104">
        <v>21.7</v>
      </c>
      <c r="U53" s="104">
        <v>21.02</v>
      </c>
      <c r="V53" s="104">
        <v>20.420000000000002</v>
      </c>
      <c r="W53" s="104">
        <v>19.89</v>
      </c>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row>
    <row r="54" spans="1:49" x14ac:dyDescent="0.25">
      <c r="A54" s="103">
        <v>43</v>
      </c>
      <c r="B54" s="104"/>
      <c r="C54" s="104"/>
      <c r="D54" s="104"/>
      <c r="E54" s="104"/>
      <c r="F54" s="104"/>
      <c r="G54" s="104"/>
      <c r="H54" s="104"/>
      <c r="I54" s="104"/>
      <c r="J54" s="104">
        <v>38.380000000000003</v>
      </c>
      <c r="K54" s="104">
        <v>35.21</v>
      </c>
      <c r="L54" s="104">
        <v>32.630000000000003</v>
      </c>
      <c r="M54" s="104">
        <v>30.49</v>
      </c>
      <c r="N54" s="104">
        <v>28.7</v>
      </c>
      <c r="O54" s="104">
        <v>27.17</v>
      </c>
      <c r="P54" s="104">
        <v>25.86</v>
      </c>
      <c r="Q54" s="104">
        <v>24.73</v>
      </c>
      <c r="R54" s="104">
        <v>23.74</v>
      </c>
      <c r="S54" s="104">
        <v>22.87</v>
      </c>
      <c r="T54" s="104">
        <v>22.11</v>
      </c>
      <c r="U54" s="104">
        <v>21.43</v>
      </c>
      <c r="V54" s="104">
        <v>20.83</v>
      </c>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row>
    <row r="55" spans="1:49" x14ac:dyDescent="0.25">
      <c r="A55" s="103">
        <v>44</v>
      </c>
      <c r="B55" s="104"/>
      <c r="C55" s="104"/>
      <c r="D55" s="104"/>
      <c r="E55" s="104"/>
      <c r="F55" s="104"/>
      <c r="G55" s="104"/>
      <c r="H55" s="104"/>
      <c r="I55" s="104"/>
      <c r="J55" s="104">
        <v>38.979999999999997</v>
      </c>
      <c r="K55" s="104">
        <v>35.770000000000003</v>
      </c>
      <c r="L55" s="104">
        <v>33.159999999999997</v>
      </c>
      <c r="M55" s="104">
        <v>31</v>
      </c>
      <c r="N55" s="104">
        <v>29.18</v>
      </c>
      <c r="O55" s="104">
        <v>27.64</v>
      </c>
      <c r="P55" s="104">
        <v>26.32</v>
      </c>
      <c r="Q55" s="104">
        <v>25.17</v>
      </c>
      <c r="R55" s="104">
        <v>24.18</v>
      </c>
      <c r="S55" s="104">
        <v>23.3</v>
      </c>
      <c r="T55" s="104">
        <v>22.53</v>
      </c>
      <c r="U55" s="104">
        <v>21.85</v>
      </c>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row>
    <row r="56" spans="1:49" x14ac:dyDescent="0.25">
      <c r="A56" s="103">
        <v>45</v>
      </c>
      <c r="B56" s="104"/>
      <c r="C56" s="104"/>
      <c r="D56" s="104"/>
      <c r="E56" s="104"/>
      <c r="F56" s="104"/>
      <c r="G56" s="104"/>
      <c r="H56" s="104"/>
      <c r="I56" s="104"/>
      <c r="J56" s="104">
        <v>39.6</v>
      </c>
      <c r="K56" s="104">
        <v>36.35</v>
      </c>
      <c r="L56" s="104">
        <v>33.71</v>
      </c>
      <c r="M56" s="104">
        <v>31.52</v>
      </c>
      <c r="N56" s="104">
        <v>29.69</v>
      </c>
      <c r="O56" s="104">
        <v>28.13</v>
      </c>
      <c r="P56" s="104">
        <v>26.79</v>
      </c>
      <c r="Q56" s="104">
        <v>25.64</v>
      </c>
      <c r="R56" s="104">
        <v>24.64</v>
      </c>
      <c r="S56" s="104">
        <v>23.76</v>
      </c>
      <c r="T56" s="104">
        <v>22.98</v>
      </c>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row>
    <row r="57" spans="1:49" x14ac:dyDescent="0.25">
      <c r="A57" s="103">
        <v>46</v>
      </c>
      <c r="B57" s="104"/>
      <c r="C57" s="104"/>
      <c r="D57" s="104"/>
      <c r="E57" s="104"/>
      <c r="F57" s="104"/>
      <c r="G57" s="104"/>
      <c r="H57" s="104"/>
      <c r="I57" s="104"/>
      <c r="J57" s="104">
        <v>40.24</v>
      </c>
      <c r="K57" s="104">
        <v>36.950000000000003</v>
      </c>
      <c r="L57" s="104">
        <v>34.28</v>
      </c>
      <c r="M57" s="104">
        <v>32.07</v>
      </c>
      <c r="N57" s="104">
        <v>30.21</v>
      </c>
      <c r="O57" s="104">
        <v>28.64</v>
      </c>
      <c r="P57" s="104">
        <v>27.3</v>
      </c>
      <c r="Q57" s="104">
        <v>26.13</v>
      </c>
      <c r="R57" s="104">
        <v>25.12</v>
      </c>
      <c r="S57" s="104">
        <v>24.24</v>
      </c>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49" x14ac:dyDescent="0.25">
      <c r="A58" s="103">
        <v>47</v>
      </c>
      <c r="B58" s="104"/>
      <c r="C58" s="104"/>
      <c r="D58" s="104"/>
      <c r="E58" s="104"/>
      <c r="F58" s="104"/>
      <c r="G58" s="104"/>
      <c r="H58" s="104"/>
      <c r="I58" s="104"/>
      <c r="J58" s="104">
        <v>40.909999999999997</v>
      </c>
      <c r="K58" s="104">
        <v>37.58</v>
      </c>
      <c r="L58" s="104">
        <v>34.869999999999997</v>
      </c>
      <c r="M58" s="104">
        <v>32.64</v>
      </c>
      <c r="N58" s="104">
        <v>30.77</v>
      </c>
      <c r="O58" s="104">
        <v>29.18</v>
      </c>
      <c r="P58" s="104">
        <v>27.83</v>
      </c>
      <c r="Q58" s="104">
        <v>26.65</v>
      </c>
      <c r="R58" s="104">
        <v>25.64</v>
      </c>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1:49" x14ac:dyDescent="0.25">
      <c r="A59" s="103">
        <v>48</v>
      </c>
      <c r="B59" s="104"/>
      <c r="C59" s="104"/>
      <c r="D59" s="104"/>
      <c r="E59" s="104"/>
      <c r="F59" s="104"/>
      <c r="G59" s="104"/>
      <c r="H59" s="104"/>
      <c r="I59" s="104"/>
      <c r="J59" s="104">
        <v>41.59</v>
      </c>
      <c r="K59" s="104">
        <v>38.22</v>
      </c>
      <c r="L59" s="104">
        <v>35.49</v>
      </c>
      <c r="M59" s="104">
        <v>33.229999999999997</v>
      </c>
      <c r="N59" s="104">
        <v>31.34</v>
      </c>
      <c r="O59" s="104">
        <v>29.74</v>
      </c>
      <c r="P59" s="104">
        <v>28.38</v>
      </c>
      <c r="Q59" s="104">
        <v>27.19</v>
      </c>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49" x14ac:dyDescent="0.25">
      <c r="A60" s="103">
        <v>49</v>
      </c>
      <c r="B60" s="104"/>
      <c r="C60" s="104"/>
      <c r="D60" s="104"/>
      <c r="E60" s="104"/>
      <c r="F60" s="104"/>
      <c r="G60" s="104"/>
      <c r="H60" s="104"/>
      <c r="I60" s="104"/>
      <c r="J60" s="104">
        <v>42.28</v>
      </c>
      <c r="K60" s="104">
        <v>38.880000000000003</v>
      </c>
      <c r="L60" s="104">
        <v>36.119999999999997</v>
      </c>
      <c r="M60" s="104">
        <v>33.840000000000003</v>
      </c>
      <c r="N60" s="104">
        <v>31.94</v>
      </c>
      <c r="O60" s="104">
        <v>30.32</v>
      </c>
      <c r="P60" s="104">
        <v>28.94</v>
      </c>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row>
    <row r="61" spans="1:49" x14ac:dyDescent="0.25">
      <c r="A61" s="103">
        <v>50</v>
      </c>
      <c r="B61" s="104"/>
      <c r="C61" s="104"/>
      <c r="D61" s="104"/>
      <c r="E61" s="104"/>
      <c r="F61" s="104"/>
      <c r="G61" s="104"/>
      <c r="H61" s="104"/>
      <c r="I61" s="104"/>
      <c r="J61" s="104">
        <v>43</v>
      </c>
      <c r="K61" s="104">
        <v>39.56</v>
      </c>
      <c r="L61" s="104">
        <v>36.770000000000003</v>
      </c>
      <c r="M61" s="104">
        <v>34.47</v>
      </c>
      <c r="N61" s="104">
        <v>32.549999999999997</v>
      </c>
      <c r="O61" s="104">
        <v>30.92</v>
      </c>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row>
    <row r="62" spans="1:49" x14ac:dyDescent="0.25">
      <c r="A62" s="103">
        <v>51</v>
      </c>
      <c r="B62" s="104"/>
      <c r="C62" s="104"/>
      <c r="D62" s="104"/>
      <c r="E62" s="104"/>
      <c r="F62" s="104"/>
      <c r="G62" s="104"/>
      <c r="H62" s="104"/>
      <c r="I62" s="104"/>
      <c r="J62" s="104">
        <v>43.74</v>
      </c>
      <c r="K62" s="104">
        <v>40.26</v>
      </c>
      <c r="L62" s="104">
        <v>37.450000000000003</v>
      </c>
      <c r="M62" s="104">
        <v>35.130000000000003</v>
      </c>
      <c r="N62" s="104">
        <v>33.19</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row>
    <row r="63" spans="1:49" x14ac:dyDescent="0.25">
      <c r="A63" s="103">
        <v>52</v>
      </c>
      <c r="B63" s="104"/>
      <c r="C63" s="104"/>
      <c r="D63" s="104"/>
      <c r="E63" s="104"/>
      <c r="F63" s="104"/>
      <c r="G63" s="104"/>
      <c r="H63" s="104"/>
      <c r="I63" s="104"/>
      <c r="J63" s="104">
        <v>44.51</v>
      </c>
      <c r="K63" s="104">
        <v>41.01</v>
      </c>
      <c r="L63" s="104">
        <v>38.159999999999997</v>
      </c>
      <c r="M63" s="104">
        <v>35.82</v>
      </c>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row>
    <row r="64" spans="1:49" x14ac:dyDescent="0.25">
      <c r="A64" s="103">
        <v>53</v>
      </c>
      <c r="B64" s="104"/>
      <c r="C64" s="104"/>
      <c r="D64" s="104"/>
      <c r="E64" s="104"/>
      <c r="F64" s="104"/>
      <c r="G64" s="104"/>
      <c r="H64" s="104"/>
      <c r="I64" s="104"/>
      <c r="J64" s="104">
        <v>45.32</v>
      </c>
      <c r="K64" s="104">
        <v>41.78</v>
      </c>
      <c r="L64" s="104">
        <v>38.909999999999997</v>
      </c>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row>
    <row r="65" spans="1:49" x14ac:dyDescent="0.25">
      <c r="A65" s="103">
        <v>54</v>
      </c>
      <c r="B65" s="104"/>
      <c r="C65" s="104"/>
      <c r="D65" s="104"/>
      <c r="E65" s="104"/>
      <c r="F65" s="104"/>
      <c r="G65" s="104"/>
      <c r="H65" s="104"/>
      <c r="I65" s="104"/>
      <c r="J65" s="104">
        <v>46.18</v>
      </c>
      <c r="K65" s="104">
        <v>42.6</v>
      </c>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row>
    <row r="66" spans="1:49" x14ac:dyDescent="0.25">
      <c r="A66" s="103">
        <v>55</v>
      </c>
      <c r="B66" s="104"/>
      <c r="C66" s="104"/>
      <c r="D66" s="104"/>
      <c r="E66" s="104"/>
      <c r="F66" s="104"/>
      <c r="G66" s="104"/>
      <c r="H66" s="104"/>
      <c r="I66" s="104"/>
      <c r="J66" s="104">
        <v>47.08</v>
      </c>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49" x14ac:dyDescent="0.25">
      <c r="A67" s="103">
        <v>56</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row>
    <row r="68" spans="1:49" x14ac:dyDescent="0.25">
      <c r="A68" s="103">
        <v>57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49" x14ac:dyDescent="0.25">
      <c r="A69" s="103">
        <v>58</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row>
    <row r="70" spans="1:49" x14ac:dyDescent="0.25">
      <c r="A70" s="103">
        <v>59</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row>
    <row r="71" spans="1:49" x14ac:dyDescent="0.25">
      <c r="A71" s="103">
        <v>60</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row>
    <row r="72" spans="1:49" x14ac:dyDescent="0.25">
      <c r="A72" s="103">
        <v>61</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row>
    <row r="73" spans="1:49" x14ac:dyDescent="0.25">
      <c r="A73" s="103">
        <v>62</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row>
    <row r="74" spans="1:49" x14ac:dyDescent="0.25">
      <c r="A74" s="103">
        <v>63</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row>
  </sheetData>
  <sheetProtection algorithmName="SHA-512" hashValue="LhJMFUIMiZb/j2zBTNHgF7x4VTZQx7mj2kBQVHPqJZoOpnIRRCGg6Mg/TsWkSB2YwTqdQcMyYuS5CSNkwMHMQg==" saltValue="BeCCWEuKzwKs5zIppIC+PQ==" spinCount="100000" sheet="1" objects="1" scenarios="1"/>
  <conditionalFormatting sqref="A6:A21">
    <cfRule type="expression" dxfId="185" priority="9" stopIfTrue="1">
      <formula>MOD(ROW(),2)=0</formula>
    </cfRule>
    <cfRule type="expression" dxfId="184" priority="10" stopIfTrue="1">
      <formula>MOD(ROW(),2)&lt;&gt;0</formula>
    </cfRule>
  </conditionalFormatting>
  <conditionalFormatting sqref="A26:A74">
    <cfRule type="expression" dxfId="183" priority="1" stopIfTrue="1">
      <formula>MOD(ROW(),2)=0</formula>
    </cfRule>
    <cfRule type="expression" dxfId="182" priority="2" stopIfTrue="1">
      <formula>MOD(ROW(),2)&lt;&gt;0</formula>
    </cfRule>
  </conditionalFormatting>
  <conditionalFormatting sqref="B6:AW21">
    <cfRule type="expression" dxfId="181" priority="17" stopIfTrue="1">
      <formula>MOD(ROW(),2)=0</formula>
    </cfRule>
    <cfRule type="expression" dxfId="180" priority="18" stopIfTrue="1">
      <formula>MOD(ROW(),2)&lt;&gt;0</formula>
    </cfRule>
  </conditionalFormatting>
  <conditionalFormatting sqref="B26:AW74">
    <cfRule type="expression" dxfId="179" priority="3" stopIfTrue="1">
      <formula>MOD(ROW(),2)=0</formula>
    </cfRule>
    <cfRule type="expression" dxfId="178" priority="4" stopIfTrue="1">
      <formula>MOD(ROW(),2)&lt;&gt;0</formula>
    </cfRule>
  </conditionalFormatting>
  <hyperlinks>
    <hyperlink ref="B24" location="Assumptions!A1" display="Assumptions" xr:uid="{7E676AE8-063D-4308-A3B5-55892342FA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A1:AW74"/>
  <sheetViews>
    <sheetView showGridLines="0" zoomScale="85" zoomScaleNormal="85" workbookViewId="0">
      <selection activeCell="A4" sqref="A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0" t="s">
        <v>3</v>
      </c>
      <c r="B1" s="51"/>
      <c r="C1" s="51"/>
      <c r="D1" s="51"/>
      <c r="E1" s="51"/>
      <c r="F1" s="51"/>
      <c r="G1" s="51"/>
      <c r="H1" s="51"/>
      <c r="I1" s="51"/>
    </row>
    <row r="2" spans="1:49" ht="15.6" x14ac:dyDescent="0.3">
      <c r="A2" s="52" t="str">
        <f>IF(title="&gt; Enter workbook title here","Enter workbook title in Cover sheet",title)</f>
        <v>LGPS_S - Consolidated Factor Spreadsheet</v>
      </c>
      <c r="B2" s="53"/>
      <c r="C2" s="53"/>
      <c r="D2" s="53"/>
      <c r="E2" s="53"/>
      <c r="F2" s="53"/>
      <c r="G2" s="53"/>
      <c r="H2" s="53"/>
      <c r="I2" s="53"/>
    </row>
    <row r="3" spans="1:49" ht="15.6" x14ac:dyDescent="0.3">
      <c r="A3" s="54" t="str">
        <f>TABLE_FACTOR_TYPE_1&amp;" - x-"&amp;TABLE_SERIES_NUMBER_1</f>
        <v>Added pension - x-708</v>
      </c>
      <c r="B3" s="53"/>
      <c r="C3" s="53"/>
      <c r="D3" s="53"/>
      <c r="E3" s="53"/>
      <c r="F3" s="53"/>
      <c r="G3" s="53"/>
      <c r="H3" s="53"/>
      <c r="I3" s="53"/>
    </row>
    <row r="4" spans="1:49" x14ac:dyDescent="0.25">
      <c r="A4" s="55"/>
    </row>
    <row r="6" spans="1:49"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row>
    <row r="7" spans="1:49"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49" x14ac:dyDescent="0.25">
      <c r="A8" s="83" t="s">
        <v>44</v>
      </c>
      <c r="B8" s="149" t="s">
        <v>424</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49"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row>
    <row r="10" spans="1:49" x14ac:dyDescent="0.25">
      <c r="A10" s="83" t="s">
        <v>1</v>
      </c>
      <c r="B10" s="149" t="s">
        <v>433</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row>
    <row r="11" spans="1:49" x14ac:dyDescent="0.25">
      <c r="A11" s="83"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row>
    <row r="12" spans="1:49"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row>
    <row r="13" spans="1:49"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row>
    <row r="14" spans="1:49" x14ac:dyDescent="0.25">
      <c r="A14" s="83" t="s">
        <v>16</v>
      </c>
      <c r="B14" s="149">
        <v>708</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row>
    <row r="15" spans="1:49" x14ac:dyDescent="0.25">
      <c r="A15" s="83" t="s">
        <v>47</v>
      </c>
      <c r="B15" s="149" t="s">
        <v>434</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row>
    <row r="16" spans="1:49" x14ac:dyDescent="0.25">
      <c r="A16" s="83" t="s">
        <v>48</v>
      </c>
      <c r="B16" s="149" t="s">
        <v>435</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row>
    <row r="17" spans="1:49"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row>
    <row r="18" spans="1:49"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row>
    <row r="19" spans="1:49"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row>
    <row r="20" spans="1:49"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row>
    <row r="21" spans="1:49"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row>
    <row r="22" spans="1:49" x14ac:dyDescent="0.25">
      <c r="A22" s="94"/>
    </row>
    <row r="23" spans="1:49" x14ac:dyDescent="0.25">
      <c r="B23" s="94" t="str">
        <f>HYPERLINK("#'Factor List'!A1","Back to Factor List")</f>
        <v>Back to Factor List</v>
      </c>
    </row>
    <row r="24" spans="1:49" x14ac:dyDescent="0.25">
      <c r="B24" s="94" t="s">
        <v>705</v>
      </c>
    </row>
    <row r="26" spans="1:49" ht="26.4" x14ac:dyDescent="0.25">
      <c r="A26" s="102" t="s">
        <v>266</v>
      </c>
      <c r="B26" s="102" t="s">
        <v>462</v>
      </c>
      <c r="C26" s="102" t="s">
        <v>463</v>
      </c>
      <c r="D26" s="102" t="s">
        <v>464</v>
      </c>
      <c r="E26" s="102" t="s">
        <v>465</v>
      </c>
      <c r="F26" s="102" t="s">
        <v>466</v>
      </c>
      <c r="G26" s="102" t="s">
        <v>467</v>
      </c>
      <c r="H26" s="102" t="s">
        <v>468</v>
      </c>
      <c r="I26" s="102" t="s">
        <v>469</v>
      </c>
      <c r="J26" s="102" t="s">
        <v>470</v>
      </c>
      <c r="K26" s="102" t="s">
        <v>471</v>
      </c>
      <c r="L26" s="102" t="s">
        <v>472</v>
      </c>
      <c r="M26" s="102" t="s">
        <v>473</v>
      </c>
      <c r="N26" s="102" t="s">
        <v>474</v>
      </c>
      <c r="O26" s="102" t="s">
        <v>475</v>
      </c>
      <c r="P26" s="102" t="s">
        <v>476</v>
      </c>
      <c r="Q26" s="102" t="s">
        <v>477</v>
      </c>
      <c r="R26" s="102" t="s">
        <v>478</v>
      </c>
      <c r="S26" s="102" t="s">
        <v>479</v>
      </c>
      <c r="T26" s="102" t="s">
        <v>480</v>
      </c>
      <c r="U26" s="102" t="s">
        <v>481</v>
      </c>
      <c r="V26" s="102" t="s">
        <v>482</v>
      </c>
      <c r="W26" s="102" t="s">
        <v>483</v>
      </c>
      <c r="X26" s="102" t="s">
        <v>484</v>
      </c>
      <c r="Y26" s="102" t="s">
        <v>485</v>
      </c>
      <c r="Z26" s="102" t="s">
        <v>486</v>
      </c>
      <c r="AA26" s="102" t="s">
        <v>487</v>
      </c>
      <c r="AB26" s="102" t="s">
        <v>488</v>
      </c>
      <c r="AC26" s="102" t="s">
        <v>489</v>
      </c>
      <c r="AD26" s="102" t="s">
        <v>490</v>
      </c>
      <c r="AE26" s="102" t="s">
        <v>491</v>
      </c>
      <c r="AF26" s="102" t="s">
        <v>492</v>
      </c>
      <c r="AG26" s="102" t="s">
        <v>493</v>
      </c>
      <c r="AH26" s="102" t="s">
        <v>494</v>
      </c>
      <c r="AI26" s="102" t="s">
        <v>495</v>
      </c>
      <c r="AJ26" s="102" t="s">
        <v>496</v>
      </c>
      <c r="AK26" s="102" t="s">
        <v>497</v>
      </c>
      <c r="AL26" s="102" t="s">
        <v>498</v>
      </c>
      <c r="AM26" s="102" t="s">
        <v>499</v>
      </c>
      <c r="AN26" s="102" t="s">
        <v>500</v>
      </c>
      <c r="AO26" s="102" t="s">
        <v>501</v>
      </c>
      <c r="AP26" s="102" t="s">
        <v>502</v>
      </c>
      <c r="AQ26" s="102" t="s">
        <v>503</v>
      </c>
      <c r="AR26" s="102" t="s">
        <v>504</v>
      </c>
      <c r="AS26" s="102" t="s">
        <v>505</v>
      </c>
      <c r="AT26" s="102" t="s">
        <v>506</v>
      </c>
      <c r="AU26" s="102" t="s">
        <v>507</v>
      </c>
      <c r="AV26" s="102" t="s">
        <v>508</v>
      </c>
      <c r="AW26" s="102" t="s">
        <v>509</v>
      </c>
    </row>
    <row r="27" spans="1:49" x14ac:dyDescent="0.25">
      <c r="A27" s="103">
        <v>16</v>
      </c>
      <c r="B27" s="104"/>
      <c r="C27" s="104"/>
      <c r="D27" s="104"/>
      <c r="E27" s="104"/>
      <c r="F27" s="104"/>
      <c r="G27" s="104"/>
      <c r="H27" s="104"/>
      <c r="I27" s="104"/>
      <c r="J27" s="104">
        <v>26.22</v>
      </c>
      <c r="K27" s="104">
        <v>24.01</v>
      </c>
      <c r="L27" s="104">
        <v>22.21</v>
      </c>
      <c r="M27" s="104">
        <v>20.71</v>
      </c>
      <c r="N27" s="104">
        <v>19.440000000000001</v>
      </c>
      <c r="O27" s="104">
        <v>18.36</v>
      </c>
      <c r="P27" s="104">
        <v>17.43</v>
      </c>
      <c r="Q27" s="104">
        <v>16.62</v>
      </c>
      <c r="R27" s="104">
        <v>15.9</v>
      </c>
      <c r="S27" s="104">
        <v>15.27</v>
      </c>
      <c r="T27" s="104">
        <v>14.7</v>
      </c>
      <c r="U27" s="104">
        <v>14.2</v>
      </c>
      <c r="V27" s="104">
        <v>13.74</v>
      </c>
      <c r="W27" s="104">
        <v>13.33</v>
      </c>
      <c r="X27" s="104">
        <v>12.96</v>
      </c>
      <c r="Y27" s="104">
        <v>12.62</v>
      </c>
      <c r="Z27" s="104">
        <v>12.31</v>
      </c>
      <c r="AA27" s="104">
        <v>12.02</v>
      </c>
      <c r="AB27" s="104">
        <v>11.76</v>
      </c>
      <c r="AC27" s="104">
        <v>11.52</v>
      </c>
      <c r="AD27" s="104">
        <v>11.29</v>
      </c>
      <c r="AE27" s="104">
        <v>11.09</v>
      </c>
      <c r="AF27" s="104">
        <v>10.89</v>
      </c>
      <c r="AG27" s="104">
        <v>10.71</v>
      </c>
      <c r="AH27" s="104">
        <v>10.55</v>
      </c>
      <c r="AI27" s="104">
        <v>10.39</v>
      </c>
      <c r="AJ27" s="104">
        <v>10.25</v>
      </c>
      <c r="AK27" s="104">
        <v>10.11</v>
      </c>
      <c r="AL27" s="104">
        <v>9.99</v>
      </c>
      <c r="AM27" s="104">
        <v>9.8699999999999992</v>
      </c>
      <c r="AN27" s="104">
        <v>9.76</v>
      </c>
      <c r="AO27" s="104">
        <v>9.65</v>
      </c>
      <c r="AP27" s="104">
        <v>9.56</v>
      </c>
      <c r="AQ27" s="104">
        <v>9.4700000000000006</v>
      </c>
      <c r="AR27" s="104">
        <v>9.3800000000000008</v>
      </c>
      <c r="AS27" s="104">
        <v>9.3000000000000007</v>
      </c>
      <c r="AT27" s="104">
        <v>9.23</v>
      </c>
      <c r="AU27" s="104">
        <v>9.16</v>
      </c>
      <c r="AV27" s="104">
        <v>9.09</v>
      </c>
      <c r="AW27" s="104">
        <v>9.0299999999999994</v>
      </c>
    </row>
    <row r="28" spans="1:49" x14ac:dyDescent="0.25">
      <c r="A28" s="103">
        <v>17</v>
      </c>
      <c r="B28" s="104"/>
      <c r="C28" s="104"/>
      <c r="D28" s="104"/>
      <c r="E28" s="104"/>
      <c r="F28" s="104"/>
      <c r="G28" s="104"/>
      <c r="H28" s="104"/>
      <c r="I28" s="104"/>
      <c r="J28" s="104">
        <v>26.61</v>
      </c>
      <c r="K28" s="104">
        <v>24.36</v>
      </c>
      <c r="L28" s="104">
        <v>22.54</v>
      </c>
      <c r="M28" s="104">
        <v>21.02</v>
      </c>
      <c r="N28" s="104">
        <v>19.73</v>
      </c>
      <c r="O28" s="104">
        <v>18.64</v>
      </c>
      <c r="P28" s="104">
        <v>17.690000000000001</v>
      </c>
      <c r="Q28" s="104">
        <v>16.86</v>
      </c>
      <c r="R28" s="104">
        <v>16.14</v>
      </c>
      <c r="S28" s="104">
        <v>15.5</v>
      </c>
      <c r="T28" s="104">
        <v>14.92</v>
      </c>
      <c r="U28" s="104">
        <v>14.41</v>
      </c>
      <c r="V28" s="104">
        <v>13.95</v>
      </c>
      <c r="W28" s="104">
        <v>13.53</v>
      </c>
      <c r="X28" s="104">
        <v>13.15</v>
      </c>
      <c r="Y28" s="104">
        <v>12.81</v>
      </c>
      <c r="Z28" s="104">
        <v>12.49</v>
      </c>
      <c r="AA28" s="104">
        <v>12.2</v>
      </c>
      <c r="AB28" s="104">
        <v>11.94</v>
      </c>
      <c r="AC28" s="104">
        <v>11.69</v>
      </c>
      <c r="AD28" s="104">
        <v>11.46</v>
      </c>
      <c r="AE28" s="104">
        <v>11.25</v>
      </c>
      <c r="AF28" s="104">
        <v>11.06</v>
      </c>
      <c r="AG28" s="104">
        <v>10.88</v>
      </c>
      <c r="AH28" s="104">
        <v>10.71</v>
      </c>
      <c r="AI28" s="104">
        <v>10.55</v>
      </c>
      <c r="AJ28" s="104">
        <v>10.41</v>
      </c>
      <c r="AK28" s="104">
        <v>10.27</v>
      </c>
      <c r="AL28" s="104">
        <v>10.14</v>
      </c>
      <c r="AM28" s="104">
        <v>10.02</v>
      </c>
      <c r="AN28" s="104">
        <v>9.91</v>
      </c>
      <c r="AO28" s="104">
        <v>9.81</v>
      </c>
      <c r="AP28" s="104">
        <v>9.7100000000000009</v>
      </c>
      <c r="AQ28" s="104">
        <v>9.6199999999999992</v>
      </c>
      <c r="AR28" s="104">
        <v>9.5299999999999994</v>
      </c>
      <c r="AS28" s="104">
        <v>9.4499999999999993</v>
      </c>
      <c r="AT28" s="104">
        <v>9.3800000000000008</v>
      </c>
      <c r="AU28" s="104">
        <v>9.31</v>
      </c>
      <c r="AV28" s="104">
        <v>9.24</v>
      </c>
      <c r="AW28" s="104"/>
    </row>
    <row r="29" spans="1:49" x14ac:dyDescent="0.25">
      <c r="A29" s="103">
        <v>18</v>
      </c>
      <c r="B29" s="104"/>
      <c r="C29" s="104"/>
      <c r="D29" s="104"/>
      <c r="E29" s="104"/>
      <c r="F29" s="104"/>
      <c r="G29" s="104"/>
      <c r="H29" s="104"/>
      <c r="I29" s="104"/>
      <c r="J29" s="104">
        <v>27</v>
      </c>
      <c r="K29" s="104">
        <v>24.73</v>
      </c>
      <c r="L29" s="104">
        <v>22.87</v>
      </c>
      <c r="M29" s="104">
        <v>21.33</v>
      </c>
      <c r="N29" s="104">
        <v>20.03</v>
      </c>
      <c r="O29" s="104">
        <v>18.91</v>
      </c>
      <c r="P29" s="104">
        <v>17.95</v>
      </c>
      <c r="Q29" s="104">
        <v>17.12</v>
      </c>
      <c r="R29" s="104">
        <v>16.38</v>
      </c>
      <c r="S29" s="104">
        <v>15.73</v>
      </c>
      <c r="T29" s="104">
        <v>15.15</v>
      </c>
      <c r="U29" s="104">
        <v>14.63</v>
      </c>
      <c r="V29" s="104">
        <v>14.16</v>
      </c>
      <c r="W29" s="104">
        <v>13.74</v>
      </c>
      <c r="X29" s="104">
        <v>13.35</v>
      </c>
      <c r="Y29" s="104">
        <v>13</v>
      </c>
      <c r="Z29" s="104">
        <v>12.68</v>
      </c>
      <c r="AA29" s="104">
        <v>12.39</v>
      </c>
      <c r="AB29" s="104">
        <v>12.12</v>
      </c>
      <c r="AC29" s="104">
        <v>11.87</v>
      </c>
      <c r="AD29" s="104">
        <v>11.64</v>
      </c>
      <c r="AE29" s="104">
        <v>11.43</v>
      </c>
      <c r="AF29" s="104">
        <v>11.23</v>
      </c>
      <c r="AG29" s="104">
        <v>11.05</v>
      </c>
      <c r="AH29" s="104">
        <v>10.87</v>
      </c>
      <c r="AI29" s="104">
        <v>10.72</v>
      </c>
      <c r="AJ29" s="104">
        <v>10.57</v>
      </c>
      <c r="AK29" s="104">
        <v>10.43</v>
      </c>
      <c r="AL29" s="104">
        <v>10.3</v>
      </c>
      <c r="AM29" s="104">
        <v>10.18</v>
      </c>
      <c r="AN29" s="104">
        <v>10.07</v>
      </c>
      <c r="AO29" s="104">
        <v>9.9600000000000009</v>
      </c>
      <c r="AP29" s="104">
        <v>9.86</v>
      </c>
      <c r="AQ29" s="104">
        <v>9.77</v>
      </c>
      <c r="AR29" s="104">
        <v>9.69</v>
      </c>
      <c r="AS29" s="104">
        <v>9.61</v>
      </c>
      <c r="AT29" s="104">
        <v>9.5299999999999994</v>
      </c>
      <c r="AU29" s="104">
        <v>9.4600000000000009</v>
      </c>
      <c r="AV29" s="104"/>
      <c r="AW29" s="104"/>
    </row>
    <row r="30" spans="1:49" x14ac:dyDescent="0.25">
      <c r="A30" s="103">
        <v>19</v>
      </c>
      <c r="B30" s="104"/>
      <c r="C30" s="104"/>
      <c r="D30" s="104"/>
      <c r="E30" s="104"/>
      <c r="F30" s="104"/>
      <c r="G30" s="104"/>
      <c r="H30" s="104"/>
      <c r="I30" s="104"/>
      <c r="J30" s="104">
        <v>27.4</v>
      </c>
      <c r="K30" s="104">
        <v>25.09</v>
      </c>
      <c r="L30" s="104">
        <v>23.21</v>
      </c>
      <c r="M30" s="104">
        <v>21.64</v>
      </c>
      <c r="N30" s="104">
        <v>20.32</v>
      </c>
      <c r="O30" s="104">
        <v>19.190000000000001</v>
      </c>
      <c r="P30" s="104">
        <v>18.22</v>
      </c>
      <c r="Q30" s="104">
        <v>17.37</v>
      </c>
      <c r="R30" s="104">
        <v>16.62</v>
      </c>
      <c r="S30" s="104">
        <v>15.96</v>
      </c>
      <c r="T30" s="104">
        <v>15.37</v>
      </c>
      <c r="U30" s="104">
        <v>14.85</v>
      </c>
      <c r="V30" s="104">
        <v>14.37</v>
      </c>
      <c r="W30" s="104">
        <v>13.94</v>
      </c>
      <c r="X30" s="104">
        <v>13.55</v>
      </c>
      <c r="Y30" s="104">
        <v>13.2</v>
      </c>
      <c r="Z30" s="104">
        <v>12.87</v>
      </c>
      <c r="AA30" s="104">
        <v>12.58</v>
      </c>
      <c r="AB30" s="104">
        <v>12.3</v>
      </c>
      <c r="AC30" s="104">
        <v>12.05</v>
      </c>
      <c r="AD30" s="104">
        <v>11.82</v>
      </c>
      <c r="AE30" s="104">
        <v>11.6</v>
      </c>
      <c r="AF30" s="104">
        <v>11.4</v>
      </c>
      <c r="AG30" s="104">
        <v>11.22</v>
      </c>
      <c r="AH30" s="104">
        <v>11.04</v>
      </c>
      <c r="AI30" s="104">
        <v>10.88</v>
      </c>
      <c r="AJ30" s="104">
        <v>10.73</v>
      </c>
      <c r="AK30" s="104">
        <v>10.59</v>
      </c>
      <c r="AL30" s="104">
        <v>10.46</v>
      </c>
      <c r="AM30" s="104">
        <v>10.34</v>
      </c>
      <c r="AN30" s="104">
        <v>10.23</v>
      </c>
      <c r="AO30" s="104">
        <v>10.119999999999999</v>
      </c>
      <c r="AP30" s="104">
        <v>10.02</v>
      </c>
      <c r="AQ30" s="104">
        <v>9.93</v>
      </c>
      <c r="AR30" s="104">
        <v>9.84</v>
      </c>
      <c r="AS30" s="104">
        <v>9.76</v>
      </c>
      <c r="AT30" s="104">
        <v>9.69</v>
      </c>
      <c r="AU30" s="104"/>
      <c r="AV30" s="104"/>
      <c r="AW30" s="104"/>
    </row>
    <row r="31" spans="1:49" x14ac:dyDescent="0.25">
      <c r="A31" s="103">
        <v>20</v>
      </c>
      <c r="B31" s="104"/>
      <c r="C31" s="104"/>
      <c r="D31" s="104"/>
      <c r="E31" s="104"/>
      <c r="F31" s="104"/>
      <c r="G31" s="104"/>
      <c r="H31" s="104"/>
      <c r="I31" s="104"/>
      <c r="J31" s="104">
        <v>27.81</v>
      </c>
      <c r="K31" s="104">
        <v>25.46</v>
      </c>
      <c r="L31" s="104">
        <v>23.55</v>
      </c>
      <c r="M31" s="104">
        <v>21.97</v>
      </c>
      <c r="N31" s="104">
        <v>20.63</v>
      </c>
      <c r="O31" s="104">
        <v>19.48</v>
      </c>
      <c r="P31" s="104">
        <v>18.489999999999998</v>
      </c>
      <c r="Q31" s="104">
        <v>17.63</v>
      </c>
      <c r="R31" s="104">
        <v>16.87</v>
      </c>
      <c r="S31" s="104">
        <v>16.2</v>
      </c>
      <c r="T31" s="104">
        <v>15.6</v>
      </c>
      <c r="U31" s="104">
        <v>15.07</v>
      </c>
      <c r="V31" s="104">
        <v>14.59</v>
      </c>
      <c r="W31" s="104">
        <v>14.15</v>
      </c>
      <c r="X31" s="104">
        <v>13.76</v>
      </c>
      <c r="Y31" s="104">
        <v>13.4</v>
      </c>
      <c r="Z31" s="104">
        <v>13.07</v>
      </c>
      <c r="AA31" s="104">
        <v>12.77</v>
      </c>
      <c r="AB31" s="104">
        <v>12.49</v>
      </c>
      <c r="AC31" s="104">
        <v>12.23</v>
      </c>
      <c r="AD31" s="104">
        <v>12</v>
      </c>
      <c r="AE31" s="104">
        <v>11.78</v>
      </c>
      <c r="AF31" s="104">
        <v>11.58</v>
      </c>
      <c r="AG31" s="104">
        <v>11.39</v>
      </c>
      <c r="AH31" s="104">
        <v>11.21</v>
      </c>
      <c r="AI31" s="104">
        <v>11.05</v>
      </c>
      <c r="AJ31" s="104">
        <v>10.9</v>
      </c>
      <c r="AK31" s="104">
        <v>10.76</v>
      </c>
      <c r="AL31" s="104">
        <v>10.63</v>
      </c>
      <c r="AM31" s="104">
        <v>10.5</v>
      </c>
      <c r="AN31" s="104">
        <v>10.39</v>
      </c>
      <c r="AO31" s="104">
        <v>10.28</v>
      </c>
      <c r="AP31" s="104">
        <v>10.18</v>
      </c>
      <c r="AQ31" s="104">
        <v>10.09</v>
      </c>
      <c r="AR31" s="104">
        <v>10.01</v>
      </c>
      <c r="AS31" s="104">
        <v>9.93</v>
      </c>
      <c r="AT31" s="104"/>
      <c r="AU31" s="104"/>
      <c r="AV31" s="104"/>
      <c r="AW31" s="104"/>
    </row>
    <row r="32" spans="1:49" x14ac:dyDescent="0.25">
      <c r="A32" s="103">
        <v>21</v>
      </c>
      <c r="B32" s="104"/>
      <c r="C32" s="104"/>
      <c r="D32" s="104"/>
      <c r="E32" s="104"/>
      <c r="F32" s="104"/>
      <c r="G32" s="104"/>
      <c r="H32" s="104"/>
      <c r="I32" s="104"/>
      <c r="J32" s="104">
        <v>28.22</v>
      </c>
      <c r="K32" s="104">
        <v>25.84</v>
      </c>
      <c r="L32" s="104">
        <v>23.9</v>
      </c>
      <c r="M32" s="104">
        <v>22.29</v>
      </c>
      <c r="N32" s="104">
        <v>20.93</v>
      </c>
      <c r="O32" s="104">
        <v>19.77</v>
      </c>
      <c r="P32" s="104">
        <v>18.77</v>
      </c>
      <c r="Q32" s="104">
        <v>17.89</v>
      </c>
      <c r="R32" s="104">
        <v>17.12</v>
      </c>
      <c r="S32" s="104">
        <v>16.440000000000001</v>
      </c>
      <c r="T32" s="104">
        <v>15.84</v>
      </c>
      <c r="U32" s="104">
        <v>15.3</v>
      </c>
      <c r="V32" s="104">
        <v>14.81</v>
      </c>
      <c r="W32" s="104">
        <v>14.37</v>
      </c>
      <c r="X32" s="104">
        <v>13.97</v>
      </c>
      <c r="Y32" s="104">
        <v>13.6</v>
      </c>
      <c r="Z32" s="104">
        <v>13.27</v>
      </c>
      <c r="AA32" s="104">
        <v>12.96</v>
      </c>
      <c r="AB32" s="104">
        <v>12.68</v>
      </c>
      <c r="AC32" s="104">
        <v>12.42</v>
      </c>
      <c r="AD32" s="104">
        <v>12.18</v>
      </c>
      <c r="AE32" s="104">
        <v>11.96</v>
      </c>
      <c r="AF32" s="104">
        <v>11.75</v>
      </c>
      <c r="AG32" s="104">
        <v>11.56</v>
      </c>
      <c r="AH32" s="104">
        <v>11.39</v>
      </c>
      <c r="AI32" s="104">
        <v>11.22</v>
      </c>
      <c r="AJ32" s="104">
        <v>11.07</v>
      </c>
      <c r="AK32" s="104">
        <v>10.93</v>
      </c>
      <c r="AL32" s="104">
        <v>10.8</v>
      </c>
      <c r="AM32" s="104">
        <v>10.67</v>
      </c>
      <c r="AN32" s="104">
        <v>10.56</v>
      </c>
      <c r="AO32" s="104">
        <v>10.45</v>
      </c>
      <c r="AP32" s="104">
        <v>10.35</v>
      </c>
      <c r="AQ32" s="104">
        <v>10.26</v>
      </c>
      <c r="AR32" s="104">
        <v>10.17</v>
      </c>
      <c r="AS32" s="104"/>
      <c r="AT32" s="104"/>
      <c r="AU32" s="104"/>
      <c r="AV32" s="104"/>
      <c r="AW32" s="104"/>
    </row>
    <row r="33" spans="1:49" x14ac:dyDescent="0.25">
      <c r="A33" s="103">
        <v>22</v>
      </c>
      <c r="B33" s="104"/>
      <c r="C33" s="104"/>
      <c r="D33" s="104"/>
      <c r="E33" s="104"/>
      <c r="F33" s="104"/>
      <c r="G33" s="104"/>
      <c r="H33" s="104"/>
      <c r="I33" s="104"/>
      <c r="J33" s="104">
        <v>28.63</v>
      </c>
      <c r="K33" s="104">
        <v>26.22</v>
      </c>
      <c r="L33" s="104">
        <v>24.25</v>
      </c>
      <c r="M33" s="104">
        <v>22.62</v>
      </c>
      <c r="N33" s="104">
        <v>21.24</v>
      </c>
      <c r="O33" s="104">
        <v>20.059999999999999</v>
      </c>
      <c r="P33" s="104">
        <v>19.04</v>
      </c>
      <c r="Q33" s="104">
        <v>18.16</v>
      </c>
      <c r="R33" s="104">
        <v>17.38</v>
      </c>
      <c r="S33" s="104">
        <v>16.690000000000001</v>
      </c>
      <c r="T33" s="104">
        <v>16.07</v>
      </c>
      <c r="U33" s="104">
        <v>15.52</v>
      </c>
      <c r="V33" s="104">
        <v>15.03</v>
      </c>
      <c r="W33" s="104">
        <v>14.58</v>
      </c>
      <c r="X33" s="104">
        <v>14.17</v>
      </c>
      <c r="Y33" s="104">
        <v>13.8</v>
      </c>
      <c r="Z33" s="104">
        <v>13.46</v>
      </c>
      <c r="AA33" s="104">
        <v>13.15</v>
      </c>
      <c r="AB33" s="104">
        <v>12.87</v>
      </c>
      <c r="AC33" s="104">
        <v>12.61</v>
      </c>
      <c r="AD33" s="104">
        <v>12.36</v>
      </c>
      <c r="AE33" s="104">
        <v>12.14</v>
      </c>
      <c r="AF33" s="104">
        <v>11.93</v>
      </c>
      <c r="AG33" s="104">
        <v>11.74</v>
      </c>
      <c r="AH33" s="104">
        <v>11.56</v>
      </c>
      <c r="AI33" s="104">
        <v>11.4</v>
      </c>
      <c r="AJ33" s="104">
        <v>11.24</v>
      </c>
      <c r="AK33" s="104">
        <v>11.1</v>
      </c>
      <c r="AL33" s="104">
        <v>10.97</v>
      </c>
      <c r="AM33" s="104">
        <v>10.84</v>
      </c>
      <c r="AN33" s="104">
        <v>10.73</v>
      </c>
      <c r="AO33" s="104">
        <v>10.62</v>
      </c>
      <c r="AP33" s="104">
        <v>10.52</v>
      </c>
      <c r="AQ33" s="104">
        <v>10.43</v>
      </c>
      <c r="AR33" s="104"/>
      <c r="AS33" s="104"/>
      <c r="AT33" s="104"/>
      <c r="AU33" s="104"/>
      <c r="AV33" s="104"/>
      <c r="AW33" s="104"/>
    </row>
    <row r="34" spans="1:49" x14ac:dyDescent="0.25">
      <c r="A34" s="103">
        <v>23</v>
      </c>
      <c r="B34" s="104"/>
      <c r="C34" s="104"/>
      <c r="D34" s="104"/>
      <c r="E34" s="104"/>
      <c r="F34" s="104"/>
      <c r="G34" s="104"/>
      <c r="H34" s="104"/>
      <c r="I34" s="104"/>
      <c r="J34" s="104">
        <v>29.04</v>
      </c>
      <c r="K34" s="104">
        <v>26.59</v>
      </c>
      <c r="L34" s="104">
        <v>24.6</v>
      </c>
      <c r="M34" s="104">
        <v>22.94</v>
      </c>
      <c r="N34" s="104">
        <v>21.54</v>
      </c>
      <c r="O34" s="104">
        <v>20.350000000000001</v>
      </c>
      <c r="P34" s="104">
        <v>19.32</v>
      </c>
      <c r="Q34" s="104">
        <v>18.420000000000002</v>
      </c>
      <c r="R34" s="104">
        <v>17.63</v>
      </c>
      <c r="S34" s="104">
        <v>16.93</v>
      </c>
      <c r="T34" s="104">
        <v>16.309999999999999</v>
      </c>
      <c r="U34" s="104">
        <v>15.75</v>
      </c>
      <c r="V34" s="104">
        <v>15.25</v>
      </c>
      <c r="W34" s="104">
        <v>14.79</v>
      </c>
      <c r="X34" s="104">
        <v>14.38</v>
      </c>
      <c r="Y34" s="104">
        <v>14.01</v>
      </c>
      <c r="Z34" s="104">
        <v>13.66</v>
      </c>
      <c r="AA34" s="104">
        <v>13.35</v>
      </c>
      <c r="AB34" s="104">
        <v>13.06</v>
      </c>
      <c r="AC34" s="104">
        <v>12.8</v>
      </c>
      <c r="AD34" s="104">
        <v>12.55</v>
      </c>
      <c r="AE34" s="104">
        <v>12.32</v>
      </c>
      <c r="AF34" s="104">
        <v>12.11</v>
      </c>
      <c r="AG34" s="104">
        <v>11.92</v>
      </c>
      <c r="AH34" s="104">
        <v>11.74</v>
      </c>
      <c r="AI34" s="104">
        <v>11.57</v>
      </c>
      <c r="AJ34" s="104">
        <v>11.42</v>
      </c>
      <c r="AK34" s="104">
        <v>11.27</v>
      </c>
      <c r="AL34" s="104">
        <v>11.14</v>
      </c>
      <c r="AM34" s="104">
        <v>11.02</v>
      </c>
      <c r="AN34" s="104">
        <v>10.9</v>
      </c>
      <c r="AO34" s="104">
        <v>10.79</v>
      </c>
      <c r="AP34" s="104">
        <v>10.69</v>
      </c>
      <c r="AQ34" s="104"/>
      <c r="AR34" s="104"/>
      <c r="AS34" s="104"/>
      <c r="AT34" s="104"/>
      <c r="AU34" s="104"/>
      <c r="AV34" s="104"/>
      <c r="AW34" s="104"/>
    </row>
    <row r="35" spans="1:49" x14ac:dyDescent="0.25">
      <c r="A35" s="103">
        <v>24</v>
      </c>
      <c r="B35" s="104"/>
      <c r="C35" s="104"/>
      <c r="D35" s="104"/>
      <c r="E35" s="104"/>
      <c r="F35" s="104"/>
      <c r="G35" s="104"/>
      <c r="H35" s="104"/>
      <c r="I35" s="104"/>
      <c r="J35" s="104">
        <v>29.45</v>
      </c>
      <c r="K35" s="104">
        <v>26.98</v>
      </c>
      <c r="L35" s="104">
        <v>24.95</v>
      </c>
      <c r="M35" s="104">
        <v>23.27</v>
      </c>
      <c r="N35" s="104">
        <v>21.86</v>
      </c>
      <c r="O35" s="104">
        <v>20.64</v>
      </c>
      <c r="P35" s="104">
        <v>19.600000000000001</v>
      </c>
      <c r="Q35" s="104">
        <v>18.690000000000001</v>
      </c>
      <c r="R35" s="104">
        <v>17.89</v>
      </c>
      <c r="S35" s="104">
        <v>17.18</v>
      </c>
      <c r="T35" s="104">
        <v>16.55</v>
      </c>
      <c r="U35" s="104">
        <v>15.98</v>
      </c>
      <c r="V35" s="104">
        <v>15.47</v>
      </c>
      <c r="W35" s="104">
        <v>15.01</v>
      </c>
      <c r="X35" s="104">
        <v>14.59</v>
      </c>
      <c r="Y35" s="104">
        <v>14.21</v>
      </c>
      <c r="Z35" s="104">
        <v>13.87</v>
      </c>
      <c r="AA35" s="104">
        <v>13.55</v>
      </c>
      <c r="AB35" s="104">
        <v>13.26</v>
      </c>
      <c r="AC35" s="104">
        <v>12.99</v>
      </c>
      <c r="AD35" s="104">
        <v>12.74</v>
      </c>
      <c r="AE35" s="104">
        <v>12.51</v>
      </c>
      <c r="AF35" s="104">
        <v>12.3</v>
      </c>
      <c r="AG35" s="104">
        <v>12.1</v>
      </c>
      <c r="AH35" s="104">
        <v>11.92</v>
      </c>
      <c r="AI35" s="104">
        <v>11.75</v>
      </c>
      <c r="AJ35" s="104">
        <v>11.6</v>
      </c>
      <c r="AK35" s="104">
        <v>11.45</v>
      </c>
      <c r="AL35" s="104">
        <v>11.32</v>
      </c>
      <c r="AM35" s="104">
        <v>11.19</v>
      </c>
      <c r="AN35" s="104">
        <v>11.08</v>
      </c>
      <c r="AO35" s="104">
        <v>10.97</v>
      </c>
      <c r="AP35" s="104"/>
      <c r="AQ35" s="104"/>
      <c r="AR35" s="104"/>
      <c r="AS35" s="104"/>
      <c r="AT35" s="104"/>
      <c r="AU35" s="104"/>
      <c r="AV35" s="104"/>
      <c r="AW35" s="104"/>
    </row>
    <row r="36" spans="1:49" x14ac:dyDescent="0.25">
      <c r="A36" s="103">
        <v>25</v>
      </c>
      <c r="B36" s="104"/>
      <c r="C36" s="104"/>
      <c r="D36" s="104"/>
      <c r="E36" s="104"/>
      <c r="F36" s="104"/>
      <c r="G36" s="104"/>
      <c r="H36" s="104"/>
      <c r="I36" s="104"/>
      <c r="J36" s="104">
        <v>29.88</v>
      </c>
      <c r="K36" s="104">
        <v>27.37</v>
      </c>
      <c r="L36" s="104">
        <v>25.31</v>
      </c>
      <c r="M36" s="104">
        <v>23.61</v>
      </c>
      <c r="N36" s="104">
        <v>22.17</v>
      </c>
      <c r="O36" s="104">
        <v>20.95</v>
      </c>
      <c r="P36" s="104">
        <v>19.88</v>
      </c>
      <c r="Q36" s="104">
        <v>18.96</v>
      </c>
      <c r="R36" s="104">
        <v>18.149999999999999</v>
      </c>
      <c r="S36" s="104">
        <v>17.43</v>
      </c>
      <c r="T36" s="104">
        <v>16.79</v>
      </c>
      <c r="U36" s="104">
        <v>16.22</v>
      </c>
      <c r="V36" s="104">
        <v>15.7</v>
      </c>
      <c r="W36" s="104">
        <v>15.23</v>
      </c>
      <c r="X36" s="104">
        <v>14.81</v>
      </c>
      <c r="Y36" s="104">
        <v>14.43</v>
      </c>
      <c r="Z36" s="104">
        <v>14.07</v>
      </c>
      <c r="AA36" s="104">
        <v>13.75</v>
      </c>
      <c r="AB36" s="104">
        <v>13.46</v>
      </c>
      <c r="AC36" s="104">
        <v>13.18</v>
      </c>
      <c r="AD36" s="104">
        <v>12.93</v>
      </c>
      <c r="AE36" s="104">
        <v>12.7</v>
      </c>
      <c r="AF36" s="104">
        <v>12.49</v>
      </c>
      <c r="AG36" s="104">
        <v>12.29</v>
      </c>
      <c r="AH36" s="104">
        <v>12.11</v>
      </c>
      <c r="AI36" s="104">
        <v>11.94</v>
      </c>
      <c r="AJ36" s="104">
        <v>11.78</v>
      </c>
      <c r="AK36" s="104">
        <v>11.64</v>
      </c>
      <c r="AL36" s="104">
        <v>11.5</v>
      </c>
      <c r="AM36" s="104">
        <v>11.38</v>
      </c>
      <c r="AN36" s="104">
        <v>11.26</v>
      </c>
      <c r="AO36" s="104"/>
      <c r="AP36" s="104"/>
      <c r="AQ36" s="104"/>
      <c r="AR36" s="104"/>
      <c r="AS36" s="104"/>
      <c r="AT36" s="104"/>
      <c r="AU36" s="104"/>
      <c r="AV36" s="104"/>
      <c r="AW36" s="104"/>
    </row>
    <row r="37" spans="1:49" x14ac:dyDescent="0.25">
      <c r="A37" s="103">
        <v>26</v>
      </c>
      <c r="B37" s="104"/>
      <c r="C37" s="104"/>
      <c r="D37" s="104"/>
      <c r="E37" s="104"/>
      <c r="F37" s="104"/>
      <c r="G37" s="104"/>
      <c r="H37" s="104"/>
      <c r="I37" s="104"/>
      <c r="J37" s="104">
        <v>30.31</v>
      </c>
      <c r="K37" s="104">
        <v>27.76</v>
      </c>
      <c r="L37" s="104">
        <v>25.68</v>
      </c>
      <c r="M37" s="104">
        <v>23.95</v>
      </c>
      <c r="N37" s="104">
        <v>22.5</v>
      </c>
      <c r="O37" s="104">
        <v>21.25</v>
      </c>
      <c r="P37" s="104">
        <v>20.18</v>
      </c>
      <c r="Q37" s="104">
        <v>19.239999999999998</v>
      </c>
      <c r="R37" s="104">
        <v>18.41</v>
      </c>
      <c r="S37" s="104">
        <v>17.690000000000001</v>
      </c>
      <c r="T37" s="104">
        <v>17.04</v>
      </c>
      <c r="U37" s="104">
        <v>16.46</v>
      </c>
      <c r="V37" s="104">
        <v>15.93</v>
      </c>
      <c r="W37" s="104">
        <v>15.46</v>
      </c>
      <c r="X37" s="104">
        <v>15.03</v>
      </c>
      <c r="Y37" s="104">
        <v>14.64</v>
      </c>
      <c r="Z37" s="104">
        <v>14.29</v>
      </c>
      <c r="AA37" s="104">
        <v>13.96</v>
      </c>
      <c r="AB37" s="104">
        <v>13.66</v>
      </c>
      <c r="AC37" s="104">
        <v>13.39</v>
      </c>
      <c r="AD37" s="104">
        <v>13.13</v>
      </c>
      <c r="AE37" s="104">
        <v>12.9</v>
      </c>
      <c r="AF37" s="104">
        <v>12.68</v>
      </c>
      <c r="AG37" s="104">
        <v>12.48</v>
      </c>
      <c r="AH37" s="104">
        <v>12.3</v>
      </c>
      <c r="AI37" s="104">
        <v>12.13</v>
      </c>
      <c r="AJ37" s="104">
        <v>11.97</v>
      </c>
      <c r="AK37" s="104">
        <v>11.83</v>
      </c>
      <c r="AL37" s="104">
        <v>11.69</v>
      </c>
      <c r="AM37" s="104">
        <v>11.57</v>
      </c>
      <c r="AN37" s="104"/>
      <c r="AO37" s="104"/>
      <c r="AP37" s="104"/>
      <c r="AQ37" s="104"/>
      <c r="AR37" s="104"/>
      <c r="AS37" s="104"/>
      <c r="AT37" s="104"/>
      <c r="AU37" s="104"/>
      <c r="AV37" s="104"/>
      <c r="AW37" s="104"/>
    </row>
    <row r="38" spans="1:49" x14ac:dyDescent="0.25">
      <c r="A38" s="103">
        <v>27</v>
      </c>
      <c r="B38" s="104"/>
      <c r="C38" s="104"/>
      <c r="D38" s="104"/>
      <c r="E38" s="104"/>
      <c r="F38" s="104"/>
      <c r="G38" s="104"/>
      <c r="H38" s="104"/>
      <c r="I38" s="104"/>
      <c r="J38" s="104">
        <v>30.75</v>
      </c>
      <c r="K38" s="104">
        <v>28.17</v>
      </c>
      <c r="L38" s="104">
        <v>26.06</v>
      </c>
      <c r="M38" s="104">
        <v>24.3</v>
      </c>
      <c r="N38" s="104">
        <v>22.83</v>
      </c>
      <c r="O38" s="104">
        <v>21.56</v>
      </c>
      <c r="P38" s="104">
        <v>20.47</v>
      </c>
      <c r="Q38" s="104">
        <v>19.52</v>
      </c>
      <c r="R38" s="104">
        <v>18.690000000000001</v>
      </c>
      <c r="S38" s="104">
        <v>17.95</v>
      </c>
      <c r="T38" s="104">
        <v>17.29</v>
      </c>
      <c r="U38" s="104">
        <v>16.7</v>
      </c>
      <c r="V38" s="104">
        <v>16.170000000000002</v>
      </c>
      <c r="W38" s="104">
        <v>15.69</v>
      </c>
      <c r="X38" s="104">
        <v>15.26</v>
      </c>
      <c r="Y38" s="104">
        <v>14.86</v>
      </c>
      <c r="Z38" s="104">
        <v>14.5</v>
      </c>
      <c r="AA38" s="104">
        <v>14.17</v>
      </c>
      <c r="AB38" s="104">
        <v>13.87</v>
      </c>
      <c r="AC38" s="104">
        <v>13.59</v>
      </c>
      <c r="AD38" s="104">
        <v>13.34</v>
      </c>
      <c r="AE38" s="104">
        <v>13.1</v>
      </c>
      <c r="AF38" s="104">
        <v>12.88</v>
      </c>
      <c r="AG38" s="104">
        <v>12.68</v>
      </c>
      <c r="AH38" s="104">
        <v>12.5</v>
      </c>
      <c r="AI38" s="104">
        <v>12.33</v>
      </c>
      <c r="AJ38" s="104">
        <v>12.17</v>
      </c>
      <c r="AK38" s="104">
        <v>12.03</v>
      </c>
      <c r="AL38" s="104">
        <v>11.89</v>
      </c>
      <c r="AM38" s="104"/>
      <c r="AN38" s="104"/>
      <c r="AO38" s="104"/>
      <c r="AP38" s="104"/>
      <c r="AQ38" s="104"/>
      <c r="AR38" s="104"/>
      <c r="AS38" s="104"/>
      <c r="AT38" s="104"/>
      <c r="AU38" s="104"/>
      <c r="AV38" s="104"/>
      <c r="AW38" s="104"/>
    </row>
    <row r="39" spans="1:49" x14ac:dyDescent="0.25">
      <c r="A39" s="103">
        <v>28</v>
      </c>
      <c r="B39" s="104"/>
      <c r="C39" s="104"/>
      <c r="D39" s="104"/>
      <c r="E39" s="104"/>
      <c r="F39" s="104"/>
      <c r="G39" s="104"/>
      <c r="H39" s="104"/>
      <c r="I39" s="104"/>
      <c r="J39" s="104">
        <v>31.2</v>
      </c>
      <c r="K39" s="104">
        <v>28.58</v>
      </c>
      <c r="L39" s="104">
        <v>26.44</v>
      </c>
      <c r="M39" s="104">
        <v>24.66</v>
      </c>
      <c r="N39" s="104">
        <v>23.16</v>
      </c>
      <c r="O39" s="104">
        <v>21.88</v>
      </c>
      <c r="P39" s="104">
        <v>20.77</v>
      </c>
      <c r="Q39" s="104">
        <v>19.809999999999999</v>
      </c>
      <c r="R39" s="104">
        <v>18.96</v>
      </c>
      <c r="S39" s="104">
        <v>18.21</v>
      </c>
      <c r="T39" s="104">
        <v>17.55</v>
      </c>
      <c r="U39" s="104">
        <v>16.95</v>
      </c>
      <c r="V39" s="104">
        <v>16.41</v>
      </c>
      <c r="W39" s="104">
        <v>15.93</v>
      </c>
      <c r="X39" s="104">
        <v>15.49</v>
      </c>
      <c r="Y39" s="104">
        <v>15.09</v>
      </c>
      <c r="Z39" s="104">
        <v>14.72</v>
      </c>
      <c r="AA39" s="104">
        <v>14.39</v>
      </c>
      <c r="AB39" s="104">
        <v>14.08</v>
      </c>
      <c r="AC39" s="104">
        <v>13.8</v>
      </c>
      <c r="AD39" s="104">
        <v>13.55</v>
      </c>
      <c r="AE39" s="104">
        <v>13.31</v>
      </c>
      <c r="AF39" s="104">
        <v>13.09</v>
      </c>
      <c r="AG39" s="104">
        <v>12.89</v>
      </c>
      <c r="AH39" s="104">
        <v>12.7</v>
      </c>
      <c r="AI39" s="104">
        <v>12.53</v>
      </c>
      <c r="AJ39" s="104">
        <v>12.37</v>
      </c>
      <c r="AK39" s="104">
        <v>12.23</v>
      </c>
      <c r="AL39" s="104"/>
      <c r="AM39" s="104"/>
      <c r="AN39" s="104"/>
      <c r="AO39" s="104"/>
      <c r="AP39" s="104"/>
      <c r="AQ39" s="104"/>
      <c r="AR39" s="104"/>
      <c r="AS39" s="104"/>
      <c r="AT39" s="104"/>
      <c r="AU39" s="104"/>
      <c r="AV39" s="104"/>
      <c r="AW39" s="104"/>
    </row>
    <row r="40" spans="1:49" x14ac:dyDescent="0.25">
      <c r="A40" s="103">
        <v>29</v>
      </c>
      <c r="B40" s="104"/>
      <c r="C40" s="104"/>
      <c r="D40" s="104"/>
      <c r="E40" s="104"/>
      <c r="F40" s="104"/>
      <c r="G40" s="104"/>
      <c r="H40" s="104"/>
      <c r="I40" s="104"/>
      <c r="J40" s="104">
        <v>31.65</v>
      </c>
      <c r="K40" s="104">
        <v>28.99</v>
      </c>
      <c r="L40" s="104">
        <v>26.82</v>
      </c>
      <c r="M40" s="104">
        <v>25.02</v>
      </c>
      <c r="N40" s="104">
        <v>23.5</v>
      </c>
      <c r="O40" s="104">
        <v>22.2</v>
      </c>
      <c r="P40" s="104">
        <v>21.08</v>
      </c>
      <c r="Q40" s="104">
        <v>20.100000000000001</v>
      </c>
      <c r="R40" s="104">
        <v>19.239999999999998</v>
      </c>
      <c r="S40" s="104">
        <v>18.48</v>
      </c>
      <c r="T40" s="104">
        <v>17.809999999999999</v>
      </c>
      <c r="U40" s="104">
        <v>17.2</v>
      </c>
      <c r="V40" s="104">
        <v>16.66</v>
      </c>
      <c r="W40" s="104">
        <v>16.170000000000002</v>
      </c>
      <c r="X40" s="104">
        <v>15.72</v>
      </c>
      <c r="Y40" s="104">
        <v>15.32</v>
      </c>
      <c r="Z40" s="104">
        <v>14.95</v>
      </c>
      <c r="AA40" s="104">
        <v>14.61</v>
      </c>
      <c r="AB40" s="104">
        <v>14.3</v>
      </c>
      <c r="AC40" s="104">
        <v>14.02</v>
      </c>
      <c r="AD40" s="104">
        <v>13.76</v>
      </c>
      <c r="AE40" s="104">
        <v>13.52</v>
      </c>
      <c r="AF40" s="104">
        <v>13.3</v>
      </c>
      <c r="AG40" s="104">
        <v>13.1</v>
      </c>
      <c r="AH40" s="104">
        <v>12.91</v>
      </c>
      <c r="AI40" s="104">
        <v>12.74</v>
      </c>
      <c r="AJ40" s="104">
        <v>12.58</v>
      </c>
      <c r="AK40" s="104"/>
      <c r="AL40" s="104"/>
      <c r="AM40" s="104"/>
      <c r="AN40" s="104"/>
      <c r="AO40" s="104"/>
      <c r="AP40" s="104"/>
      <c r="AQ40" s="104"/>
      <c r="AR40" s="104"/>
      <c r="AS40" s="104"/>
      <c r="AT40" s="104"/>
      <c r="AU40" s="104"/>
      <c r="AV40" s="104"/>
      <c r="AW40" s="104"/>
    </row>
    <row r="41" spans="1:49" x14ac:dyDescent="0.25">
      <c r="A41" s="103">
        <v>30</v>
      </c>
      <c r="B41" s="104"/>
      <c r="C41" s="104"/>
      <c r="D41" s="104"/>
      <c r="E41" s="104"/>
      <c r="F41" s="104"/>
      <c r="G41" s="104"/>
      <c r="H41" s="104"/>
      <c r="I41" s="104"/>
      <c r="J41" s="104">
        <v>32.1</v>
      </c>
      <c r="K41" s="104">
        <v>29.41</v>
      </c>
      <c r="L41" s="104">
        <v>27.21</v>
      </c>
      <c r="M41" s="104">
        <v>25.38</v>
      </c>
      <c r="N41" s="104">
        <v>23.84</v>
      </c>
      <c r="O41" s="104">
        <v>22.52</v>
      </c>
      <c r="P41" s="104">
        <v>21.39</v>
      </c>
      <c r="Q41" s="104">
        <v>20.39</v>
      </c>
      <c r="R41" s="104">
        <v>19.52</v>
      </c>
      <c r="S41" s="104">
        <v>18.760000000000002</v>
      </c>
      <c r="T41" s="104">
        <v>18.07</v>
      </c>
      <c r="U41" s="104">
        <v>17.46</v>
      </c>
      <c r="V41" s="104">
        <v>16.91</v>
      </c>
      <c r="W41" s="104">
        <v>16.41</v>
      </c>
      <c r="X41" s="104">
        <v>15.96</v>
      </c>
      <c r="Y41" s="104">
        <v>15.55</v>
      </c>
      <c r="Z41" s="104">
        <v>15.18</v>
      </c>
      <c r="AA41" s="104">
        <v>14.84</v>
      </c>
      <c r="AB41" s="104">
        <v>14.53</v>
      </c>
      <c r="AC41" s="104">
        <v>14.24</v>
      </c>
      <c r="AD41" s="104">
        <v>13.98</v>
      </c>
      <c r="AE41" s="104">
        <v>13.74</v>
      </c>
      <c r="AF41" s="104">
        <v>13.52</v>
      </c>
      <c r="AG41" s="104">
        <v>13.32</v>
      </c>
      <c r="AH41" s="104">
        <v>13.13</v>
      </c>
      <c r="AI41" s="104">
        <v>12.96</v>
      </c>
      <c r="AJ41" s="104"/>
      <c r="AK41" s="104"/>
      <c r="AL41" s="104"/>
      <c r="AM41" s="104"/>
      <c r="AN41" s="104"/>
      <c r="AO41" s="104"/>
      <c r="AP41" s="104"/>
      <c r="AQ41" s="104"/>
      <c r="AR41" s="104"/>
      <c r="AS41" s="104"/>
      <c r="AT41" s="104"/>
      <c r="AU41" s="104"/>
      <c r="AV41" s="104"/>
      <c r="AW41" s="104"/>
    </row>
    <row r="42" spans="1:49" x14ac:dyDescent="0.25">
      <c r="A42" s="103">
        <v>31</v>
      </c>
      <c r="B42" s="104"/>
      <c r="C42" s="104"/>
      <c r="D42" s="104"/>
      <c r="E42" s="104"/>
      <c r="F42" s="104"/>
      <c r="G42" s="104"/>
      <c r="H42" s="104"/>
      <c r="I42" s="104"/>
      <c r="J42" s="104">
        <v>32.57</v>
      </c>
      <c r="K42" s="104">
        <v>29.83</v>
      </c>
      <c r="L42" s="104">
        <v>27.6</v>
      </c>
      <c r="M42" s="104">
        <v>25.75</v>
      </c>
      <c r="N42" s="104">
        <v>24.19</v>
      </c>
      <c r="O42" s="104">
        <v>22.85</v>
      </c>
      <c r="P42" s="104">
        <v>21.7</v>
      </c>
      <c r="Q42" s="104">
        <v>20.69</v>
      </c>
      <c r="R42" s="104">
        <v>19.809999999999999</v>
      </c>
      <c r="S42" s="104">
        <v>19.03</v>
      </c>
      <c r="T42" s="104">
        <v>18.34</v>
      </c>
      <c r="U42" s="104">
        <v>17.72</v>
      </c>
      <c r="V42" s="104">
        <v>17.16</v>
      </c>
      <c r="W42" s="104">
        <v>16.66</v>
      </c>
      <c r="X42" s="104">
        <v>16.2</v>
      </c>
      <c r="Y42" s="104">
        <v>15.79</v>
      </c>
      <c r="Z42" s="104">
        <v>15.41</v>
      </c>
      <c r="AA42" s="104">
        <v>15.07</v>
      </c>
      <c r="AB42" s="104">
        <v>14.76</v>
      </c>
      <c r="AC42" s="104">
        <v>14.47</v>
      </c>
      <c r="AD42" s="104">
        <v>14.21</v>
      </c>
      <c r="AE42" s="104">
        <v>13.97</v>
      </c>
      <c r="AF42" s="104">
        <v>13.74</v>
      </c>
      <c r="AG42" s="104">
        <v>13.54</v>
      </c>
      <c r="AH42" s="104">
        <v>13.35</v>
      </c>
      <c r="AI42" s="104"/>
      <c r="AJ42" s="104"/>
      <c r="AK42" s="104"/>
      <c r="AL42" s="104"/>
      <c r="AM42" s="104"/>
      <c r="AN42" s="104"/>
      <c r="AO42" s="104"/>
      <c r="AP42" s="104"/>
      <c r="AQ42" s="104"/>
      <c r="AR42" s="104"/>
      <c r="AS42" s="104"/>
      <c r="AT42" s="104"/>
      <c r="AU42" s="104"/>
      <c r="AV42" s="104"/>
      <c r="AW42" s="104"/>
    </row>
    <row r="43" spans="1:49" x14ac:dyDescent="0.25">
      <c r="A43" s="103">
        <v>32</v>
      </c>
      <c r="B43" s="104"/>
      <c r="C43" s="104"/>
      <c r="D43" s="104"/>
      <c r="E43" s="104"/>
      <c r="F43" s="104"/>
      <c r="G43" s="104"/>
      <c r="H43" s="104"/>
      <c r="I43" s="104"/>
      <c r="J43" s="104">
        <v>33.03</v>
      </c>
      <c r="K43" s="104">
        <v>30.26</v>
      </c>
      <c r="L43" s="104">
        <v>28</v>
      </c>
      <c r="M43" s="104">
        <v>26.12</v>
      </c>
      <c r="N43" s="104">
        <v>24.54</v>
      </c>
      <c r="O43" s="104">
        <v>23.18</v>
      </c>
      <c r="P43" s="104">
        <v>22.01</v>
      </c>
      <c r="Q43" s="104">
        <v>21</v>
      </c>
      <c r="R43" s="104">
        <v>20.100000000000001</v>
      </c>
      <c r="S43" s="104">
        <v>19.309999999999999</v>
      </c>
      <c r="T43" s="104">
        <v>18.61</v>
      </c>
      <c r="U43" s="104">
        <v>17.98</v>
      </c>
      <c r="V43" s="104">
        <v>17.420000000000002</v>
      </c>
      <c r="W43" s="104">
        <v>16.91</v>
      </c>
      <c r="X43" s="104">
        <v>16.45</v>
      </c>
      <c r="Y43" s="104">
        <v>16.03</v>
      </c>
      <c r="Z43" s="104">
        <v>15.65</v>
      </c>
      <c r="AA43" s="104">
        <v>15.31</v>
      </c>
      <c r="AB43" s="104">
        <v>14.99</v>
      </c>
      <c r="AC43" s="104">
        <v>14.7</v>
      </c>
      <c r="AD43" s="104">
        <v>14.44</v>
      </c>
      <c r="AE43" s="104">
        <v>14.2</v>
      </c>
      <c r="AF43" s="104">
        <v>13.98</v>
      </c>
      <c r="AG43" s="104">
        <v>13.77</v>
      </c>
      <c r="AH43" s="104"/>
      <c r="AI43" s="104"/>
      <c r="AJ43" s="104"/>
      <c r="AK43" s="104"/>
      <c r="AL43" s="104"/>
      <c r="AM43" s="104"/>
      <c r="AN43" s="104"/>
      <c r="AO43" s="104"/>
      <c r="AP43" s="104"/>
      <c r="AQ43" s="104"/>
      <c r="AR43" s="104"/>
      <c r="AS43" s="104"/>
      <c r="AT43" s="104"/>
      <c r="AU43" s="104"/>
      <c r="AV43" s="104"/>
      <c r="AW43" s="104"/>
    </row>
    <row r="44" spans="1:49" x14ac:dyDescent="0.25">
      <c r="A44" s="103">
        <v>33</v>
      </c>
      <c r="B44" s="104"/>
      <c r="C44" s="104"/>
      <c r="D44" s="104"/>
      <c r="E44" s="104"/>
      <c r="F44" s="104"/>
      <c r="G44" s="104"/>
      <c r="H44" s="104"/>
      <c r="I44" s="104"/>
      <c r="J44" s="104">
        <v>33.5</v>
      </c>
      <c r="K44" s="104">
        <v>30.69</v>
      </c>
      <c r="L44" s="104">
        <v>28.4</v>
      </c>
      <c r="M44" s="104">
        <v>26.5</v>
      </c>
      <c r="N44" s="104">
        <v>24.89</v>
      </c>
      <c r="O44" s="104">
        <v>23.52</v>
      </c>
      <c r="P44" s="104">
        <v>22.33</v>
      </c>
      <c r="Q44" s="104">
        <v>21.3</v>
      </c>
      <c r="R44" s="104">
        <v>20.399999999999999</v>
      </c>
      <c r="S44" s="104">
        <v>19.600000000000001</v>
      </c>
      <c r="T44" s="104">
        <v>18.89</v>
      </c>
      <c r="U44" s="104">
        <v>18.25</v>
      </c>
      <c r="V44" s="104">
        <v>17.68</v>
      </c>
      <c r="W44" s="104">
        <v>17.170000000000002</v>
      </c>
      <c r="X44" s="104">
        <v>16.7</v>
      </c>
      <c r="Y44" s="104">
        <v>16.28</v>
      </c>
      <c r="Z44" s="104">
        <v>15.9</v>
      </c>
      <c r="AA44" s="104">
        <v>15.55</v>
      </c>
      <c r="AB44" s="104">
        <v>15.23</v>
      </c>
      <c r="AC44" s="104">
        <v>14.94</v>
      </c>
      <c r="AD44" s="104">
        <v>14.68</v>
      </c>
      <c r="AE44" s="104">
        <v>14.44</v>
      </c>
      <c r="AF44" s="104">
        <v>14.21</v>
      </c>
      <c r="AG44" s="104"/>
      <c r="AH44" s="104"/>
      <c r="AI44" s="104"/>
      <c r="AJ44" s="104"/>
      <c r="AK44" s="104"/>
      <c r="AL44" s="104"/>
      <c r="AM44" s="104"/>
      <c r="AN44" s="104"/>
      <c r="AO44" s="104"/>
      <c r="AP44" s="104"/>
      <c r="AQ44" s="104"/>
      <c r="AR44" s="104"/>
      <c r="AS44" s="104"/>
      <c r="AT44" s="104"/>
      <c r="AU44" s="104"/>
      <c r="AV44" s="104"/>
      <c r="AW44" s="104"/>
    </row>
    <row r="45" spans="1:49" x14ac:dyDescent="0.25">
      <c r="A45" s="103">
        <v>34</v>
      </c>
      <c r="B45" s="104"/>
      <c r="C45" s="104"/>
      <c r="D45" s="104"/>
      <c r="E45" s="104"/>
      <c r="F45" s="104"/>
      <c r="G45" s="104"/>
      <c r="H45" s="104"/>
      <c r="I45" s="104"/>
      <c r="J45" s="104">
        <v>33.979999999999997</v>
      </c>
      <c r="K45" s="104">
        <v>31.13</v>
      </c>
      <c r="L45" s="104">
        <v>28.81</v>
      </c>
      <c r="M45" s="104">
        <v>26.88</v>
      </c>
      <c r="N45" s="104">
        <v>25.25</v>
      </c>
      <c r="O45" s="104">
        <v>23.86</v>
      </c>
      <c r="P45" s="104">
        <v>22.66</v>
      </c>
      <c r="Q45" s="104">
        <v>21.61</v>
      </c>
      <c r="R45" s="104">
        <v>20.7</v>
      </c>
      <c r="S45" s="104">
        <v>19.89</v>
      </c>
      <c r="T45" s="104">
        <v>19.170000000000002</v>
      </c>
      <c r="U45" s="104">
        <v>18.52</v>
      </c>
      <c r="V45" s="104">
        <v>17.95</v>
      </c>
      <c r="W45" s="104">
        <v>17.43</v>
      </c>
      <c r="X45" s="104">
        <v>16.96</v>
      </c>
      <c r="Y45" s="104">
        <v>16.54</v>
      </c>
      <c r="Z45" s="104">
        <v>16.149999999999999</v>
      </c>
      <c r="AA45" s="104">
        <v>15.8</v>
      </c>
      <c r="AB45" s="104">
        <v>15.48</v>
      </c>
      <c r="AC45" s="104">
        <v>15.19</v>
      </c>
      <c r="AD45" s="104">
        <v>14.93</v>
      </c>
      <c r="AE45" s="104">
        <v>14.68</v>
      </c>
      <c r="AF45" s="104"/>
      <c r="AG45" s="104"/>
      <c r="AH45" s="104"/>
      <c r="AI45" s="104"/>
      <c r="AJ45" s="104"/>
      <c r="AK45" s="104"/>
      <c r="AL45" s="104"/>
      <c r="AM45" s="104"/>
      <c r="AN45" s="104"/>
      <c r="AO45" s="104"/>
      <c r="AP45" s="104"/>
      <c r="AQ45" s="104"/>
      <c r="AR45" s="104"/>
      <c r="AS45" s="104"/>
      <c r="AT45" s="104"/>
      <c r="AU45" s="104"/>
      <c r="AV45" s="104"/>
      <c r="AW45" s="104"/>
    </row>
    <row r="46" spans="1:49" x14ac:dyDescent="0.25">
      <c r="A46" s="103">
        <v>35</v>
      </c>
      <c r="B46" s="104"/>
      <c r="C46" s="104"/>
      <c r="D46" s="104"/>
      <c r="E46" s="104"/>
      <c r="F46" s="104"/>
      <c r="G46" s="104"/>
      <c r="H46" s="104"/>
      <c r="I46" s="104"/>
      <c r="J46" s="104">
        <v>34.46</v>
      </c>
      <c r="K46" s="104">
        <v>31.57</v>
      </c>
      <c r="L46" s="104">
        <v>29.22</v>
      </c>
      <c r="M46" s="104">
        <v>27.26</v>
      </c>
      <c r="N46" s="104">
        <v>25.61</v>
      </c>
      <c r="O46" s="104">
        <v>24.2</v>
      </c>
      <c r="P46" s="104">
        <v>22.99</v>
      </c>
      <c r="Q46" s="104">
        <v>21.93</v>
      </c>
      <c r="R46" s="104">
        <v>21</v>
      </c>
      <c r="S46" s="104">
        <v>20.18</v>
      </c>
      <c r="T46" s="104">
        <v>19.45</v>
      </c>
      <c r="U46" s="104">
        <v>18.8</v>
      </c>
      <c r="V46" s="104">
        <v>18.22</v>
      </c>
      <c r="W46" s="104">
        <v>17.7</v>
      </c>
      <c r="X46" s="104">
        <v>17.23</v>
      </c>
      <c r="Y46" s="104">
        <v>16.8</v>
      </c>
      <c r="Z46" s="104">
        <v>16.41</v>
      </c>
      <c r="AA46" s="104">
        <v>16.059999999999999</v>
      </c>
      <c r="AB46" s="104">
        <v>15.74</v>
      </c>
      <c r="AC46" s="104">
        <v>15.45</v>
      </c>
      <c r="AD46" s="104">
        <v>15.18</v>
      </c>
      <c r="AE46" s="104"/>
      <c r="AF46" s="104"/>
      <c r="AG46" s="104"/>
      <c r="AH46" s="104"/>
      <c r="AI46" s="104"/>
      <c r="AJ46" s="104"/>
      <c r="AK46" s="104"/>
      <c r="AL46" s="104"/>
      <c r="AM46" s="104"/>
      <c r="AN46" s="104"/>
      <c r="AO46" s="104"/>
      <c r="AP46" s="104"/>
      <c r="AQ46" s="104"/>
      <c r="AR46" s="104"/>
      <c r="AS46" s="104"/>
      <c r="AT46" s="104"/>
      <c r="AU46" s="104"/>
      <c r="AV46" s="104"/>
      <c r="AW46" s="104"/>
    </row>
    <row r="47" spans="1:49" x14ac:dyDescent="0.25">
      <c r="A47" s="103">
        <v>36</v>
      </c>
      <c r="B47" s="104"/>
      <c r="C47" s="104"/>
      <c r="D47" s="104"/>
      <c r="E47" s="104"/>
      <c r="F47" s="104"/>
      <c r="G47" s="104"/>
      <c r="H47" s="104"/>
      <c r="I47" s="104"/>
      <c r="J47" s="104">
        <v>34.950000000000003</v>
      </c>
      <c r="K47" s="104">
        <v>32.020000000000003</v>
      </c>
      <c r="L47" s="104">
        <v>29.63</v>
      </c>
      <c r="M47" s="104">
        <v>27.65</v>
      </c>
      <c r="N47" s="104">
        <v>25.98</v>
      </c>
      <c r="O47" s="104">
        <v>24.55</v>
      </c>
      <c r="P47" s="104">
        <v>23.32</v>
      </c>
      <c r="Q47" s="104">
        <v>22.25</v>
      </c>
      <c r="R47" s="104">
        <v>21.31</v>
      </c>
      <c r="S47" s="104">
        <v>20.48</v>
      </c>
      <c r="T47" s="104">
        <v>19.75</v>
      </c>
      <c r="U47" s="104">
        <v>19.09</v>
      </c>
      <c r="V47" s="104">
        <v>18.5</v>
      </c>
      <c r="W47" s="104">
        <v>17.98</v>
      </c>
      <c r="X47" s="104">
        <v>17.5</v>
      </c>
      <c r="Y47" s="104">
        <v>17.07</v>
      </c>
      <c r="Z47" s="104">
        <v>16.68</v>
      </c>
      <c r="AA47" s="104">
        <v>16.329999999999998</v>
      </c>
      <c r="AB47" s="104">
        <v>16.010000000000002</v>
      </c>
      <c r="AC47" s="104">
        <v>15.72</v>
      </c>
      <c r="AD47" s="104"/>
      <c r="AE47" s="104"/>
      <c r="AF47" s="104"/>
      <c r="AG47" s="104"/>
      <c r="AH47" s="104"/>
      <c r="AI47" s="104"/>
      <c r="AJ47" s="104"/>
      <c r="AK47" s="104"/>
      <c r="AL47" s="104"/>
      <c r="AM47" s="104"/>
      <c r="AN47" s="104"/>
      <c r="AO47" s="104"/>
      <c r="AP47" s="104"/>
      <c r="AQ47" s="104"/>
      <c r="AR47" s="104"/>
      <c r="AS47" s="104"/>
      <c r="AT47" s="104"/>
      <c r="AU47" s="104"/>
      <c r="AV47" s="104"/>
      <c r="AW47" s="104"/>
    </row>
    <row r="48" spans="1:49" x14ac:dyDescent="0.25">
      <c r="A48" s="103">
        <v>37</v>
      </c>
      <c r="B48" s="104"/>
      <c r="C48" s="104"/>
      <c r="D48" s="104"/>
      <c r="E48" s="104"/>
      <c r="F48" s="104"/>
      <c r="G48" s="104"/>
      <c r="H48" s="104"/>
      <c r="I48" s="104"/>
      <c r="J48" s="104">
        <v>35.44</v>
      </c>
      <c r="K48" s="104">
        <v>32.47</v>
      </c>
      <c r="L48" s="104">
        <v>30.05</v>
      </c>
      <c r="M48" s="104">
        <v>28.05</v>
      </c>
      <c r="N48" s="104">
        <v>26.35</v>
      </c>
      <c r="O48" s="104">
        <v>24.91</v>
      </c>
      <c r="P48" s="104">
        <v>23.66</v>
      </c>
      <c r="Q48" s="104">
        <v>22.58</v>
      </c>
      <c r="R48" s="104">
        <v>21.63</v>
      </c>
      <c r="S48" s="104">
        <v>20.79</v>
      </c>
      <c r="T48" s="104">
        <v>20.05</v>
      </c>
      <c r="U48" s="104">
        <v>19.39</v>
      </c>
      <c r="V48" s="104">
        <v>18.79</v>
      </c>
      <c r="W48" s="104">
        <v>18.260000000000002</v>
      </c>
      <c r="X48" s="104">
        <v>17.79</v>
      </c>
      <c r="Y48" s="104">
        <v>17.350000000000001</v>
      </c>
      <c r="Z48" s="104">
        <v>16.96</v>
      </c>
      <c r="AA48" s="104">
        <v>16.61</v>
      </c>
      <c r="AB48" s="104">
        <v>16.29</v>
      </c>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1:49" x14ac:dyDescent="0.25">
      <c r="A49" s="103">
        <v>38</v>
      </c>
      <c r="B49" s="104"/>
      <c r="C49" s="104"/>
      <c r="D49" s="104"/>
      <c r="E49" s="104"/>
      <c r="F49" s="104"/>
      <c r="G49" s="104"/>
      <c r="H49" s="104"/>
      <c r="I49" s="104"/>
      <c r="J49" s="104">
        <v>35.94</v>
      </c>
      <c r="K49" s="104">
        <v>32.93</v>
      </c>
      <c r="L49" s="104">
        <v>30.48</v>
      </c>
      <c r="M49" s="104">
        <v>28.45</v>
      </c>
      <c r="N49" s="104">
        <v>26.73</v>
      </c>
      <c r="O49" s="104">
        <v>25.27</v>
      </c>
      <c r="P49" s="104">
        <v>24.01</v>
      </c>
      <c r="Q49" s="104">
        <v>22.92</v>
      </c>
      <c r="R49" s="104">
        <v>21.96</v>
      </c>
      <c r="S49" s="104">
        <v>21.11</v>
      </c>
      <c r="T49" s="104">
        <v>20.36</v>
      </c>
      <c r="U49" s="104">
        <v>19.690000000000001</v>
      </c>
      <c r="V49" s="104">
        <v>19.100000000000001</v>
      </c>
      <c r="W49" s="104">
        <v>18.559999999999999</v>
      </c>
      <c r="X49" s="104">
        <v>18.079999999999998</v>
      </c>
      <c r="Y49" s="104">
        <v>17.649999999999999</v>
      </c>
      <c r="Z49" s="104">
        <v>17.260000000000002</v>
      </c>
      <c r="AA49" s="104">
        <v>16.899999999999999</v>
      </c>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x14ac:dyDescent="0.25">
      <c r="A50" s="103">
        <v>39</v>
      </c>
      <c r="B50" s="104"/>
      <c r="C50" s="104"/>
      <c r="D50" s="104"/>
      <c r="E50" s="104"/>
      <c r="F50" s="104"/>
      <c r="G50" s="104"/>
      <c r="H50" s="104"/>
      <c r="I50" s="104"/>
      <c r="J50" s="104">
        <v>36.450000000000003</v>
      </c>
      <c r="K50" s="104">
        <v>33.409999999999997</v>
      </c>
      <c r="L50" s="104">
        <v>30.92</v>
      </c>
      <c r="M50" s="104">
        <v>28.86</v>
      </c>
      <c r="N50" s="104">
        <v>27.13</v>
      </c>
      <c r="O50" s="104">
        <v>25.65</v>
      </c>
      <c r="P50" s="104">
        <v>24.37</v>
      </c>
      <c r="Q50" s="104">
        <v>23.26</v>
      </c>
      <c r="R50" s="104">
        <v>22.29</v>
      </c>
      <c r="S50" s="104">
        <v>21.44</v>
      </c>
      <c r="T50" s="104">
        <v>20.68</v>
      </c>
      <c r="U50" s="104">
        <v>20.010000000000002</v>
      </c>
      <c r="V50" s="104">
        <v>19.41</v>
      </c>
      <c r="W50" s="104">
        <v>18.87</v>
      </c>
      <c r="X50" s="104">
        <v>18.39</v>
      </c>
      <c r="Y50" s="104">
        <v>17.95</v>
      </c>
      <c r="Z50" s="104">
        <v>17.559999999999999</v>
      </c>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row>
    <row r="51" spans="1:49" x14ac:dyDescent="0.25">
      <c r="A51" s="103">
        <v>40</v>
      </c>
      <c r="B51" s="104"/>
      <c r="C51" s="104"/>
      <c r="D51" s="104"/>
      <c r="E51" s="104"/>
      <c r="F51" s="104"/>
      <c r="G51" s="104"/>
      <c r="H51" s="104"/>
      <c r="I51" s="104"/>
      <c r="J51" s="104">
        <v>36.97</v>
      </c>
      <c r="K51" s="104">
        <v>33.89</v>
      </c>
      <c r="L51" s="104">
        <v>31.37</v>
      </c>
      <c r="M51" s="104">
        <v>29.29</v>
      </c>
      <c r="N51" s="104">
        <v>27.53</v>
      </c>
      <c r="O51" s="104">
        <v>26.03</v>
      </c>
      <c r="P51" s="104">
        <v>24.74</v>
      </c>
      <c r="Q51" s="104">
        <v>23.62</v>
      </c>
      <c r="R51" s="104">
        <v>22.64</v>
      </c>
      <c r="S51" s="104">
        <v>21.78</v>
      </c>
      <c r="T51" s="104">
        <v>21.02</v>
      </c>
      <c r="U51" s="104">
        <v>20.34</v>
      </c>
      <c r="V51" s="104">
        <v>19.739999999999998</v>
      </c>
      <c r="W51" s="104">
        <v>19.2</v>
      </c>
      <c r="X51" s="104">
        <v>18.71</v>
      </c>
      <c r="Y51" s="104">
        <v>18.28</v>
      </c>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row>
    <row r="52" spans="1:49" x14ac:dyDescent="0.25">
      <c r="A52" s="103">
        <v>41</v>
      </c>
      <c r="B52" s="104"/>
      <c r="C52" s="104"/>
      <c r="D52" s="104"/>
      <c r="E52" s="104"/>
      <c r="F52" s="104"/>
      <c r="G52" s="104"/>
      <c r="H52" s="104"/>
      <c r="I52" s="104"/>
      <c r="J52" s="104">
        <v>37.51</v>
      </c>
      <c r="K52" s="104">
        <v>34.39</v>
      </c>
      <c r="L52" s="104">
        <v>31.84</v>
      </c>
      <c r="M52" s="104">
        <v>29.72</v>
      </c>
      <c r="N52" s="104">
        <v>27.94</v>
      </c>
      <c r="O52" s="104">
        <v>26.43</v>
      </c>
      <c r="P52" s="104">
        <v>25.13</v>
      </c>
      <c r="Q52" s="104">
        <v>24</v>
      </c>
      <c r="R52" s="104">
        <v>23.01</v>
      </c>
      <c r="S52" s="104">
        <v>22.14</v>
      </c>
      <c r="T52" s="104">
        <v>21.37</v>
      </c>
      <c r="U52" s="104">
        <v>20.69</v>
      </c>
      <c r="V52" s="104">
        <v>20.079999999999998</v>
      </c>
      <c r="W52" s="104">
        <v>19.54</v>
      </c>
      <c r="X52" s="104">
        <v>19.05</v>
      </c>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row>
    <row r="53" spans="1:49" x14ac:dyDescent="0.25">
      <c r="A53" s="103">
        <v>42</v>
      </c>
      <c r="B53" s="104"/>
      <c r="C53" s="104"/>
      <c r="D53" s="104"/>
      <c r="E53" s="104"/>
      <c r="F53" s="104"/>
      <c r="G53" s="104"/>
      <c r="H53" s="104"/>
      <c r="I53" s="104"/>
      <c r="J53" s="104">
        <v>38.06</v>
      </c>
      <c r="K53" s="104">
        <v>34.89</v>
      </c>
      <c r="L53" s="104">
        <v>32.31</v>
      </c>
      <c r="M53" s="104">
        <v>30.17</v>
      </c>
      <c r="N53" s="104">
        <v>28.37</v>
      </c>
      <c r="O53" s="104">
        <v>26.84</v>
      </c>
      <c r="P53" s="104">
        <v>25.53</v>
      </c>
      <c r="Q53" s="104">
        <v>24.39</v>
      </c>
      <c r="R53" s="104">
        <v>23.39</v>
      </c>
      <c r="S53" s="104">
        <v>22.52</v>
      </c>
      <c r="T53" s="104">
        <v>21.74</v>
      </c>
      <c r="U53" s="104">
        <v>21.06</v>
      </c>
      <c r="V53" s="104">
        <v>20.45</v>
      </c>
      <c r="W53" s="104">
        <v>19.899999999999999</v>
      </c>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row>
    <row r="54" spans="1:49" x14ac:dyDescent="0.25">
      <c r="A54" s="103">
        <v>43</v>
      </c>
      <c r="B54" s="104"/>
      <c r="C54" s="104"/>
      <c r="D54" s="104"/>
      <c r="E54" s="104"/>
      <c r="F54" s="104"/>
      <c r="G54" s="104"/>
      <c r="H54" s="104"/>
      <c r="I54" s="104"/>
      <c r="J54" s="104">
        <v>38.619999999999997</v>
      </c>
      <c r="K54" s="104">
        <v>35.42</v>
      </c>
      <c r="L54" s="104">
        <v>32.799999999999997</v>
      </c>
      <c r="M54" s="104">
        <v>30.64</v>
      </c>
      <c r="N54" s="104">
        <v>28.82</v>
      </c>
      <c r="O54" s="104">
        <v>27.27</v>
      </c>
      <c r="P54" s="104">
        <v>25.95</v>
      </c>
      <c r="Q54" s="104">
        <v>24.79</v>
      </c>
      <c r="R54" s="104">
        <v>23.79</v>
      </c>
      <c r="S54" s="104">
        <v>22.91</v>
      </c>
      <c r="T54" s="104">
        <v>22.13</v>
      </c>
      <c r="U54" s="104">
        <v>21.44</v>
      </c>
      <c r="V54" s="104">
        <v>20.83</v>
      </c>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row>
    <row r="55" spans="1:49" x14ac:dyDescent="0.25">
      <c r="A55" s="103">
        <v>44</v>
      </c>
      <c r="B55" s="104"/>
      <c r="C55" s="104"/>
      <c r="D55" s="104"/>
      <c r="E55" s="104"/>
      <c r="F55" s="104"/>
      <c r="G55" s="104"/>
      <c r="H55" s="104"/>
      <c r="I55" s="104"/>
      <c r="J55" s="104">
        <v>39.200000000000003</v>
      </c>
      <c r="K55" s="104">
        <v>35.950000000000003</v>
      </c>
      <c r="L55" s="104">
        <v>33.31</v>
      </c>
      <c r="M55" s="104">
        <v>31.12</v>
      </c>
      <c r="N55" s="104">
        <v>29.28</v>
      </c>
      <c r="O55" s="104">
        <v>27.72</v>
      </c>
      <c r="P55" s="104">
        <v>26.38</v>
      </c>
      <c r="Q55" s="104">
        <v>25.22</v>
      </c>
      <c r="R55" s="104">
        <v>24.21</v>
      </c>
      <c r="S55" s="104">
        <v>23.32</v>
      </c>
      <c r="T55" s="104">
        <v>22.54</v>
      </c>
      <c r="U55" s="104">
        <v>21.84</v>
      </c>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row>
    <row r="56" spans="1:49" x14ac:dyDescent="0.25">
      <c r="A56" s="103">
        <v>45</v>
      </c>
      <c r="B56" s="104"/>
      <c r="C56" s="104"/>
      <c r="D56" s="104"/>
      <c r="E56" s="104"/>
      <c r="F56" s="104"/>
      <c r="G56" s="104"/>
      <c r="H56" s="104"/>
      <c r="I56" s="104"/>
      <c r="J56" s="104">
        <v>39.79</v>
      </c>
      <c r="K56" s="104">
        <v>36.51</v>
      </c>
      <c r="L56" s="104">
        <v>33.83</v>
      </c>
      <c r="M56" s="104">
        <v>31.62</v>
      </c>
      <c r="N56" s="104">
        <v>29.76</v>
      </c>
      <c r="O56" s="104">
        <v>28.19</v>
      </c>
      <c r="P56" s="104">
        <v>26.84</v>
      </c>
      <c r="Q56" s="104">
        <v>25.67</v>
      </c>
      <c r="R56" s="104">
        <v>24.65</v>
      </c>
      <c r="S56" s="104">
        <v>23.75</v>
      </c>
      <c r="T56" s="104">
        <v>22.96</v>
      </c>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row>
    <row r="57" spans="1:49" x14ac:dyDescent="0.25">
      <c r="A57" s="103">
        <v>46</v>
      </c>
      <c r="B57" s="104"/>
      <c r="C57" s="104"/>
      <c r="D57" s="104"/>
      <c r="E57" s="104"/>
      <c r="F57" s="104"/>
      <c r="G57" s="104"/>
      <c r="H57" s="104"/>
      <c r="I57" s="104"/>
      <c r="J57" s="104">
        <v>40.4</v>
      </c>
      <c r="K57" s="104">
        <v>37.08</v>
      </c>
      <c r="L57" s="104">
        <v>34.380000000000003</v>
      </c>
      <c r="M57" s="104">
        <v>32.14</v>
      </c>
      <c r="N57" s="104">
        <v>30.27</v>
      </c>
      <c r="O57" s="104">
        <v>28.68</v>
      </c>
      <c r="P57" s="104">
        <v>27.31</v>
      </c>
      <c r="Q57" s="104">
        <v>26.13</v>
      </c>
      <c r="R57" s="104">
        <v>25.11</v>
      </c>
      <c r="S57" s="104">
        <v>24.21</v>
      </c>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49" x14ac:dyDescent="0.25">
      <c r="A58" s="103">
        <v>47</v>
      </c>
      <c r="B58" s="104"/>
      <c r="C58" s="104"/>
      <c r="D58" s="104"/>
      <c r="E58" s="104"/>
      <c r="F58" s="104"/>
      <c r="G58" s="104"/>
      <c r="H58" s="104"/>
      <c r="I58" s="104"/>
      <c r="J58" s="104">
        <v>41.04</v>
      </c>
      <c r="K58" s="104">
        <v>37.68</v>
      </c>
      <c r="L58" s="104">
        <v>34.950000000000003</v>
      </c>
      <c r="M58" s="104">
        <v>32.69</v>
      </c>
      <c r="N58" s="104">
        <v>30.8</v>
      </c>
      <c r="O58" s="104">
        <v>29.19</v>
      </c>
      <c r="P58" s="104">
        <v>27.82</v>
      </c>
      <c r="Q58" s="104">
        <v>26.63</v>
      </c>
      <c r="R58" s="104">
        <v>25.59</v>
      </c>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1:49" x14ac:dyDescent="0.25">
      <c r="A59" s="103">
        <v>48</v>
      </c>
      <c r="B59" s="104"/>
      <c r="C59" s="104"/>
      <c r="D59" s="104"/>
      <c r="E59" s="104"/>
      <c r="F59" s="104"/>
      <c r="G59" s="104"/>
      <c r="H59" s="104"/>
      <c r="I59" s="104"/>
      <c r="J59" s="104">
        <v>41.71</v>
      </c>
      <c r="K59" s="104">
        <v>38.31</v>
      </c>
      <c r="L59" s="104">
        <v>35.549999999999997</v>
      </c>
      <c r="M59" s="104">
        <v>33.270000000000003</v>
      </c>
      <c r="N59" s="104">
        <v>31.36</v>
      </c>
      <c r="O59" s="104">
        <v>29.74</v>
      </c>
      <c r="P59" s="104">
        <v>28.35</v>
      </c>
      <c r="Q59" s="104">
        <v>27.15</v>
      </c>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49" x14ac:dyDescent="0.25">
      <c r="A60" s="103">
        <v>49</v>
      </c>
      <c r="B60" s="104"/>
      <c r="C60" s="104"/>
      <c r="D60" s="104"/>
      <c r="E60" s="104"/>
      <c r="F60" s="104"/>
      <c r="G60" s="104"/>
      <c r="H60" s="104"/>
      <c r="I60" s="104"/>
      <c r="J60" s="104">
        <v>42.4</v>
      </c>
      <c r="K60" s="104">
        <v>38.96</v>
      </c>
      <c r="L60" s="104">
        <v>36.17</v>
      </c>
      <c r="M60" s="104">
        <v>33.869999999999997</v>
      </c>
      <c r="N60" s="104">
        <v>31.94</v>
      </c>
      <c r="O60" s="104">
        <v>30.3</v>
      </c>
      <c r="P60" s="104">
        <v>28.9</v>
      </c>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row>
    <row r="61" spans="1:49" x14ac:dyDescent="0.25">
      <c r="A61" s="103">
        <v>50</v>
      </c>
      <c r="B61" s="104"/>
      <c r="C61" s="104"/>
      <c r="D61" s="104"/>
      <c r="E61" s="104"/>
      <c r="F61" s="104"/>
      <c r="G61" s="104"/>
      <c r="H61" s="104"/>
      <c r="I61" s="104"/>
      <c r="J61" s="104">
        <v>43.12</v>
      </c>
      <c r="K61" s="104">
        <v>39.65</v>
      </c>
      <c r="L61" s="104">
        <v>36.83</v>
      </c>
      <c r="M61" s="104">
        <v>34.5</v>
      </c>
      <c r="N61" s="104">
        <v>32.56</v>
      </c>
      <c r="O61" s="104">
        <v>30.9</v>
      </c>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row>
    <row r="62" spans="1:49" x14ac:dyDescent="0.25">
      <c r="A62" s="103">
        <v>51</v>
      </c>
      <c r="B62" s="104"/>
      <c r="C62" s="104"/>
      <c r="D62" s="104"/>
      <c r="E62" s="104"/>
      <c r="F62" s="104"/>
      <c r="G62" s="104"/>
      <c r="H62" s="104"/>
      <c r="I62" s="104"/>
      <c r="J62" s="104">
        <v>43.89</v>
      </c>
      <c r="K62" s="104">
        <v>40.380000000000003</v>
      </c>
      <c r="L62" s="104">
        <v>37.53</v>
      </c>
      <c r="M62" s="104">
        <v>35.18</v>
      </c>
      <c r="N62" s="104">
        <v>33.21</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row>
    <row r="63" spans="1:49" x14ac:dyDescent="0.25">
      <c r="A63" s="103">
        <v>52</v>
      </c>
      <c r="B63" s="104"/>
      <c r="C63" s="104"/>
      <c r="D63" s="104"/>
      <c r="E63" s="104"/>
      <c r="F63" s="104"/>
      <c r="G63" s="104"/>
      <c r="H63" s="104"/>
      <c r="I63" s="104"/>
      <c r="J63" s="104">
        <v>44.7</v>
      </c>
      <c r="K63" s="104">
        <v>41.15</v>
      </c>
      <c r="L63" s="104">
        <v>38.270000000000003</v>
      </c>
      <c r="M63" s="104">
        <v>35.89</v>
      </c>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row>
    <row r="64" spans="1:49" x14ac:dyDescent="0.25">
      <c r="A64" s="103">
        <v>53</v>
      </c>
      <c r="B64" s="104"/>
      <c r="C64" s="104"/>
      <c r="D64" s="104"/>
      <c r="E64" s="104"/>
      <c r="F64" s="104"/>
      <c r="G64" s="104"/>
      <c r="H64" s="104"/>
      <c r="I64" s="104"/>
      <c r="J64" s="104">
        <v>45.54</v>
      </c>
      <c r="K64" s="104">
        <v>41.95</v>
      </c>
      <c r="L64" s="104">
        <v>39.03</v>
      </c>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row>
    <row r="65" spans="1:49" x14ac:dyDescent="0.25">
      <c r="A65" s="103">
        <v>54</v>
      </c>
      <c r="B65" s="104"/>
      <c r="C65" s="104"/>
      <c r="D65" s="104"/>
      <c r="E65" s="104"/>
      <c r="F65" s="104"/>
      <c r="G65" s="104"/>
      <c r="H65" s="104"/>
      <c r="I65" s="104"/>
      <c r="J65" s="104">
        <v>46.4</v>
      </c>
      <c r="K65" s="104">
        <v>42.76</v>
      </c>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row>
    <row r="66" spans="1:49" x14ac:dyDescent="0.25">
      <c r="A66" s="103">
        <v>55</v>
      </c>
      <c r="B66" s="104"/>
      <c r="C66" s="104"/>
      <c r="D66" s="104"/>
      <c r="E66" s="104"/>
      <c r="F66" s="104"/>
      <c r="G66" s="104"/>
      <c r="H66" s="104"/>
      <c r="I66" s="104"/>
      <c r="J66" s="104">
        <v>47.28</v>
      </c>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49" x14ac:dyDescent="0.25">
      <c r="A67" s="103">
        <v>56</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row>
    <row r="68" spans="1:49" x14ac:dyDescent="0.25">
      <c r="A68" s="103">
        <v>57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49" x14ac:dyDescent="0.25">
      <c r="A69" s="103">
        <v>58</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row>
    <row r="70" spans="1:49" x14ac:dyDescent="0.25">
      <c r="A70" s="103">
        <v>59</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row>
    <row r="71" spans="1:49" x14ac:dyDescent="0.25">
      <c r="A71" s="103">
        <v>60</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row>
    <row r="72" spans="1:49" x14ac:dyDescent="0.25">
      <c r="A72" s="103">
        <v>61</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row>
    <row r="73" spans="1:49" x14ac:dyDescent="0.25">
      <c r="A73" s="103">
        <v>62</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row>
    <row r="74" spans="1:49" x14ac:dyDescent="0.25">
      <c r="A74" s="103">
        <v>63</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row>
  </sheetData>
  <sheetProtection algorithmName="SHA-512" hashValue="6Uu28WgYAEkjObG15CsSRYwPNuba5xYzIhzYmOku2cE2uFBIukrqxBdnM0ET60Mp1Xg/rvlfFVSlQqLlgI44nA==" saltValue="5wTXeb3fxOGTbfeJsHw4YQ==" spinCount="100000" sheet="1" objects="1" scenarios="1"/>
  <conditionalFormatting sqref="A6:A21">
    <cfRule type="expression" dxfId="177" priority="9" stopIfTrue="1">
      <formula>MOD(ROW(),2)=0</formula>
    </cfRule>
    <cfRule type="expression" dxfId="176" priority="10" stopIfTrue="1">
      <formula>MOD(ROW(),2)&lt;&gt;0</formula>
    </cfRule>
  </conditionalFormatting>
  <conditionalFormatting sqref="A26:A74">
    <cfRule type="expression" dxfId="175" priority="1" stopIfTrue="1">
      <formula>MOD(ROW(),2)=0</formula>
    </cfRule>
    <cfRule type="expression" dxfId="174" priority="2" stopIfTrue="1">
      <formula>MOD(ROW(),2)&lt;&gt;0</formula>
    </cfRule>
  </conditionalFormatting>
  <conditionalFormatting sqref="B6:AW21">
    <cfRule type="expression" dxfId="173" priority="17" stopIfTrue="1">
      <formula>MOD(ROW(),2)=0</formula>
    </cfRule>
    <cfRule type="expression" dxfId="172" priority="18" stopIfTrue="1">
      <formula>MOD(ROW(),2)&lt;&gt;0</formula>
    </cfRule>
  </conditionalFormatting>
  <conditionalFormatting sqref="B26:AW74">
    <cfRule type="expression" dxfId="171" priority="3" stopIfTrue="1">
      <formula>MOD(ROW(),2)=0</formula>
    </cfRule>
    <cfRule type="expression" dxfId="170" priority="4" stopIfTrue="1">
      <formula>MOD(ROW(),2)&lt;&gt;0</formula>
    </cfRule>
  </conditionalFormatting>
  <hyperlinks>
    <hyperlink ref="B24" location="Assumptions!A1" display="Assumptions" xr:uid="{77A842CB-7965-4279-8B91-770834CB2B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Added pension - x-711</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t="s">
        <v>436</v>
      </c>
      <c r="C8" s="149"/>
      <c r="D8" s="149"/>
      <c r="E8" s="149"/>
    </row>
    <row r="9" spans="1:9" x14ac:dyDescent="0.25">
      <c r="A9" s="83" t="s">
        <v>15</v>
      </c>
      <c r="B9" s="149" t="s">
        <v>414</v>
      </c>
      <c r="C9" s="149"/>
      <c r="D9" s="149"/>
      <c r="E9" s="149"/>
    </row>
    <row r="10" spans="1:9" x14ac:dyDescent="0.25">
      <c r="A10" s="83" t="s">
        <v>1</v>
      </c>
      <c r="B10" s="149" t="s">
        <v>437</v>
      </c>
      <c r="C10" s="149"/>
      <c r="D10" s="149"/>
      <c r="E10" s="149"/>
    </row>
    <row r="11" spans="1:9" x14ac:dyDescent="0.25">
      <c r="A11" s="83" t="s">
        <v>21</v>
      </c>
      <c r="B11" s="149" t="s">
        <v>262</v>
      </c>
      <c r="C11" s="149"/>
      <c r="D11" s="149"/>
      <c r="E11" s="149"/>
    </row>
    <row r="12" spans="1:9" x14ac:dyDescent="0.25">
      <c r="A12" s="83" t="s">
        <v>256</v>
      </c>
      <c r="B12" s="149" t="s">
        <v>438</v>
      </c>
      <c r="C12" s="149"/>
      <c r="D12" s="149"/>
      <c r="E12" s="149"/>
    </row>
    <row r="13" spans="1:9" x14ac:dyDescent="0.25">
      <c r="A13" s="83" t="s">
        <v>46</v>
      </c>
      <c r="B13" s="149">
        <v>0</v>
      </c>
      <c r="C13" s="149"/>
      <c r="D13" s="149"/>
      <c r="E13" s="149"/>
    </row>
    <row r="14" spans="1:9" x14ac:dyDescent="0.25">
      <c r="A14" s="83" t="s">
        <v>16</v>
      </c>
      <c r="B14" s="149">
        <v>711</v>
      </c>
      <c r="C14" s="149"/>
      <c r="D14" s="149"/>
      <c r="E14" s="149"/>
    </row>
    <row r="15" spans="1:9" x14ac:dyDescent="0.25">
      <c r="A15" s="83" t="s">
        <v>47</v>
      </c>
      <c r="B15" s="149" t="s">
        <v>439</v>
      </c>
      <c r="C15" s="149"/>
      <c r="D15" s="149"/>
      <c r="E15" s="149"/>
    </row>
    <row r="16" spans="1:9" x14ac:dyDescent="0.25">
      <c r="A16" s="83" t="s">
        <v>48</v>
      </c>
      <c r="B16" s="149" t="s">
        <v>361</v>
      </c>
      <c r="C16" s="149"/>
      <c r="D16" s="149"/>
      <c r="E16" s="149"/>
    </row>
    <row r="17" spans="1:5" x14ac:dyDescent="0.25">
      <c r="A17" s="151" t="s">
        <v>694</v>
      </c>
      <c r="B17" s="149"/>
      <c r="C17" s="149"/>
      <c r="D17" s="149"/>
      <c r="E17" s="149"/>
    </row>
    <row r="18" spans="1:5" x14ac:dyDescent="0.25">
      <c r="A18" s="83" t="s">
        <v>17</v>
      </c>
      <c r="B18" s="152">
        <v>45195</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52.8" x14ac:dyDescent="0.25">
      <c r="A26" s="102" t="s">
        <v>266</v>
      </c>
      <c r="B26" s="102" t="s">
        <v>511</v>
      </c>
      <c r="C26" s="102" t="s">
        <v>512</v>
      </c>
      <c r="D26" s="102" t="s">
        <v>513</v>
      </c>
      <c r="E26" s="102" t="s">
        <v>514</v>
      </c>
    </row>
    <row r="27" spans="1:5" x14ac:dyDescent="0.25">
      <c r="A27" s="103">
        <v>16</v>
      </c>
      <c r="B27" s="116">
        <v>860</v>
      </c>
      <c r="C27" s="116">
        <v>822</v>
      </c>
      <c r="D27" s="116">
        <v>786</v>
      </c>
      <c r="E27" s="116">
        <v>751</v>
      </c>
    </row>
    <row r="28" spans="1:5" x14ac:dyDescent="0.25">
      <c r="A28" s="103">
        <v>17</v>
      </c>
      <c r="B28" s="116">
        <v>873</v>
      </c>
      <c r="C28" s="116">
        <v>834</v>
      </c>
      <c r="D28" s="116">
        <v>797</v>
      </c>
      <c r="E28" s="116">
        <v>761</v>
      </c>
    </row>
    <row r="29" spans="1:5" x14ac:dyDescent="0.25">
      <c r="A29" s="103">
        <v>18</v>
      </c>
      <c r="B29" s="116">
        <v>885</v>
      </c>
      <c r="C29" s="116">
        <v>846</v>
      </c>
      <c r="D29" s="116">
        <v>809</v>
      </c>
      <c r="E29" s="116">
        <v>772</v>
      </c>
    </row>
    <row r="30" spans="1:5" x14ac:dyDescent="0.25">
      <c r="A30" s="103">
        <v>19</v>
      </c>
      <c r="B30" s="116">
        <v>898</v>
      </c>
      <c r="C30" s="116">
        <v>859</v>
      </c>
      <c r="D30" s="116">
        <v>820</v>
      </c>
      <c r="E30" s="116">
        <v>783</v>
      </c>
    </row>
    <row r="31" spans="1:5" x14ac:dyDescent="0.25">
      <c r="A31" s="103">
        <v>20</v>
      </c>
      <c r="B31" s="116">
        <v>911</v>
      </c>
      <c r="C31" s="116">
        <v>871</v>
      </c>
      <c r="D31" s="116">
        <v>832</v>
      </c>
      <c r="E31" s="116">
        <v>795</v>
      </c>
    </row>
    <row r="32" spans="1:5" x14ac:dyDescent="0.25">
      <c r="A32" s="103">
        <v>21</v>
      </c>
      <c r="B32" s="116">
        <v>925</v>
      </c>
      <c r="C32" s="116">
        <v>884</v>
      </c>
      <c r="D32" s="116">
        <v>844</v>
      </c>
      <c r="E32" s="116">
        <v>806</v>
      </c>
    </row>
    <row r="33" spans="1:5" x14ac:dyDescent="0.25">
      <c r="A33" s="103">
        <v>22</v>
      </c>
      <c r="B33" s="116">
        <v>938</v>
      </c>
      <c r="C33" s="116">
        <v>896</v>
      </c>
      <c r="D33" s="116">
        <v>856</v>
      </c>
      <c r="E33" s="116">
        <v>818</v>
      </c>
    </row>
    <row r="34" spans="1:5" x14ac:dyDescent="0.25">
      <c r="A34" s="103">
        <v>23</v>
      </c>
      <c r="B34" s="116">
        <v>952</v>
      </c>
      <c r="C34" s="116">
        <v>909</v>
      </c>
      <c r="D34" s="116">
        <v>869</v>
      </c>
      <c r="E34" s="116">
        <v>829</v>
      </c>
    </row>
    <row r="35" spans="1:5" x14ac:dyDescent="0.25">
      <c r="A35" s="103">
        <v>24</v>
      </c>
      <c r="B35" s="116">
        <v>965</v>
      </c>
      <c r="C35" s="116">
        <v>922</v>
      </c>
      <c r="D35" s="116">
        <v>881</v>
      </c>
      <c r="E35" s="116">
        <v>841</v>
      </c>
    </row>
    <row r="36" spans="1:5" x14ac:dyDescent="0.25">
      <c r="A36" s="103">
        <v>25</v>
      </c>
      <c r="B36" s="116">
        <v>979</v>
      </c>
      <c r="C36" s="116">
        <v>936</v>
      </c>
      <c r="D36" s="116">
        <v>894</v>
      </c>
      <c r="E36" s="116">
        <v>853</v>
      </c>
    </row>
    <row r="37" spans="1:5" x14ac:dyDescent="0.25">
      <c r="A37" s="103">
        <v>26</v>
      </c>
      <c r="B37" s="116">
        <v>994</v>
      </c>
      <c r="C37" s="116">
        <v>949</v>
      </c>
      <c r="D37" s="116">
        <v>906</v>
      </c>
      <c r="E37" s="116">
        <v>865</v>
      </c>
    </row>
    <row r="38" spans="1:5" x14ac:dyDescent="0.25">
      <c r="A38" s="103">
        <v>27</v>
      </c>
      <c r="B38" s="116">
        <v>1008</v>
      </c>
      <c r="C38" s="116">
        <v>963</v>
      </c>
      <c r="D38" s="116">
        <v>919</v>
      </c>
      <c r="E38" s="116">
        <v>878</v>
      </c>
    </row>
    <row r="39" spans="1:5" x14ac:dyDescent="0.25">
      <c r="A39" s="103">
        <v>28</v>
      </c>
      <c r="B39" s="116">
        <v>1023</v>
      </c>
      <c r="C39" s="116">
        <v>977</v>
      </c>
      <c r="D39" s="116">
        <v>933</v>
      </c>
      <c r="E39" s="116">
        <v>890</v>
      </c>
    </row>
    <row r="40" spans="1:5" x14ac:dyDescent="0.25">
      <c r="A40" s="103">
        <v>29</v>
      </c>
      <c r="B40" s="116">
        <v>1037</v>
      </c>
      <c r="C40" s="116">
        <v>991</v>
      </c>
      <c r="D40" s="116">
        <v>946</v>
      </c>
      <c r="E40" s="116">
        <v>903</v>
      </c>
    </row>
    <row r="41" spans="1:5" x14ac:dyDescent="0.25">
      <c r="A41" s="103">
        <v>30</v>
      </c>
      <c r="B41" s="116">
        <v>1052</v>
      </c>
      <c r="C41" s="116">
        <v>1005</v>
      </c>
      <c r="D41" s="116">
        <v>959</v>
      </c>
      <c r="E41" s="116">
        <v>916</v>
      </c>
    </row>
    <row r="42" spans="1:5" x14ac:dyDescent="0.25">
      <c r="A42" s="103">
        <v>31</v>
      </c>
      <c r="B42" s="116">
        <v>1067</v>
      </c>
      <c r="C42" s="116">
        <v>1019</v>
      </c>
      <c r="D42" s="116">
        <v>973</v>
      </c>
      <c r="E42" s="116">
        <v>928</v>
      </c>
    </row>
    <row r="43" spans="1:5" x14ac:dyDescent="0.25">
      <c r="A43" s="103">
        <v>32</v>
      </c>
      <c r="B43" s="116">
        <v>1082</v>
      </c>
      <c r="C43" s="116">
        <v>1033</v>
      </c>
      <c r="D43" s="116">
        <v>986</v>
      </c>
      <c r="E43" s="116">
        <v>941</v>
      </c>
    </row>
    <row r="44" spans="1:5" x14ac:dyDescent="0.25">
      <c r="A44" s="103">
        <v>33</v>
      </c>
      <c r="B44" s="116">
        <v>1098</v>
      </c>
      <c r="C44" s="116">
        <v>1048</v>
      </c>
      <c r="D44" s="116">
        <v>1000</v>
      </c>
      <c r="E44" s="116">
        <v>954</v>
      </c>
    </row>
    <row r="45" spans="1:5" x14ac:dyDescent="0.25">
      <c r="A45" s="103">
        <v>34</v>
      </c>
      <c r="B45" s="116">
        <v>1113</v>
      </c>
      <c r="C45" s="116">
        <v>1063</v>
      </c>
      <c r="D45" s="116">
        <v>1014</v>
      </c>
      <c r="E45" s="116">
        <v>968</v>
      </c>
    </row>
    <row r="46" spans="1:5" x14ac:dyDescent="0.25">
      <c r="A46" s="103">
        <v>35</v>
      </c>
      <c r="B46" s="116">
        <v>1129</v>
      </c>
      <c r="C46" s="116">
        <v>1078</v>
      </c>
      <c r="D46" s="116">
        <v>1028</v>
      </c>
      <c r="E46" s="116">
        <v>981</v>
      </c>
    </row>
    <row r="47" spans="1:5" x14ac:dyDescent="0.25">
      <c r="A47" s="103">
        <v>36</v>
      </c>
      <c r="B47" s="116">
        <v>1145</v>
      </c>
      <c r="C47" s="116">
        <v>1093</v>
      </c>
      <c r="D47" s="116">
        <v>1043</v>
      </c>
      <c r="E47" s="116">
        <v>995</v>
      </c>
    </row>
    <row r="48" spans="1:5" x14ac:dyDescent="0.25">
      <c r="A48" s="103">
        <v>37</v>
      </c>
      <c r="B48" s="116">
        <v>1161</v>
      </c>
      <c r="C48" s="116">
        <v>1108</v>
      </c>
      <c r="D48" s="116">
        <v>1057</v>
      </c>
      <c r="E48" s="116">
        <v>1009</v>
      </c>
    </row>
    <row r="49" spans="1:5" x14ac:dyDescent="0.25">
      <c r="A49" s="103">
        <v>38</v>
      </c>
      <c r="B49" s="116">
        <v>1177</v>
      </c>
      <c r="C49" s="116">
        <v>1124</v>
      </c>
      <c r="D49" s="116">
        <v>1072</v>
      </c>
      <c r="E49" s="116">
        <v>1023</v>
      </c>
    </row>
    <row r="50" spans="1:5" x14ac:dyDescent="0.25">
      <c r="A50" s="103">
        <v>39</v>
      </c>
      <c r="B50" s="116">
        <v>1194</v>
      </c>
      <c r="C50" s="116">
        <v>1140</v>
      </c>
      <c r="D50" s="116">
        <v>1087</v>
      </c>
      <c r="E50" s="116">
        <v>1037</v>
      </c>
    </row>
    <row r="51" spans="1:5" x14ac:dyDescent="0.25">
      <c r="A51" s="103">
        <v>40</v>
      </c>
      <c r="B51" s="116">
        <v>1211</v>
      </c>
      <c r="C51" s="116">
        <v>1156</v>
      </c>
      <c r="D51" s="116">
        <v>1102</v>
      </c>
      <c r="E51" s="116">
        <v>1051</v>
      </c>
    </row>
    <row r="52" spans="1:5" x14ac:dyDescent="0.25">
      <c r="A52" s="103">
        <v>41</v>
      </c>
      <c r="B52" s="116">
        <v>1228</v>
      </c>
      <c r="C52" s="116">
        <v>1172</v>
      </c>
      <c r="D52" s="116">
        <v>1118</v>
      </c>
      <c r="E52" s="116">
        <v>1066</v>
      </c>
    </row>
    <row r="53" spans="1:5" x14ac:dyDescent="0.25">
      <c r="A53" s="103">
        <v>42</v>
      </c>
      <c r="B53" s="116">
        <v>1246</v>
      </c>
      <c r="C53" s="116">
        <v>1188</v>
      </c>
      <c r="D53" s="116">
        <v>1133</v>
      </c>
      <c r="E53" s="116">
        <v>1081</v>
      </c>
    </row>
    <row r="54" spans="1:5" x14ac:dyDescent="0.25">
      <c r="A54" s="103">
        <v>43</v>
      </c>
      <c r="B54" s="116">
        <v>1264</v>
      </c>
      <c r="C54" s="116">
        <v>1205</v>
      </c>
      <c r="D54" s="116">
        <v>1149</v>
      </c>
      <c r="E54" s="116">
        <v>1096</v>
      </c>
    </row>
    <row r="55" spans="1:5" x14ac:dyDescent="0.25">
      <c r="A55" s="103">
        <v>44</v>
      </c>
      <c r="B55" s="116">
        <v>1282</v>
      </c>
      <c r="C55" s="116">
        <v>1222</v>
      </c>
      <c r="D55" s="116">
        <v>1165</v>
      </c>
      <c r="E55" s="116">
        <v>1111</v>
      </c>
    </row>
    <row r="56" spans="1:5" x14ac:dyDescent="0.25">
      <c r="A56" s="103">
        <v>45</v>
      </c>
      <c r="B56" s="116">
        <v>1300</v>
      </c>
      <c r="C56" s="116">
        <v>1240</v>
      </c>
      <c r="D56" s="116">
        <v>1182</v>
      </c>
      <c r="E56" s="116">
        <v>1126</v>
      </c>
    </row>
    <row r="57" spans="1:5" x14ac:dyDescent="0.25">
      <c r="A57" s="103">
        <v>46</v>
      </c>
      <c r="B57" s="116">
        <v>1318</v>
      </c>
      <c r="C57" s="116">
        <v>1257</v>
      </c>
      <c r="D57" s="116">
        <v>1198</v>
      </c>
      <c r="E57" s="116">
        <v>1142</v>
      </c>
    </row>
    <row r="58" spans="1:5" x14ac:dyDescent="0.25">
      <c r="A58" s="103">
        <v>47</v>
      </c>
      <c r="B58" s="116">
        <v>1337</v>
      </c>
      <c r="C58" s="116">
        <v>1275</v>
      </c>
      <c r="D58" s="116">
        <v>1215</v>
      </c>
      <c r="E58" s="116">
        <v>1157</v>
      </c>
    </row>
    <row r="59" spans="1:5" x14ac:dyDescent="0.25">
      <c r="A59" s="103">
        <v>48</v>
      </c>
      <c r="B59" s="116">
        <v>1356</v>
      </c>
      <c r="C59" s="116">
        <v>1293</v>
      </c>
      <c r="D59" s="116">
        <v>1232</v>
      </c>
      <c r="E59" s="116">
        <v>1173</v>
      </c>
    </row>
    <row r="60" spans="1:5" x14ac:dyDescent="0.25">
      <c r="A60" s="103">
        <v>49</v>
      </c>
      <c r="B60" s="116">
        <v>1375</v>
      </c>
      <c r="C60" s="116">
        <v>1311</v>
      </c>
      <c r="D60" s="116">
        <v>1248</v>
      </c>
      <c r="E60" s="116">
        <v>1189</v>
      </c>
    </row>
    <row r="61" spans="1:5" x14ac:dyDescent="0.25">
      <c r="A61" s="103">
        <v>50</v>
      </c>
      <c r="B61" s="116">
        <v>1395</v>
      </c>
      <c r="C61" s="116">
        <v>1329</v>
      </c>
      <c r="D61" s="116">
        <v>1265</v>
      </c>
      <c r="E61" s="116">
        <v>1205</v>
      </c>
    </row>
    <row r="62" spans="1:5" x14ac:dyDescent="0.25">
      <c r="A62" s="103">
        <v>51</v>
      </c>
      <c r="B62" s="116">
        <v>1414</v>
      </c>
      <c r="C62" s="116">
        <v>1347</v>
      </c>
      <c r="D62" s="116">
        <v>1282</v>
      </c>
      <c r="E62" s="116">
        <v>1220</v>
      </c>
    </row>
    <row r="63" spans="1:5" x14ac:dyDescent="0.25">
      <c r="A63" s="103">
        <v>52</v>
      </c>
      <c r="B63" s="116">
        <v>1434</v>
      </c>
      <c r="C63" s="116">
        <v>1365</v>
      </c>
      <c r="D63" s="116">
        <v>1299</v>
      </c>
      <c r="E63" s="116">
        <v>1236</v>
      </c>
    </row>
    <row r="64" spans="1:5" x14ac:dyDescent="0.25">
      <c r="A64" s="103">
        <v>53</v>
      </c>
      <c r="B64" s="116">
        <v>1454</v>
      </c>
      <c r="C64" s="116">
        <v>1384</v>
      </c>
      <c r="D64" s="116">
        <v>1317</v>
      </c>
      <c r="E64" s="116">
        <v>1252</v>
      </c>
    </row>
    <row r="65" spans="1:5" x14ac:dyDescent="0.25">
      <c r="A65" s="103">
        <v>54</v>
      </c>
      <c r="B65" s="116">
        <v>1475</v>
      </c>
      <c r="C65" s="116">
        <v>1403</v>
      </c>
      <c r="D65" s="116">
        <v>1335</v>
      </c>
      <c r="E65" s="116">
        <v>1269</v>
      </c>
    </row>
    <row r="66" spans="1:5" x14ac:dyDescent="0.25">
      <c r="A66" s="103">
        <v>55</v>
      </c>
      <c r="B66" s="116">
        <v>1497</v>
      </c>
      <c r="C66" s="116">
        <v>1423</v>
      </c>
      <c r="D66" s="116">
        <v>1353</v>
      </c>
      <c r="E66" s="116">
        <v>1285</v>
      </c>
    </row>
    <row r="67" spans="1:5" x14ac:dyDescent="0.25">
      <c r="A67" s="103">
        <v>56</v>
      </c>
      <c r="B67" s="116">
        <v>1519</v>
      </c>
      <c r="C67" s="116">
        <v>1444</v>
      </c>
      <c r="D67" s="116">
        <v>1371</v>
      </c>
      <c r="E67" s="116">
        <v>1302</v>
      </c>
    </row>
    <row r="68" spans="1:5" x14ac:dyDescent="0.25">
      <c r="A68" s="103">
        <v>57</v>
      </c>
      <c r="B68" s="116">
        <v>1542</v>
      </c>
      <c r="C68" s="116">
        <v>1465</v>
      </c>
      <c r="D68" s="116">
        <v>1391</v>
      </c>
      <c r="E68" s="116">
        <v>1320</v>
      </c>
    </row>
    <row r="69" spans="1:5" x14ac:dyDescent="0.25">
      <c r="A69" s="103">
        <v>58</v>
      </c>
      <c r="B69" s="116">
        <v>1566</v>
      </c>
      <c r="C69" s="116">
        <v>1487</v>
      </c>
      <c r="D69" s="116">
        <v>1411</v>
      </c>
      <c r="E69" s="116">
        <v>1338</v>
      </c>
    </row>
    <row r="70" spans="1:5" x14ac:dyDescent="0.25">
      <c r="A70" s="103">
        <v>59</v>
      </c>
      <c r="B70" s="116">
        <v>1592</v>
      </c>
      <c r="C70" s="116">
        <v>1510</v>
      </c>
      <c r="D70" s="116">
        <v>1432</v>
      </c>
      <c r="E70" s="116">
        <v>1357</v>
      </c>
    </row>
    <row r="71" spans="1:5" x14ac:dyDescent="0.25">
      <c r="A71" s="103">
        <v>60</v>
      </c>
      <c r="B71" s="116">
        <v>1619</v>
      </c>
      <c r="C71" s="116">
        <v>1535</v>
      </c>
      <c r="D71" s="116">
        <v>1455</v>
      </c>
      <c r="E71" s="116">
        <v>1378</v>
      </c>
    </row>
    <row r="72" spans="1:5" x14ac:dyDescent="0.25">
      <c r="A72" s="103">
        <v>61</v>
      </c>
      <c r="B72" s="116">
        <v>1649</v>
      </c>
      <c r="C72" s="116">
        <v>1562</v>
      </c>
      <c r="D72" s="116">
        <v>1479</v>
      </c>
      <c r="E72" s="116">
        <v>1399</v>
      </c>
    </row>
    <row r="73" spans="1:5" x14ac:dyDescent="0.25">
      <c r="A73" s="103">
        <v>62</v>
      </c>
      <c r="B73" s="116">
        <v>1680</v>
      </c>
      <c r="C73" s="116">
        <v>1591</v>
      </c>
      <c r="D73" s="116">
        <v>1505</v>
      </c>
      <c r="E73" s="116">
        <v>1422</v>
      </c>
    </row>
    <row r="74" spans="1:5" x14ac:dyDescent="0.25">
      <c r="A74" s="103">
        <v>63</v>
      </c>
      <c r="B74" s="116">
        <v>1715</v>
      </c>
      <c r="C74" s="116">
        <v>1622</v>
      </c>
      <c r="D74" s="116">
        <v>1533</v>
      </c>
      <c r="E74" s="116">
        <v>1448</v>
      </c>
    </row>
    <row r="75" spans="1:5" x14ac:dyDescent="0.25">
      <c r="A75" s="103">
        <v>64</v>
      </c>
      <c r="B75" s="116">
        <v>1752</v>
      </c>
      <c r="C75" s="116">
        <v>1656</v>
      </c>
      <c r="D75" s="116">
        <v>1564</v>
      </c>
      <c r="E75" s="116">
        <v>1475</v>
      </c>
    </row>
    <row r="76" spans="1:5" x14ac:dyDescent="0.25">
      <c r="A76" s="103">
        <v>65</v>
      </c>
      <c r="B76" s="116">
        <v>1850</v>
      </c>
      <c r="C76" s="116">
        <v>1694</v>
      </c>
      <c r="D76" s="116">
        <v>1598</v>
      </c>
      <c r="E76" s="116">
        <v>1506</v>
      </c>
    </row>
    <row r="77" spans="1:5" x14ac:dyDescent="0.25">
      <c r="A77" s="103">
        <v>66</v>
      </c>
      <c r="B77" s="116">
        <v>1851</v>
      </c>
      <c r="C77" s="116">
        <v>1790</v>
      </c>
      <c r="D77" s="116">
        <v>1636</v>
      </c>
      <c r="E77" s="116">
        <v>1541</v>
      </c>
    </row>
    <row r="78" spans="1:5" x14ac:dyDescent="0.25">
      <c r="A78" s="103">
        <v>67</v>
      </c>
      <c r="B78" s="116">
        <v>1852</v>
      </c>
      <c r="C78" s="116">
        <v>1787</v>
      </c>
      <c r="D78" s="116">
        <v>1729</v>
      </c>
      <c r="E78" s="116">
        <v>1579</v>
      </c>
    </row>
    <row r="79" spans="1:5" x14ac:dyDescent="0.25">
      <c r="A79" s="103">
        <v>68</v>
      </c>
      <c r="B79" s="116">
        <v>1855</v>
      </c>
      <c r="C79" s="116">
        <v>1785</v>
      </c>
      <c r="D79" s="116">
        <v>1724</v>
      </c>
      <c r="E79" s="116">
        <v>1670</v>
      </c>
    </row>
    <row r="80" spans="1:5" x14ac:dyDescent="0.25">
      <c r="A80" s="103">
        <v>69</v>
      </c>
      <c r="B80" s="116">
        <v>1858</v>
      </c>
      <c r="C80" s="116">
        <v>1784</v>
      </c>
      <c r="D80" s="116">
        <v>1719</v>
      </c>
      <c r="E80" s="116">
        <v>1661</v>
      </c>
    </row>
    <row r="81" spans="1:5" x14ac:dyDescent="0.25">
      <c r="A81" s="103">
        <v>70</v>
      </c>
      <c r="B81" s="116">
        <v>1863</v>
      </c>
      <c r="C81" s="116">
        <v>1784</v>
      </c>
      <c r="D81" s="116">
        <v>1714</v>
      </c>
      <c r="E81" s="116">
        <v>1653</v>
      </c>
    </row>
    <row r="82" spans="1:5" x14ac:dyDescent="0.25">
      <c r="A82" s="103">
        <v>71</v>
      </c>
      <c r="B82" s="116">
        <v>1869</v>
      </c>
      <c r="C82" s="116">
        <v>1784</v>
      </c>
      <c r="D82" s="116">
        <v>1710</v>
      </c>
      <c r="E82" s="116">
        <v>1644</v>
      </c>
    </row>
    <row r="83" spans="1:5" x14ac:dyDescent="0.25">
      <c r="A83" s="103">
        <v>72</v>
      </c>
      <c r="B83" s="116">
        <v>1876</v>
      </c>
      <c r="C83" s="116">
        <v>1786</v>
      </c>
      <c r="D83" s="116">
        <v>1706</v>
      </c>
      <c r="E83" s="116">
        <v>1636</v>
      </c>
    </row>
    <row r="84" spans="1:5" x14ac:dyDescent="0.25">
      <c r="A84" s="103">
        <v>73</v>
      </c>
      <c r="B84" s="116">
        <v>1885</v>
      </c>
      <c r="C84" s="116">
        <v>1788</v>
      </c>
      <c r="D84" s="116">
        <v>1703</v>
      </c>
      <c r="E84" s="116">
        <v>1629</v>
      </c>
    </row>
    <row r="85" spans="1:5" x14ac:dyDescent="0.25">
      <c r="A85" s="103">
        <v>74</v>
      </c>
      <c r="B85" s="116">
        <v>1897</v>
      </c>
      <c r="C85" s="116">
        <v>1793</v>
      </c>
      <c r="D85" s="116">
        <v>1701</v>
      </c>
      <c r="E85" s="116">
        <v>1621</v>
      </c>
    </row>
  </sheetData>
  <sheetProtection algorithmName="SHA-512" hashValue="NlDe6XNhs1xx2YVj4kWw51U8hR+bjlIRbRlNQbE1BBdlDD5M/9VvarEaOWUwTNC9v4OQtrpHp3sNdN3zYtIamA==" saltValue="CQupSI67kNl13ohEyXDO6g==" spinCount="100000" sheet="1" objects="1" scenarios="1"/>
  <conditionalFormatting sqref="A6:A21">
    <cfRule type="expression" dxfId="169" priority="5" stopIfTrue="1">
      <formula>MOD(ROW(),2)=0</formula>
    </cfRule>
    <cfRule type="expression" dxfId="168" priority="6" stopIfTrue="1">
      <formula>MOD(ROW(),2)&lt;&gt;0</formula>
    </cfRule>
  </conditionalFormatting>
  <conditionalFormatting sqref="A26:A85">
    <cfRule type="expression" dxfId="167" priority="1" stopIfTrue="1">
      <formula>MOD(ROW(),2)=0</formula>
    </cfRule>
    <cfRule type="expression" dxfId="166" priority="2" stopIfTrue="1">
      <formula>MOD(ROW(),2)&lt;&gt;0</formula>
    </cfRule>
  </conditionalFormatting>
  <conditionalFormatting sqref="B6:E21">
    <cfRule type="expression" dxfId="165" priority="13" stopIfTrue="1">
      <formula>MOD(ROW(),2)=0</formula>
    </cfRule>
    <cfRule type="expression" dxfId="164" priority="14" stopIfTrue="1">
      <formula>MOD(ROW(),2)&lt;&gt;0</formula>
    </cfRule>
  </conditionalFormatting>
  <conditionalFormatting sqref="B26:E85">
    <cfRule type="expression" dxfId="163" priority="3" stopIfTrue="1">
      <formula>MOD(ROW(),2)=0</formula>
    </cfRule>
    <cfRule type="expression" dxfId="162" priority="4" stopIfTrue="1">
      <formula>MOD(ROW(),2)&lt;&gt;0</formula>
    </cfRule>
  </conditionalFormatting>
  <hyperlinks>
    <hyperlink ref="B24" location="Assumptions!A1" display="Assumptions" xr:uid="{27D1CB14-B911-4F1A-8ED8-2A50DBEB20B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dimension ref="A1:I85"/>
  <sheetViews>
    <sheetView showGridLines="0" zoomScale="85" zoomScaleNormal="85" workbookViewId="0">
      <selection activeCell="A4" sqref="A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Added pension - x-712</v>
      </c>
      <c r="B3" s="53"/>
      <c r="C3" s="53"/>
      <c r="D3" s="53"/>
      <c r="E3" s="53"/>
      <c r="F3" s="53"/>
      <c r="G3" s="53"/>
      <c r="H3" s="53"/>
      <c r="I3" s="53"/>
    </row>
    <row r="4" spans="1:9" x14ac:dyDescent="0.25">
      <c r="A4" s="55"/>
    </row>
    <row r="6" spans="1:9" x14ac:dyDescent="0.25">
      <c r="A6" s="150" t="s">
        <v>22</v>
      </c>
      <c r="B6" s="149" t="s">
        <v>24</v>
      </c>
      <c r="C6" s="149"/>
      <c r="D6" s="149"/>
      <c r="E6" s="149"/>
    </row>
    <row r="7" spans="1:9" x14ac:dyDescent="0.25">
      <c r="A7" s="83" t="s">
        <v>14</v>
      </c>
      <c r="B7" s="149" t="s">
        <v>43</v>
      </c>
      <c r="C7" s="149"/>
      <c r="D7" s="149"/>
      <c r="E7" s="149"/>
    </row>
    <row r="8" spans="1:9" x14ac:dyDescent="0.25">
      <c r="A8" s="83" t="s">
        <v>44</v>
      </c>
      <c r="B8" s="149" t="s">
        <v>436</v>
      </c>
      <c r="C8" s="149"/>
      <c r="D8" s="149"/>
      <c r="E8" s="149"/>
    </row>
    <row r="9" spans="1:9" x14ac:dyDescent="0.25">
      <c r="A9" s="83" t="s">
        <v>15</v>
      </c>
      <c r="B9" s="149" t="s">
        <v>414</v>
      </c>
      <c r="C9" s="149"/>
      <c r="D9" s="149"/>
      <c r="E9" s="149"/>
    </row>
    <row r="10" spans="1:9" x14ac:dyDescent="0.25">
      <c r="A10" s="83" t="s">
        <v>1</v>
      </c>
      <c r="B10" s="149" t="s">
        <v>440</v>
      </c>
      <c r="C10" s="149"/>
      <c r="D10" s="149"/>
      <c r="E10" s="149"/>
    </row>
    <row r="11" spans="1:9" x14ac:dyDescent="0.25">
      <c r="A11" s="83" t="s">
        <v>21</v>
      </c>
      <c r="B11" s="149" t="s">
        <v>272</v>
      </c>
      <c r="C11" s="149"/>
      <c r="D11" s="149"/>
      <c r="E11" s="149"/>
    </row>
    <row r="12" spans="1:9" x14ac:dyDescent="0.25">
      <c r="A12" s="83" t="s">
        <v>256</v>
      </c>
      <c r="B12" s="149" t="s">
        <v>438</v>
      </c>
      <c r="C12" s="149"/>
      <c r="D12" s="149"/>
      <c r="E12" s="149"/>
    </row>
    <row r="13" spans="1:9" x14ac:dyDescent="0.25">
      <c r="A13" s="83" t="s">
        <v>46</v>
      </c>
      <c r="B13" s="149">
        <v>0</v>
      </c>
      <c r="C13" s="149"/>
      <c r="D13" s="149"/>
      <c r="E13" s="149"/>
    </row>
    <row r="14" spans="1:9" x14ac:dyDescent="0.25">
      <c r="A14" s="83" t="s">
        <v>16</v>
      </c>
      <c r="B14" s="149">
        <v>712</v>
      </c>
      <c r="C14" s="149"/>
      <c r="D14" s="149"/>
      <c r="E14" s="149"/>
    </row>
    <row r="15" spans="1:9" x14ac:dyDescent="0.25">
      <c r="A15" s="83" t="s">
        <v>47</v>
      </c>
      <c r="B15" s="149" t="s">
        <v>441</v>
      </c>
      <c r="C15" s="149"/>
      <c r="D15" s="149"/>
      <c r="E15" s="149"/>
    </row>
    <row r="16" spans="1:9" x14ac:dyDescent="0.25">
      <c r="A16" s="83" t="s">
        <v>48</v>
      </c>
      <c r="B16" s="149" t="s">
        <v>365</v>
      </c>
      <c r="C16" s="149"/>
      <c r="D16" s="149"/>
      <c r="E16" s="149"/>
    </row>
    <row r="17" spans="1:5" x14ac:dyDescent="0.25">
      <c r="A17" s="151" t="s">
        <v>694</v>
      </c>
      <c r="B17" s="149"/>
      <c r="C17" s="149"/>
      <c r="D17" s="149"/>
      <c r="E17" s="149"/>
    </row>
    <row r="18" spans="1:5" x14ac:dyDescent="0.25">
      <c r="A18" s="83" t="s">
        <v>17</v>
      </c>
      <c r="B18" s="152">
        <v>45195</v>
      </c>
      <c r="C18" s="149"/>
      <c r="D18" s="149"/>
      <c r="E18" s="149"/>
    </row>
    <row r="19" spans="1:5" x14ac:dyDescent="0.25">
      <c r="A19" s="83" t="s">
        <v>18</v>
      </c>
      <c r="B19" s="152"/>
      <c r="C19" s="149"/>
      <c r="D19" s="149"/>
      <c r="E19" s="149"/>
    </row>
    <row r="20" spans="1:5" x14ac:dyDescent="0.25">
      <c r="A20" s="83" t="s">
        <v>254</v>
      </c>
      <c r="B20" s="149" t="s">
        <v>578</v>
      </c>
      <c r="C20" s="149"/>
      <c r="D20" s="149"/>
      <c r="E20" s="149"/>
    </row>
    <row r="21" spans="1:5" x14ac:dyDescent="0.25">
      <c r="A21" s="83" t="s">
        <v>762</v>
      </c>
      <c r="B21" s="149" t="s">
        <v>710</v>
      </c>
      <c r="C21" s="149"/>
      <c r="D21" s="149"/>
      <c r="E21" s="149"/>
    </row>
    <row r="22" spans="1:5" x14ac:dyDescent="0.25">
      <c r="A22" s="94"/>
    </row>
    <row r="23" spans="1:5" x14ac:dyDescent="0.25">
      <c r="B23" s="94" t="str">
        <f>HYPERLINK("#'Factor List'!A1","Back to Factor List")</f>
        <v>Back to Factor List</v>
      </c>
    </row>
    <row r="24" spans="1:5" x14ac:dyDescent="0.25">
      <c r="B24" s="94" t="s">
        <v>705</v>
      </c>
    </row>
    <row r="26" spans="1:5" ht="52.8" x14ac:dyDescent="0.25">
      <c r="A26" s="102" t="s">
        <v>266</v>
      </c>
      <c r="B26" s="102" t="s">
        <v>511</v>
      </c>
      <c r="C26" s="102" t="s">
        <v>512</v>
      </c>
      <c r="D26" s="102" t="s">
        <v>513</v>
      </c>
      <c r="E26" s="102" t="s">
        <v>514</v>
      </c>
    </row>
    <row r="27" spans="1:5" x14ac:dyDescent="0.25">
      <c r="A27" s="103">
        <v>16</v>
      </c>
      <c r="B27" s="116">
        <v>934</v>
      </c>
      <c r="C27" s="116">
        <v>896</v>
      </c>
      <c r="D27" s="116">
        <v>859</v>
      </c>
      <c r="E27" s="116">
        <v>824</v>
      </c>
    </row>
    <row r="28" spans="1:5" x14ac:dyDescent="0.25">
      <c r="A28" s="103">
        <v>17</v>
      </c>
      <c r="B28" s="116">
        <v>948</v>
      </c>
      <c r="C28" s="116">
        <v>909</v>
      </c>
      <c r="D28" s="116">
        <v>871</v>
      </c>
      <c r="E28" s="116">
        <v>836</v>
      </c>
    </row>
    <row r="29" spans="1:5" x14ac:dyDescent="0.25">
      <c r="A29" s="103">
        <v>18</v>
      </c>
      <c r="B29" s="116">
        <v>961</v>
      </c>
      <c r="C29" s="116">
        <v>922</v>
      </c>
      <c r="D29" s="116">
        <v>884</v>
      </c>
      <c r="E29" s="116">
        <v>848</v>
      </c>
    </row>
    <row r="30" spans="1:5" x14ac:dyDescent="0.25">
      <c r="A30" s="103">
        <v>19</v>
      </c>
      <c r="B30" s="116">
        <v>976</v>
      </c>
      <c r="C30" s="116">
        <v>936</v>
      </c>
      <c r="D30" s="116">
        <v>897</v>
      </c>
      <c r="E30" s="116">
        <v>860</v>
      </c>
    </row>
    <row r="31" spans="1:5" x14ac:dyDescent="0.25">
      <c r="A31" s="103">
        <v>20</v>
      </c>
      <c r="B31" s="116">
        <v>990</v>
      </c>
      <c r="C31" s="116">
        <v>949</v>
      </c>
      <c r="D31" s="116">
        <v>910</v>
      </c>
      <c r="E31" s="116">
        <v>873</v>
      </c>
    </row>
    <row r="32" spans="1:5" x14ac:dyDescent="0.25">
      <c r="A32" s="103">
        <v>21</v>
      </c>
      <c r="B32" s="116">
        <v>1005</v>
      </c>
      <c r="C32" s="116">
        <v>963</v>
      </c>
      <c r="D32" s="116">
        <v>924</v>
      </c>
      <c r="E32" s="116">
        <v>885</v>
      </c>
    </row>
    <row r="33" spans="1:5" x14ac:dyDescent="0.25">
      <c r="A33" s="103">
        <v>22</v>
      </c>
      <c r="B33" s="116">
        <v>1019</v>
      </c>
      <c r="C33" s="116">
        <v>977</v>
      </c>
      <c r="D33" s="116">
        <v>937</v>
      </c>
      <c r="E33" s="116">
        <v>898</v>
      </c>
    </row>
    <row r="34" spans="1:5" x14ac:dyDescent="0.25">
      <c r="A34" s="103">
        <v>23</v>
      </c>
      <c r="B34" s="116">
        <v>1034</v>
      </c>
      <c r="C34" s="116">
        <v>991</v>
      </c>
      <c r="D34" s="116">
        <v>950</v>
      </c>
      <c r="E34" s="116">
        <v>911</v>
      </c>
    </row>
    <row r="35" spans="1:5" x14ac:dyDescent="0.25">
      <c r="A35" s="103">
        <v>24</v>
      </c>
      <c r="B35" s="116">
        <v>1049</v>
      </c>
      <c r="C35" s="116">
        <v>1006</v>
      </c>
      <c r="D35" s="116">
        <v>964</v>
      </c>
      <c r="E35" s="116">
        <v>924</v>
      </c>
    </row>
    <row r="36" spans="1:5" x14ac:dyDescent="0.25">
      <c r="A36" s="103">
        <v>25</v>
      </c>
      <c r="B36" s="116">
        <v>1064</v>
      </c>
      <c r="C36" s="116">
        <v>1020</v>
      </c>
      <c r="D36" s="116">
        <v>978</v>
      </c>
      <c r="E36" s="116">
        <v>937</v>
      </c>
    </row>
    <row r="37" spans="1:5" x14ac:dyDescent="0.25">
      <c r="A37" s="103">
        <v>26</v>
      </c>
      <c r="B37" s="116">
        <v>1080</v>
      </c>
      <c r="C37" s="116">
        <v>1035</v>
      </c>
      <c r="D37" s="116">
        <v>992</v>
      </c>
      <c r="E37" s="116">
        <v>950</v>
      </c>
    </row>
    <row r="38" spans="1:5" x14ac:dyDescent="0.25">
      <c r="A38" s="103">
        <v>27</v>
      </c>
      <c r="B38" s="116">
        <v>1095</v>
      </c>
      <c r="C38" s="116">
        <v>1050</v>
      </c>
      <c r="D38" s="116">
        <v>1006</v>
      </c>
      <c r="E38" s="116">
        <v>964</v>
      </c>
    </row>
    <row r="39" spans="1:5" x14ac:dyDescent="0.25">
      <c r="A39" s="103">
        <v>28</v>
      </c>
      <c r="B39" s="116">
        <v>1111</v>
      </c>
      <c r="C39" s="116">
        <v>1065</v>
      </c>
      <c r="D39" s="116">
        <v>1020</v>
      </c>
      <c r="E39" s="116">
        <v>978</v>
      </c>
    </row>
    <row r="40" spans="1:5" x14ac:dyDescent="0.25">
      <c r="A40" s="103">
        <v>29</v>
      </c>
      <c r="B40" s="116">
        <v>1127</v>
      </c>
      <c r="C40" s="116">
        <v>1080</v>
      </c>
      <c r="D40" s="116">
        <v>1035</v>
      </c>
      <c r="E40" s="116">
        <v>991</v>
      </c>
    </row>
    <row r="41" spans="1:5" x14ac:dyDescent="0.25">
      <c r="A41" s="103">
        <v>30</v>
      </c>
      <c r="B41" s="116">
        <v>1143</v>
      </c>
      <c r="C41" s="116">
        <v>1095</v>
      </c>
      <c r="D41" s="116">
        <v>1049</v>
      </c>
      <c r="E41" s="116">
        <v>1005</v>
      </c>
    </row>
    <row r="42" spans="1:5" x14ac:dyDescent="0.25">
      <c r="A42" s="103">
        <v>31</v>
      </c>
      <c r="B42" s="116">
        <v>1159</v>
      </c>
      <c r="C42" s="116">
        <v>1111</v>
      </c>
      <c r="D42" s="116">
        <v>1064</v>
      </c>
      <c r="E42" s="116">
        <v>1019</v>
      </c>
    </row>
    <row r="43" spans="1:5" x14ac:dyDescent="0.25">
      <c r="A43" s="103">
        <v>32</v>
      </c>
      <c r="B43" s="116">
        <v>1176</v>
      </c>
      <c r="C43" s="116">
        <v>1127</v>
      </c>
      <c r="D43" s="116">
        <v>1079</v>
      </c>
      <c r="E43" s="116">
        <v>1034</v>
      </c>
    </row>
    <row r="44" spans="1:5" x14ac:dyDescent="0.25">
      <c r="A44" s="103">
        <v>33</v>
      </c>
      <c r="B44" s="116">
        <v>1193</v>
      </c>
      <c r="C44" s="116">
        <v>1142</v>
      </c>
      <c r="D44" s="116">
        <v>1094</v>
      </c>
      <c r="E44" s="116">
        <v>1048</v>
      </c>
    </row>
    <row r="45" spans="1:5" x14ac:dyDescent="0.25">
      <c r="A45" s="103">
        <v>34</v>
      </c>
      <c r="B45" s="116">
        <v>1210</v>
      </c>
      <c r="C45" s="116">
        <v>1159</v>
      </c>
      <c r="D45" s="116">
        <v>1109</v>
      </c>
      <c r="E45" s="116">
        <v>1062</v>
      </c>
    </row>
    <row r="46" spans="1:5" x14ac:dyDescent="0.25">
      <c r="A46" s="103">
        <v>35</v>
      </c>
      <c r="B46" s="116">
        <v>1227</v>
      </c>
      <c r="C46" s="116">
        <v>1175</v>
      </c>
      <c r="D46" s="116">
        <v>1125</v>
      </c>
      <c r="E46" s="116">
        <v>1077</v>
      </c>
    </row>
    <row r="47" spans="1:5" x14ac:dyDescent="0.25">
      <c r="A47" s="103">
        <v>36</v>
      </c>
      <c r="B47" s="116">
        <v>1244</v>
      </c>
      <c r="C47" s="116">
        <v>1191</v>
      </c>
      <c r="D47" s="116">
        <v>1141</v>
      </c>
      <c r="E47" s="116">
        <v>1092</v>
      </c>
    </row>
    <row r="48" spans="1:5" x14ac:dyDescent="0.25">
      <c r="A48" s="103">
        <v>37</v>
      </c>
      <c r="B48" s="116">
        <v>1262</v>
      </c>
      <c r="C48" s="116">
        <v>1208</v>
      </c>
      <c r="D48" s="116">
        <v>1156</v>
      </c>
      <c r="E48" s="116">
        <v>1107</v>
      </c>
    </row>
    <row r="49" spans="1:5" x14ac:dyDescent="0.25">
      <c r="A49" s="103">
        <v>38</v>
      </c>
      <c r="B49" s="116">
        <v>1279</v>
      </c>
      <c r="C49" s="116">
        <v>1225</v>
      </c>
      <c r="D49" s="116">
        <v>1172</v>
      </c>
      <c r="E49" s="116">
        <v>1122</v>
      </c>
    </row>
    <row r="50" spans="1:5" x14ac:dyDescent="0.25">
      <c r="A50" s="103">
        <v>39</v>
      </c>
      <c r="B50" s="116">
        <v>1297</v>
      </c>
      <c r="C50" s="116">
        <v>1242</v>
      </c>
      <c r="D50" s="116">
        <v>1189</v>
      </c>
      <c r="E50" s="116">
        <v>1138</v>
      </c>
    </row>
    <row r="51" spans="1:5" x14ac:dyDescent="0.25">
      <c r="A51" s="103">
        <v>40</v>
      </c>
      <c r="B51" s="116">
        <v>1316</v>
      </c>
      <c r="C51" s="116">
        <v>1259</v>
      </c>
      <c r="D51" s="116">
        <v>1205</v>
      </c>
      <c r="E51" s="116">
        <v>1153</v>
      </c>
    </row>
    <row r="52" spans="1:5" x14ac:dyDescent="0.25">
      <c r="A52" s="103">
        <v>41</v>
      </c>
      <c r="B52" s="116">
        <v>1335</v>
      </c>
      <c r="C52" s="116">
        <v>1277</v>
      </c>
      <c r="D52" s="116">
        <v>1222</v>
      </c>
      <c r="E52" s="116">
        <v>1169</v>
      </c>
    </row>
    <row r="53" spans="1:5" x14ac:dyDescent="0.25">
      <c r="A53" s="103">
        <v>42</v>
      </c>
      <c r="B53" s="116">
        <v>1354</v>
      </c>
      <c r="C53" s="116">
        <v>1295</v>
      </c>
      <c r="D53" s="116">
        <v>1239</v>
      </c>
      <c r="E53" s="116">
        <v>1186</v>
      </c>
    </row>
    <row r="54" spans="1:5" x14ac:dyDescent="0.25">
      <c r="A54" s="103">
        <v>43</v>
      </c>
      <c r="B54" s="116">
        <v>1373</v>
      </c>
      <c r="C54" s="116">
        <v>1314</v>
      </c>
      <c r="D54" s="116">
        <v>1257</v>
      </c>
      <c r="E54" s="116">
        <v>1202</v>
      </c>
    </row>
    <row r="55" spans="1:5" x14ac:dyDescent="0.25">
      <c r="A55" s="103">
        <v>44</v>
      </c>
      <c r="B55" s="116">
        <v>1393</v>
      </c>
      <c r="C55" s="116">
        <v>1332</v>
      </c>
      <c r="D55" s="116">
        <v>1274</v>
      </c>
      <c r="E55" s="116">
        <v>1219</v>
      </c>
    </row>
    <row r="56" spans="1:5" x14ac:dyDescent="0.25">
      <c r="A56" s="103">
        <v>45</v>
      </c>
      <c r="B56" s="116">
        <v>1413</v>
      </c>
      <c r="C56" s="116">
        <v>1351</v>
      </c>
      <c r="D56" s="116">
        <v>1292</v>
      </c>
      <c r="E56" s="116">
        <v>1236</v>
      </c>
    </row>
    <row r="57" spans="1:5" x14ac:dyDescent="0.25">
      <c r="A57" s="103">
        <v>46</v>
      </c>
      <c r="B57" s="116">
        <v>1433</v>
      </c>
      <c r="C57" s="116">
        <v>1370</v>
      </c>
      <c r="D57" s="116">
        <v>1310</v>
      </c>
      <c r="E57" s="116">
        <v>1253</v>
      </c>
    </row>
    <row r="58" spans="1:5" x14ac:dyDescent="0.25">
      <c r="A58" s="103">
        <v>47</v>
      </c>
      <c r="B58" s="116">
        <v>1453</v>
      </c>
      <c r="C58" s="116">
        <v>1390</v>
      </c>
      <c r="D58" s="116">
        <v>1328</v>
      </c>
      <c r="E58" s="116">
        <v>1270</v>
      </c>
    </row>
    <row r="59" spans="1:5" x14ac:dyDescent="0.25">
      <c r="A59" s="103">
        <v>48</v>
      </c>
      <c r="B59" s="116">
        <v>1474</v>
      </c>
      <c r="C59" s="116">
        <v>1409</v>
      </c>
      <c r="D59" s="116">
        <v>1347</v>
      </c>
      <c r="E59" s="116">
        <v>1287</v>
      </c>
    </row>
    <row r="60" spans="1:5" x14ac:dyDescent="0.25">
      <c r="A60" s="103">
        <v>49</v>
      </c>
      <c r="B60" s="116">
        <v>1495</v>
      </c>
      <c r="C60" s="116">
        <v>1429</v>
      </c>
      <c r="D60" s="116">
        <v>1366</v>
      </c>
      <c r="E60" s="116">
        <v>1305</v>
      </c>
    </row>
    <row r="61" spans="1:5" x14ac:dyDescent="0.25">
      <c r="A61" s="103">
        <v>50</v>
      </c>
      <c r="B61" s="116">
        <v>1516</v>
      </c>
      <c r="C61" s="116">
        <v>1449</v>
      </c>
      <c r="D61" s="116">
        <v>1384</v>
      </c>
      <c r="E61" s="116">
        <v>1323</v>
      </c>
    </row>
    <row r="62" spans="1:5" x14ac:dyDescent="0.25">
      <c r="A62" s="103">
        <v>51</v>
      </c>
      <c r="B62" s="116">
        <v>1538</v>
      </c>
      <c r="C62" s="116">
        <v>1469</v>
      </c>
      <c r="D62" s="116">
        <v>1403</v>
      </c>
      <c r="E62" s="116">
        <v>1341</v>
      </c>
    </row>
    <row r="63" spans="1:5" x14ac:dyDescent="0.25">
      <c r="A63" s="103">
        <v>52</v>
      </c>
      <c r="B63" s="116">
        <v>1560</v>
      </c>
      <c r="C63" s="116">
        <v>1490</v>
      </c>
      <c r="D63" s="116">
        <v>1423</v>
      </c>
      <c r="E63" s="116">
        <v>1359</v>
      </c>
    </row>
    <row r="64" spans="1:5" x14ac:dyDescent="0.25">
      <c r="A64" s="103">
        <v>53</v>
      </c>
      <c r="B64" s="116">
        <v>1582</v>
      </c>
      <c r="C64" s="116">
        <v>1510</v>
      </c>
      <c r="D64" s="116">
        <v>1442</v>
      </c>
      <c r="E64" s="116">
        <v>1377</v>
      </c>
    </row>
    <row r="65" spans="1:5" x14ac:dyDescent="0.25">
      <c r="A65" s="103">
        <v>54</v>
      </c>
      <c r="B65" s="116">
        <v>1604</v>
      </c>
      <c r="C65" s="116">
        <v>1531</v>
      </c>
      <c r="D65" s="116">
        <v>1461</v>
      </c>
      <c r="E65" s="116">
        <v>1394</v>
      </c>
    </row>
    <row r="66" spans="1:5" x14ac:dyDescent="0.25">
      <c r="A66" s="103">
        <v>55</v>
      </c>
      <c r="B66" s="116">
        <v>1626</v>
      </c>
      <c r="C66" s="116">
        <v>1552</v>
      </c>
      <c r="D66" s="116">
        <v>1480</v>
      </c>
      <c r="E66" s="116">
        <v>1412</v>
      </c>
    </row>
    <row r="67" spans="1:5" x14ac:dyDescent="0.25">
      <c r="A67" s="103">
        <v>56</v>
      </c>
      <c r="B67" s="116">
        <v>1649</v>
      </c>
      <c r="C67" s="116">
        <v>1573</v>
      </c>
      <c r="D67" s="116">
        <v>1500</v>
      </c>
      <c r="E67" s="116">
        <v>1430</v>
      </c>
    </row>
    <row r="68" spans="1:5" x14ac:dyDescent="0.25">
      <c r="A68" s="103">
        <v>57</v>
      </c>
      <c r="B68" s="116">
        <v>1673</v>
      </c>
      <c r="C68" s="116">
        <v>1595</v>
      </c>
      <c r="D68" s="116">
        <v>1520</v>
      </c>
      <c r="E68" s="116">
        <v>1449</v>
      </c>
    </row>
    <row r="69" spans="1:5" x14ac:dyDescent="0.25">
      <c r="A69" s="103">
        <v>58</v>
      </c>
      <c r="B69" s="116">
        <v>1698</v>
      </c>
      <c r="C69" s="116">
        <v>1618</v>
      </c>
      <c r="D69" s="116">
        <v>1541</v>
      </c>
      <c r="E69" s="116">
        <v>1467</v>
      </c>
    </row>
    <row r="70" spans="1:5" x14ac:dyDescent="0.25">
      <c r="A70" s="103">
        <v>59</v>
      </c>
      <c r="B70" s="116">
        <v>1724</v>
      </c>
      <c r="C70" s="116">
        <v>1642</v>
      </c>
      <c r="D70" s="116">
        <v>1563</v>
      </c>
      <c r="E70" s="116">
        <v>1487</v>
      </c>
    </row>
    <row r="71" spans="1:5" x14ac:dyDescent="0.25">
      <c r="A71" s="103">
        <v>60</v>
      </c>
      <c r="B71" s="116">
        <v>1751</v>
      </c>
      <c r="C71" s="116">
        <v>1667</v>
      </c>
      <c r="D71" s="116">
        <v>1585</v>
      </c>
      <c r="E71" s="116">
        <v>1508</v>
      </c>
    </row>
    <row r="72" spans="1:5" x14ac:dyDescent="0.25">
      <c r="A72" s="103">
        <v>61</v>
      </c>
      <c r="B72" s="116">
        <v>1781</v>
      </c>
      <c r="C72" s="116">
        <v>1694</v>
      </c>
      <c r="D72" s="116">
        <v>1610</v>
      </c>
      <c r="E72" s="116">
        <v>1530</v>
      </c>
    </row>
    <row r="73" spans="1:5" x14ac:dyDescent="0.25">
      <c r="A73" s="103">
        <v>62</v>
      </c>
      <c r="B73" s="116">
        <v>1813</v>
      </c>
      <c r="C73" s="116">
        <v>1722</v>
      </c>
      <c r="D73" s="116">
        <v>1636</v>
      </c>
      <c r="E73" s="116">
        <v>1553</v>
      </c>
    </row>
    <row r="74" spans="1:5" x14ac:dyDescent="0.25">
      <c r="A74" s="103">
        <v>63</v>
      </c>
      <c r="B74" s="116">
        <v>1847</v>
      </c>
      <c r="C74" s="116">
        <v>1753</v>
      </c>
      <c r="D74" s="116">
        <v>1664</v>
      </c>
      <c r="E74" s="116">
        <v>1579</v>
      </c>
    </row>
    <row r="75" spans="1:5" x14ac:dyDescent="0.25">
      <c r="A75" s="103">
        <v>64</v>
      </c>
      <c r="B75" s="116">
        <v>1883</v>
      </c>
      <c r="C75" s="116">
        <v>1787</v>
      </c>
      <c r="D75" s="116">
        <v>1695</v>
      </c>
      <c r="E75" s="116">
        <v>1606</v>
      </c>
    </row>
    <row r="76" spans="1:5" x14ac:dyDescent="0.25">
      <c r="A76" s="103">
        <v>65</v>
      </c>
      <c r="B76" s="116">
        <v>1850</v>
      </c>
      <c r="C76" s="116">
        <v>1823</v>
      </c>
      <c r="D76" s="116">
        <v>1728</v>
      </c>
      <c r="E76" s="116">
        <v>1636</v>
      </c>
    </row>
    <row r="77" spans="1:5" x14ac:dyDescent="0.25">
      <c r="A77" s="103">
        <v>66</v>
      </c>
      <c r="B77" s="116">
        <v>1851</v>
      </c>
      <c r="C77" s="116">
        <v>1790</v>
      </c>
      <c r="D77" s="116">
        <v>1764</v>
      </c>
      <c r="E77" s="116">
        <v>1669</v>
      </c>
    </row>
    <row r="78" spans="1:5" x14ac:dyDescent="0.25">
      <c r="A78" s="103">
        <v>67</v>
      </c>
      <c r="B78" s="116">
        <v>1852</v>
      </c>
      <c r="C78" s="116">
        <v>1787</v>
      </c>
      <c r="D78" s="116">
        <v>1729</v>
      </c>
      <c r="E78" s="116">
        <v>1705</v>
      </c>
    </row>
    <row r="79" spans="1:5" x14ac:dyDescent="0.25">
      <c r="A79" s="103">
        <v>68</v>
      </c>
      <c r="B79" s="116">
        <v>1855</v>
      </c>
      <c r="C79" s="116">
        <v>1785</v>
      </c>
      <c r="D79" s="116">
        <v>1724</v>
      </c>
      <c r="E79" s="116">
        <v>1670</v>
      </c>
    </row>
    <row r="80" spans="1:5" x14ac:dyDescent="0.25">
      <c r="A80" s="103">
        <v>69</v>
      </c>
      <c r="B80" s="116">
        <v>1858</v>
      </c>
      <c r="C80" s="116">
        <v>1784</v>
      </c>
      <c r="D80" s="116">
        <v>1719</v>
      </c>
      <c r="E80" s="116">
        <v>1661</v>
      </c>
    </row>
    <row r="81" spans="1:5" x14ac:dyDescent="0.25">
      <c r="A81" s="103">
        <v>70</v>
      </c>
      <c r="B81" s="116">
        <v>1863</v>
      </c>
      <c r="C81" s="116">
        <v>1784</v>
      </c>
      <c r="D81" s="116">
        <v>1714</v>
      </c>
      <c r="E81" s="116">
        <v>1653</v>
      </c>
    </row>
    <row r="82" spans="1:5" x14ac:dyDescent="0.25">
      <c r="A82" s="103">
        <v>71</v>
      </c>
      <c r="B82" s="116">
        <v>1869</v>
      </c>
      <c r="C82" s="116">
        <v>1784</v>
      </c>
      <c r="D82" s="116">
        <v>1710</v>
      </c>
      <c r="E82" s="116">
        <v>1644</v>
      </c>
    </row>
    <row r="83" spans="1:5" x14ac:dyDescent="0.25">
      <c r="A83" s="103">
        <v>72</v>
      </c>
      <c r="B83" s="116">
        <v>1876</v>
      </c>
      <c r="C83" s="116">
        <v>1786</v>
      </c>
      <c r="D83" s="116">
        <v>1706</v>
      </c>
      <c r="E83" s="116">
        <v>1636</v>
      </c>
    </row>
    <row r="84" spans="1:5" x14ac:dyDescent="0.25">
      <c r="A84" s="103">
        <v>73</v>
      </c>
      <c r="B84" s="116">
        <v>1885</v>
      </c>
      <c r="C84" s="116">
        <v>1788</v>
      </c>
      <c r="D84" s="116">
        <v>1703</v>
      </c>
      <c r="E84" s="116">
        <v>1629</v>
      </c>
    </row>
    <row r="85" spans="1:5" x14ac:dyDescent="0.25">
      <c r="A85" s="103">
        <v>74</v>
      </c>
      <c r="B85" s="116">
        <v>1897</v>
      </c>
      <c r="C85" s="116">
        <v>1793</v>
      </c>
      <c r="D85" s="116">
        <v>1701</v>
      </c>
      <c r="E85" s="116">
        <v>1621</v>
      </c>
    </row>
  </sheetData>
  <sheetProtection algorithmName="SHA-512" hashValue="bayj9zjI7txRTdxFB9cmRtxXZUaTzdQjce2rWRl6psCx0OaFU1mcZI3Ejq/yjkq7berCPNM6r5xAsSFI/hXVpg==" saltValue="7Ref4SE8gSol/bVmclWp4A==" spinCount="100000" sheet="1" objects="1" scenarios="1"/>
  <conditionalFormatting sqref="A6:A21">
    <cfRule type="expression" dxfId="161" priority="5" stopIfTrue="1">
      <formula>MOD(ROW(),2)=0</formula>
    </cfRule>
    <cfRule type="expression" dxfId="160" priority="6" stopIfTrue="1">
      <formula>MOD(ROW(),2)&lt;&gt;0</formula>
    </cfRule>
  </conditionalFormatting>
  <conditionalFormatting sqref="A26:A85">
    <cfRule type="expression" dxfId="159" priority="1" stopIfTrue="1">
      <formula>MOD(ROW(),2)=0</formula>
    </cfRule>
    <cfRule type="expression" dxfId="158" priority="2" stopIfTrue="1">
      <formula>MOD(ROW(),2)&lt;&gt;0</formula>
    </cfRule>
  </conditionalFormatting>
  <conditionalFormatting sqref="B6:E21">
    <cfRule type="expression" dxfId="157" priority="13" stopIfTrue="1">
      <formula>MOD(ROW(),2)=0</formula>
    </cfRule>
    <cfRule type="expression" dxfId="156" priority="14" stopIfTrue="1">
      <formula>MOD(ROW(),2)&lt;&gt;0</formula>
    </cfRule>
  </conditionalFormatting>
  <conditionalFormatting sqref="B26:E85">
    <cfRule type="expression" dxfId="155" priority="3" stopIfTrue="1">
      <formula>MOD(ROW(),2)=0</formula>
    </cfRule>
    <cfRule type="expression" dxfId="154" priority="4" stopIfTrue="1">
      <formula>MOD(ROW(),2)&lt;&gt;0</formula>
    </cfRule>
  </conditionalFormatting>
  <hyperlinks>
    <hyperlink ref="B24" location="Assumptions!A1" display="Assumptions" xr:uid="{BBE76A63-D2F7-4687-8977-6EFC6CDBDD1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6"/>
  <dimension ref="A1:AX75"/>
  <sheetViews>
    <sheetView showGridLines="0" zoomScale="85" zoomScaleNormal="85" workbookViewId="0">
      <selection activeCell="A4" sqref="A4"/>
    </sheetView>
  </sheetViews>
  <sheetFormatPr defaultColWidth="10" defaultRowHeight="13.2" x14ac:dyDescent="0.25"/>
  <cols>
    <col min="1" max="1" width="31.5546875" style="25" customWidth="1"/>
    <col min="2" max="50" width="22.5546875" style="25" customWidth="1"/>
    <col min="51" max="16384" width="10" style="25"/>
  </cols>
  <sheetData>
    <row r="1" spans="1:50" ht="21" x14ac:dyDescent="0.4">
      <c r="A1" s="50" t="s">
        <v>3</v>
      </c>
      <c r="B1" s="51"/>
      <c r="C1" s="51"/>
      <c r="D1" s="51"/>
      <c r="E1" s="51"/>
      <c r="F1" s="51"/>
      <c r="G1" s="51"/>
      <c r="H1" s="51"/>
      <c r="I1" s="51"/>
    </row>
    <row r="2" spans="1:50" ht="15.6" x14ac:dyDescent="0.3">
      <c r="A2" s="52" t="str">
        <f>IF(title="&gt; Enter workbook title here","Enter workbook title in Cover sheet",title)</f>
        <v>LGPS_S - Consolidated Factor Spreadsheet</v>
      </c>
      <c r="B2" s="53"/>
      <c r="C2" s="53"/>
      <c r="D2" s="53"/>
      <c r="E2" s="53"/>
      <c r="F2" s="53"/>
      <c r="G2" s="53"/>
      <c r="H2" s="53"/>
      <c r="I2" s="53"/>
    </row>
    <row r="3" spans="1:50" ht="15.6" x14ac:dyDescent="0.3">
      <c r="A3" s="54" t="str">
        <f>TABLE_FACTOR_TYPE_1&amp;" - x-"&amp;TABLE_SERIES_NUMBER_1</f>
        <v>Added pension - x-713</v>
      </c>
      <c r="B3" s="53"/>
      <c r="C3" s="53"/>
      <c r="D3" s="53"/>
      <c r="E3" s="53"/>
      <c r="F3" s="53"/>
      <c r="G3" s="53"/>
      <c r="H3" s="53"/>
      <c r="I3" s="53"/>
    </row>
    <row r="4" spans="1:50" x14ac:dyDescent="0.25">
      <c r="A4" s="55"/>
    </row>
    <row r="6" spans="1:50"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row>
    <row r="7" spans="1:50"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row>
    <row r="8" spans="1:50" x14ac:dyDescent="0.25">
      <c r="A8" s="83" t="s">
        <v>44</v>
      </c>
      <c r="B8" s="149" t="s">
        <v>436</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row>
    <row r="9" spans="1:50"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row>
    <row r="10" spans="1:50" x14ac:dyDescent="0.25">
      <c r="A10" s="83" t="s">
        <v>1</v>
      </c>
      <c r="B10" s="149" t="s">
        <v>442</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row>
    <row r="11" spans="1:50" x14ac:dyDescent="0.25">
      <c r="A11" s="83"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row>
    <row r="12" spans="1:50"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row>
    <row r="13" spans="1:50"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row>
    <row r="14" spans="1:50" x14ac:dyDescent="0.25">
      <c r="A14" s="83" t="s">
        <v>16</v>
      </c>
      <c r="B14" s="149">
        <v>713</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row>
    <row r="15" spans="1:50" x14ac:dyDescent="0.25">
      <c r="A15" s="83" t="s">
        <v>47</v>
      </c>
      <c r="B15" s="149" t="s">
        <v>443</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row>
    <row r="16" spans="1:50" x14ac:dyDescent="0.25">
      <c r="A16" s="83" t="s">
        <v>48</v>
      </c>
      <c r="B16" s="149" t="s">
        <v>368</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row>
    <row r="17" spans="1:50"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row>
    <row r="18" spans="1:50"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row>
    <row r="19" spans="1:50"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row>
    <row r="20" spans="1:50"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row>
    <row r="21" spans="1:50"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row>
    <row r="22" spans="1:50" x14ac:dyDescent="0.25">
      <c r="A22" s="94"/>
    </row>
    <row r="23" spans="1:50" x14ac:dyDescent="0.25">
      <c r="B23" s="94" t="str">
        <f>HYPERLINK("#'Factor List'!A1","Back to Factor List")</f>
        <v>Back to Factor List</v>
      </c>
    </row>
    <row r="24" spans="1:50" x14ac:dyDescent="0.25">
      <c r="B24" s="94" t="s">
        <v>705</v>
      </c>
    </row>
    <row r="26" spans="1:50" ht="26.4" x14ac:dyDescent="0.25">
      <c r="A26" s="102" t="s">
        <v>266</v>
      </c>
      <c r="B26" s="102" t="s">
        <v>515</v>
      </c>
      <c r="C26" s="102" t="s">
        <v>516</v>
      </c>
      <c r="D26" s="102" t="s">
        <v>517</v>
      </c>
      <c r="E26" s="102" t="s">
        <v>518</v>
      </c>
      <c r="F26" s="102" t="s">
        <v>519</v>
      </c>
      <c r="G26" s="102" t="s">
        <v>520</v>
      </c>
      <c r="H26" s="102" t="s">
        <v>521</v>
      </c>
      <c r="I26" s="102" t="s">
        <v>522</v>
      </c>
      <c r="J26" s="102" t="s">
        <v>523</v>
      </c>
      <c r="K26" s="102" t="s">
        <v>524</v>
      </c>
      <c r="L26" s="102" t="s">
        <v>525</v>
      </c>
      <c r="M26" s="102" t="s">
        <v>526</v>
      </c>
      <c r="N26" s="102" t="s">
        <v>527</v>
      </c>
      <c r="O26" s="102" t="s">
        <v>528</v>
      </c>
      <c r="P26" s="102" t="s">
        <v>529</v>
      </c>
      <c r="Q26" s="102" t="s">
        <v>530</v>
      </c>
      <c r="R26" s="102" t="s">
        <v>531</v>
      </c>
      <c r="S26" s="102" t="s">
        <v>532</v>
      </c>
      <c r="T26" s="102" t="s">
        <v>533</v>
      </c>
      <c r="U26" s="102" t="s">
        <v>534</v>
      </c>
      <c r="V26" s="102" t="s">
        <v>535</v>
      </c>
      <c r="W26" s="102" t="s">
        <v>536</v>
      </c>
      <c r="X26" s="102" t="s">
        <v>537</v>
      </c>
      <c r="Y26" s="102" t="s">
        <v>538</v>
      </c>
      <c r="Z26" s="102" t="s">
        <v>539</v>
      </c>
      <c r="AA26" s="102" t="s">
        <v>540</v>
      </c>
      <c r="AB26" s="102" t="s">
        <v>541</v>
      </c>
      <c r="AC26" s="102" t="s">
        <v>542</v>
      </c>
      <c r="AD26" s="102" t="s">
        <v>543</v>
      </c>
      <c r="AE26" s="102" t="s">
        <v>544</v>
      </c>
      <c r="AF26" s="102" t="s">
        <v>545</v>
      </c>
      <c r="AG26" s="102" t="s">
        <v>546</v>
      </c>
      <c r="AH26" s="102" t="s">
        <v>547</v>
      </c>
      <c r="AI26" s="102" t="s">
        <v>548</v>
      </c>
      <c r="AJ26" s="102" t="s">
        <v>549</v>
      </c>
      <c r="AK26" s="102" t="s">
        <v>550</v>
      </c>
      <c r="AL26" s="102" t="s">
        <v>551</v>
      </c>
      <c r="AM26" s="102" t="s">
        <v>552</v>
      </c>
      <c r="AN26" s="102" t="s">
        <v>553</v>
      </c>
      <c r="AO26" s="102" t="s">
        <v>554</v>
      </c>
      <c r="AP26" s="102" t="s">
        <v>555</v>
      </c>
      <c r="AQ26" s="102" t="s">
        <v>556</v>
      </c>
      <c r="AR26" s="102" t="s">
        <v>557</v>
      </c>
      <c r="AS26" s="102" t="s">
        <v>558</v>
      </c>
      <c r="AT26" s="102" t="s">
        <v>559</v>
      </c>
      <c r="AU26" s="102" t="s">
        <v>560</v>
      </c>
      <c r="AV26" s="102" t="s">
        <v>561</v>
      </c>
      <c r="AW26" s="102" t="s">
        <v>562</v>
      </c>
      <c r="AX26" s="102" t="s">
        <v>563</v>
      </c>
    </row>
    <row r="27" spans="1:50" x14ac:dyDescent="0.25">
      <c r="A27" s="103">
        <v>16</v>
      </c>
      <c r="B27" s="104">
        <v>72.069999999999993</v>
      </c>
      <c r="C27" s="104">
        <v>36.700000000000003</v>
      </c>
      <c r="D27" s="104">
        <v>24.91</v>
      </c>
      <c r="E27" s="104">
        <v>19.02</v>
      </c>
      <c r="F27" s="104">
        <v>15.49</v>
      </c>
      <c r="G27" s="104">
        <v>13.14</v>
      </c>
      <c r="H27" s="104">
        <v>11.47</v>
      </c>
      <c r="I27" s="104">
        <v>10.210000000000001</v>
      </c>
      <c r="J27" s="104">
        <v>9.24</v>
      </c>
      <c r="K27" s="104">
        <v>8.4600000000000009</v>
      </c>
      <c r="L27" s="104">
        <v>7.82</v>
      </c>
      <c r="M27" s="104">
        <v>7.3</v>
      </c>
      <c r="N27" s="104">
        <v>6.85</v>
      </c>
      <c r="O27" s="104">
        <v>6.47</v>
      </c>
      <c r="P27" s="104">
        <v>6.14</v>
      </c>
      <c r="Q27" s="104">
        <v>5.85</v>
      </c>
      <c r="R27" s="104">
        <v>5.6</v>
      </c>
      <c r="S27" s="104">
        <v>5.38</v>
      </c>
      <c r="T27" s="104">
        <v>5.18</v>
      </c>
      <c r="U27" s="104">
        <v>5</v>
      </c>
      <c r="V27" s="104">
        <v>4.84</v>
      </c>
      <c r="W27" s="104">
        <v>4.7</v>
      </c>
      <c r="X27" s="104">
        <v>4.57</v>
      </c>
      <c r="Y27" s="104">
        <v>4.45</v>
      </c>
      <c r="Z27" s="104">
        <v>4.34</v>
      </c>
      <c r="AA27" s="104">
        <v>4.2300000000000004</v>
      </c>
      <c r="AB27" s="104">
        <v>4.1399999999999997</v>
      </c>
      <c r="AC27" s="104">
        <v>4.0599999999999996</v>
      </c>
      <c r="AD27" s="104">
        <v>3.98</v>
      </c>
      <c r="AE27" s="104">
        <v>3.9</v>
      </c>
      <c r="AF27" s="104">
        <v>3.84</v>
      </c>
      <c r="AG27" s="104">
        <v>3.77</v>
      </c>
      <c r="AH27" s="104">
        <v>3.72</v>
      </c>
      <c r="AI27" s="104">
        <v>3.66</v>
      </c>
      <c r="AJ27" s="104">
        <v>3.61</v>
      </c>
      <c r="AK27" s="104">
        <v>3.56</v>
      </c>
      <c r="AL27" s="104">
        <v>3.52</v>
      </c>
      <c r="AM27" s="104">
        <v>3.48</v>
      </c>
      <c r="AN27" s="104">
        <v>3.44</v>
      </c>
      <c r="AO27" s="104">
        <v>3.4</v>
      </c>
      <c r="AP27" s="104">
        <v>3.37</v>
      </c>
      <c r="AQ27" s="104">
        <v>3.34</v>
      </c>
      <c r="AR27" s="104">
        <v>3.31</v>
      </c>
      <c r="AS27" s="104">
        <v>3.28</v>
      </c>
      <c r="AT27" s="104">
        <v>3.25</v>
      </c>
      <c r="AU27" s="104">
        <v>3.23</v>
      </c>
      <c r="AV27" s="104">
        <v>3.21</v>
      </c>
      <c r="AW27" s="104">
        <v>3.19</v>
      </c>
      <c r="AX27" s="104">
        <v>3.15</v>
      </c>
    </row>
    <row r="28" spans="1:50" x14ac:dyDescent="0.25">
      <c r="A28" s="103">
        <v>17</v>
      </c>
      <c r="B28" s="104">
        <v>73.099999999999994</v>
      </c>
      <c r="C28" s="104">
        <v>37.229999999999997</v>
      </c>
      <c r="D28" s="104">
        <v>25.27</v>
      </c>
      <c r="E28" s="104">
        <v>19.3</v>
      </c>
      <c r="F28" s="104">
        <v>15.72</v>
      </c>
      <c r="G28" s="104">
        <v>13.33</v>
      </c>
      <c r="H28" s="104">
        <v>11.63</v>
      </c>
      <c r="I28" s="104">
        <v>10.36</v>
      </c>
      <c r="J28" s="104">
        <v>9.3699999999999992</v>
      </c>
      <c r="K28" s="104">
        <v>8.58</v>
      </c>
      <c r="L28" s="104">
        <v>7.94</v>
      </c>
      <c r="M28" s="104">
        <v>7.4</v>
      </c>
      <c r="N28" s="104">
        <v>6.95</v>
      </c>
      <c r="O28" s="104">
        <v>6.56</v>
      </c>
      <c r="P28" s="104">
        <v>6.23</v>
      </c>
      <c r="Q28" s="104">
        <v>5.94</v>
      </c>
      <c r="R28" s="104">
        <v>5.68</v>
      </c>
      <c r="S28" s="104">
        <v>5.46</v>
      </c>
      <c r="T28" s="104">
        <v>5.26</v>
      </c>
      <c r="U28" s="104">
        <v>5.08</v>
      </c>
      <c r="V28" s="104">
        <v>4.91</v>
      </c>
      <c r="W28" s="104">
        <v>4.7699999999999996</v>
      </c>
      <c r="X28" s="104">
        <v>4.63</v>
      </c>
      <c r="Y28" s="104">
        <v>4.51</v>
      </c>
      <c r="Z28" s="104">
        <v>4.4000000000000004</v>
      </c>
      <c r="AA28" s="104">
        <v>4.3</v>
      </c>
      <c r="AB28" s="104">
        <v>4.2</v>
      </c>
      <c r="AC28" s="104">
        <v>4.12</v>
      </c>
      <c r="AD28" s="104">
        <v>4.04</v>
      </c>
      <c r="AE28" s="104">
        <v>3.96</v>
      </c>
      <c r="AF28" s="104">
        <v>3.89</v>
      </c>
      <c r="AG28" s="104">
        <v>3.83</v>
      </c>
      <c r="AH28" s="104">
        <v>3.77</v>
      </c>
      <c r="AI28" s="104">
        <v>3.72</v>
      </c>
      <c r="AJ28" s="104">
        <v>3.66</v>
      </c>
      <c r="AK28" s="104">
        <v>3.62</v>
      </c>
      <c r="AL28" s="104">
        <v>3.57</v>
      </c>
      <c r="AM28" s="104">
        <v>3.53</v>
      </c>
      <c r="AN28" s="104">
        <v>3.49</v>
      </c>
      <c r="AO28" s="104">
        <v>3.45</v>
      </c>
      <c r="AP28" s="104">
        <v>3.42</v>
      </c>
      <c r="AQ28" s="104">
        <v>3.39</v>
      </c>
      <c r="AR28" s="104">
        <v>3.36</v>
      </c>
      <c r="AS28" s="104">
        <v>3.33</v>
      </c>
      <c r="AT28" s="104">
        <v>3.31</v>
      </c>
      <c r="AU28" s="104">
        <v>3.28</v>
      </c>
      <c r="AV28" s="104">
        <v>3.26</v>
      </c>
      <c r="AW28" s="104">
        <v>3.26</v>
      </c>
      <c r="AX28" s="104"/>
    </row>
    <row r="29" spans="1:50" x14ac:dyDescent="0.25">
      <c r="A29" s="103">
        <v>18</v>
      </c>
      <c r="B29" s="104">
        <v>74.16</v>
      </c>
      <c r="C29" s="104">
        <v>37.76</v>
      </c>
      <c r="D29" s="104">
        <v>25.64</v>
      </c>
      <c r="E29" s="104">
        <v>19.579999999999998</v>
      </c>
      <c r="F29" s="104">
        <v>15.95</v>
      </c>
      <c r="G29" s="104">
        <v>13.53</v>
      </c>
      <c r="H29" s="104">
        <v>11.8</v>
      </c>
      <c r="I29" s="104">
        <v>10.51</v>
      </c>
      <c r="J29" s="104">
        <v>9.51</v>
      </c>
      <c r="K29" s="104">
        <v>8.7100000000000009</v>
      </c>
      <c r="L29" s="104">
        <v>8.0500000000000007</v>
      </c>
      <c r="M29" s="104">
        <v>7.51</v>
      </c>
      <c r="N29" s="104">
        <v>7.05</v>
      </c>
      <c r="O29" s="104">
        <v>6.66</v>
      </c>
      <c r="P29" s="104">
        <v>6.32</v>
      </c>
      <c r="Q29" s="104">
        <v>6.03</v>
      </c>
      <c r="R29" s="104">
        <v>5.77</v>
      </c>
      <c r="S29" s="104">
        <v>5.54</v>
      </c>
      <c r="T29" s="104">
        <v>5.33</v>
      </c>
      <c r="U29" s="104">
        <v>5.15</v>
      </c>
      <c r="V29" s="104">
        <v>4.9800000000000004</v>
      </c>
      <c r="W29" s="104">
        <v>4.83</v>
      </c>
      <c r="X29" s="104">
        <v>4.7</v>
      </c>
      <c r="Y29" s="104">
        <v>4.58</v>
      </c>
      <c r="Z29" s="104">
        <v>4.46</v>
      </c>
      <c r="AA29" s="104">
        <v>4.3600000000000003</v>
      </c>
      <c r="AB29" s="104">
        <v>4.26</v>
      </c>
      <c r="AC29" s="104">
        <v>4.18</v>
      </c>
      <c r="AD29" s="104">
        <v>4.0999999999999996</v>
      </c>
      <c r="AE29" s="104">
        <v>4.0199999999999996</v>
      </c>
      <c r="AF29" s="104">
        <v>3.95</v>
      </c>
      <c r="AG29" s="104">
        <v>3.89</v>
      </c>
      <c r="AH29" s="104">
        <v>3.83</v>
      </c>
      <c r="AI29" s="104">
        <v>3.77</v>
      </c>
      <c r="AJ29" s="104">
        <v>3.72</v>
      </c>
      <c r="AK29" s="104">
        <v>3.67</v>
      </c>
      <c r="AL29" s="104">
        <v>3.63</v>
      </c>
      <c r="AM29" s="104">
        <v>3.58</v>
      </c>
      <c r="AN29" s="104">
        <v>3.54</v>
      </c>
      <c r="AO29" s="104">
        <v>3.51</v>
      </c>
      <c r="AP29" s="104">
        <v>3.47</v>
      </c>
      <c r="AQ29" s="104">
        <v>3.44</v>
      </c>
      <c r="AR29" s="104">
        <v>3.41</v>
      </c>
      <c r="AS29" s="104">
        <v>3.39</v>
      </c>
      <c r="AT29" s="104">
        <v>3.36</v>
      </c>
      <c r="AU29" s="104">
        <v>3.34</v>
      </c>
      <c r="AV29" s="104">
        <v>3.33</v>
      </c>
      <c r="AW29" s="104"/>
      <c r="AX29" s="104"/>
    </row>
    <row r="30" spans="1:50" x14ac:dyDescent="0.25">
      <c r="A30" s="103">
        <v>19</v>
      </c>
      <c r="B30" s="104">
        <v>75.23</v>
      </c>
      <c r="C30" s="104">
        <v>38.31</v>
      </c>
      <c r="D30" s="104">
        <v>26.01</v>
      </c>
      <c r="E30" s="104">
        <v>19.86</v>
      </c>
      <c r="F30" s="104">
        <v>16.18</v>
      </c>
      <c r="G30" s="104">
        <v>13.72</v>
      </c>
      <c r="H30" s="104">
        <v>11.97</v>
      </c>
      <c r="I30" s="104">
        <v>10.66</v>
      </c>
      <c r="J30" s="104">
        <v>9.64</v>
      </c>
      <c r="K30" s="104">
        <v>8.83</v>
      </c>
      <c r="L30" s="104">
        <v>8.17</v>
      </c>
      <c r="M30" s="104">
        <v>7.62</v>
      </c>
      <c r="N30" s="104">
        <v>7.15</v>
      </c>
      <c r="O30" s="104">
        <v>6.76</v>
      </c>
      <c r="P30" s="104">
        <v>6.41</v>
      </c>
      <c r="Q30" s="104">
        <v>6.11</v>
      </c>
      <c r="R30" s="104">
        <v>5.85</v>
      </c>
      <c r="S30" s="104">
        <v>5.62</v>
      </c>
      <c r="T30" s="104">
        <v>5.41</v>
      </c>
      <c r="U30" s="104">
        <v>5.22</v>
      </c>
      <c r="V30" s="104">
        <v>5.0599999999999996</v>
      </c>
      <c r="W30" s="104">
        <v>4.91</v>
      </c>
      <c r="X30" s="104">
        <v>4.7699999999999996</v>
      </c>
      <c r="Y30" s="104">
        <v>4.6399999999999997</v>
      </c>
      <c r="Z30" s="104">
        <v>4.53</v>
      </c>
      <c r="AA30" s="104">
        <v>4.42</v>
      </c>
      <c r="AB30" s="104">
        <v>4.33</v>
      </c>
      <c r="AC30" s="104">
        <v>4.24</v>
      </c>
      <c r="AD30" s="104">
        <v>4.16</v>
      </c>
      <c r="AE30" s="104">
        <v>4.08</v>
      </c>
      <c r="AF30" s="104">
        <v>4.01</v>
      </c>
      <c r="AG30" s="104">
        <v>3.95</v>
      </c>
      <c r="AH30" s="104">
        <v>3.89</v>
      </c>
      <c r="AI30" s="104">
        <v>3.83</v>
      </c>
      <c r="AJ30" s="104">
        <v>3.78</v>
      </c>
      <c r="AK30" s="104">
        <v>3.73</v>
      </c>
      <c r="AL30" s="104">
        <v>3.68</v>
      </c>
      <c r="AM30" s="104">
        <v>3.64</v>
      </c>
      <c r="AN30" s="104">
        <v>3.6</v>
      </c>
      <c r="AO30" s="104">
        <v>3.56</v>
      </c>
      <c r="AP30" s="104">
        <v>3.53</v>
      </c>
      <c r="AQ30" s="104">
        <v>3.5</v>
      </c>
      <c r="AR30" s="104">
        <v>3.47</v>
      </c>
      <c r="AS30" s="104">
        <v>3.44</v>
      </c>
      <c r="AT30" s="104">
        <v>3.42</v>
      </c>
      <c r="AU30" s="104">
        <v>3.41</v>
      </c>
      <c r="AV30" s="104"/>
      <c r="AW30" s="104"/>
      <c r="AX30" s="104"/>
    </row>
    <row r="31" spans="1:50" x14ac:dyDescent="0.25">
      <c r="A31" s="103">
        <v>20</v>
      </c>
      <c r="B31" s="104">
        <v>76.319999999999993</v>
      </c>
      <c r="C31" s="104">
        <v>38.869999999999997</v>
      </c>
      <c r="D31" s="104">
        <v>26.39</v>
      </c>
      <c r="E31" s="104">
        <v>20.149999999999999</v>
      </c>
      <c r="F31" s="104">
        <v>16.41</v>
      </c>
      <c r="G31" s="104">
        <v>13.92</v>
      </c>
      <c r="H31" s="104">
        <v>12.15</v>
      </c>
      <c r="I31" s="104">
        <v>10.82</v>
      </c>
      <c r="J31" s="104">
        <v>9.7799999999999994</v>
      </c>
      <c r="K31" s="104">
        <v>8.9600000000000009</v>
      </c>
      <c r="L31" s="104">
        <v>8.2899999999999991</v>
      </c>
      <c r="M31" s="104">
        <v>7.73</v>
      </c>
      <c r="N31" s="104">
        <v>7.26</v>
      </c>
      <c r="O31" s="104">
        <v>6.85</v>
      </c>
      <c r="P31" s="104">
        <v>6.51</v>
      </c>
      <c r="Q31" s="104">
        <v>6.2</v>
      </c>
      <c r="R31" s="104">
        <v>5.94</v>
      </c>
      <c r="S31" s="104">
        <v>5.7</v>
      </c>
      <c r="T31" s="104">
        <v>5.49</v>
      </c>
      <c r="U31" s="104">
        <v>5.3</v>
      </c>
      <c r="V31" s="104">
        <v>5.13</v>
      </c>
      <c r="W31" s="104">
        <v>4.9800000000000004</v>
      </c>
      <c r="X31" s="104">
        <v>4.84</v>
      </c>
      <c r="Y31" s="104">
        <v>4.71</v>
      </c>
      <c r="Z31" s="104">
        <v>4.5999999999999996</v>
      </c>
      <c r="AA31" s="104">
        <v>4.49</v>
      </c>
      <c r="AB31" s="104">
        <v>4.3899999999999997</v>
      </c>
      <c r="AC31" s="104">
        <v>4.3</v>
      </c>
      <c r="AD31" s="104">
        <v>4.22</v>
      </c>
      <c r="AE31" s="104">
        <v>4.1399999999999997</v>
      </c>
      <c r="AF31" s="104">
        <v>4.07</v>
      </c>
      <c r="AG31" s="104">
        <v>4.01</v>
      </c>
      <c r="AH31" s="104">
        <v>3.94</v>
      </c>
      <c r="AI31" s="104">
        <v>3.89</v>
      </c>
      <c r="AJ31" s="104">
        <v>3.83</v>
      </c>
      <c r="AK31" s="104">
        <v>3.79</v>
      </c>
      <c r="AL31" s="104">
        <v>3.74</v>
      </c>
      <c r="AM31" s="104">
        <v>3.7</v>
      </c>
      <c r="AN31" s="104">
        <v>3.66</v>
      </c>
      <c r="AO31" s="104">
        <v>3.62</v>
      </c>
      <c r="AP31" s="104">
        <v>3.59</v>
      </c>
      <c r="AQ31" s="104">
        <v>3.55</v>
      </c>
      <c r="AR31" s="104">
        <v>3.53</v>
      </c>
      <c r="AS31" s="104">
        <v>3.5</v>
      </c>
      <c r="AT31" s="104">
        <v>3.49</v>
      </c>
      <c r="AU31" s="104"/>
      <c r="AV31" s="104"/>
      <c r="AW31" s="104"/>
      <c r="AX31" s="104"/>
    </row>
    <row r="32" spans="1:50" x14ac:dyDescent="0.25">
      <c r="A32" s="103">
        <v>21</v>
      </c>
      <c r="B32" s="104">
        <v>77.430000000000007</v>
      </c>
      <c r="C32" s="104">
        <v>39.43</v>
      </c>
      <c r="D32" s="104">
        <v>26.77</v>
      </c>
      <c r="E32" s="104">
        <v>20.440000000000001</v>
      </c>
      <c r="F32" s="104">
        <v>16.649999999999999</v>
      </c>
      <c r="G32" s="104">
        <v>14.12</v>
      </c>
      <c r="H32" s="104">
        <v>12.32</v>
      </c>
      <c r="I32" s="104">
        <v>10.97</v>
      </c>
      <c r="J32" s="104">
        <v>9.93</v>
      </c>
      <c r="K32" s="104">
        <v>9.09</v>
      </c>
      <c r="L32" s="104">
        <v>8.41</v>
      </c>
      <c r="M32" s="104">
        <v>7.84</v>
      </c>
      <c r="N32" s="104">
        <v>7.36</v>
      </c>
      <c r="O32" s="104">
        <v>6.95</v>
      </c>
      <c r="P32" s="104">
        <v>6.6</v>
      </c>
      <c r="Q32" s="104">
        <v>6.29</v>
      </c>
      <c r="R32" s="104">
        <v>6.02</v>
      </c>
      <c r="S32" s="104">
        <v>5.78</v>
      </c>
      <c r="T32" s="104">
        <v>5.57</v>
      </c>
      <c r="U32" s="104">
        <v>5.38</v>
      </c>
      <c r="V32" s="104">
        <v>5.21</v>
      </c>
      <c r="W32" s="104">
        <v>5.05</v>
      </c>
      <c r="X32" s="104">
        <v>4.91</v>
      </c>
      <c r="Y32" s="104">
        <v>4.78</v>
      </c>
      <c r="Z32" s="104">
        <v>4.66</v>
      </c>
      <c r="AA32" s="104">
        <v>4.5599999999999996</v>
      </c>
      <c r="AB32" s="104">
        <v>4.46</v>
      </c>
      <c r="AC32" s="104">
        <v>4.37</v>
      </c>
      <c r="AD32" s="104">
        <v>4.28</v>
      </c>
      <c r="AE32" s="104">
        <v>4.21</v>
      </c>
      <c r="AF32" s="104">
        <v>4.13</v>
      </c>
      <c r="AG32" s="104">
        <v>4.07</v>
      </c>
      <c r="AH32" s="104">
        <v>4.01</v>
      </c>
      <c r="AI32" s="104">
        <v>3.95</v>
      </c>
      <c r="AJ32" s="104">
        <v>3.89</v>
      </c>
      <c r="AK32" s="104">
        <v>3.85</v>
      </c>
      <c r="AL32" s="104">
        <v>3.8</v>
      </c>
      <c r="AM32" s="104">
        <v>3.76</v>
      </c>
      <c r="AN32" s="104">
        <v>3.72</v>
      </c>
      <c r="AO32" s="104">
        <v>3.68</v>
      </c>
      <c r="AP32" s="104">
        <v>3.65</v>
      </c>
      <c r="AQ32" s="104">
        <v>3.61</v>
      </c>
      <c r="AR32" s="104">
        <v>3.58</v>
      </c>
      <c r="AS32" s="104">
        <v>3.57</v>
      </c>
      <c r="AT32" s="104"/>
      <c r="AU32" s="104"/>
      <c r="AV32" s="104"/>
      <c r="AW32" s="104"/>
      <c r="AX32" s="104"/>
    </row>
    <row r="33" spans="1:50" x14ac:dyDescent="0.25">
      <c r="A33" s="103">
        <v>22</v>
      </c>
      <c r="B33" s="104">
        <v>78.55</v>
      </c>
      <c r="C33" s="104">
        <v>40</v>
      </c>
      <c r="D33" s="104">
        <v>27.15</v>
      </c>
      <c r="E33" s="104">
        <v>20.74</v>
      </c>
      <c r="F33" s="104">
        <v>16.89</v>
      </c>
      <c r="G33" s="104">
        <v>14.33</v>
      </c>
      <c r="H33" s="104">
        <v>12.5</v>
      </c>
      <c r="I33" s="104">
        <v>11.13</v>
      </c>
      <c r="J33" s="104">
        <v>10.07</v>
      </c>
      <c r="K33" s="104">
        <v>9.2200000000000006</v>
      </c>
      <c r="L33" s="104">
        <v>8.5299999999999994</v>
      </c>
      <c r="M33" s="104">
        <v>7.96</v>
      </c>
      <c r="N33" s="104">
        <v>7.47</v>
      </c>
      <c r="O33" s="104">
        <v>7.06</v>
      </c>
      <c r="P33" s="104">
        <v>6.7</v>
      </c>
      <c r="Q33" s="104">
        <v>6.38</v>
      </c>
      <c r="R33" s="104">
        <v>6.11</v>
      </c>
      <c r="S33" s="104">
        <v>5.87</v>
      </c>
      <c r="T33" s="104">
        <v>5.65</v>
      </c>
      <c r="U33" s="104">
        <v>5.46</v>
      </c>
      <c r="V33" s="104">
        <v>5.28</v>
      </c>
      <c r="W33" s="104">
        <v>5.13</v>
      </c>
      <c r="X33" s="104">
        <v>4.9800000000000004</v>
      </c>
      <c r="Y33" s="104">
        <v>4.8499999999999996</v>
      </c>
      <c r="Z33" s="104">
        <v>4.7300000000000004</v>
      </c>
      <c r="AA33" s="104">
        <v>4.62</v>
      </c>
      <c r="AB33" s="104">
        <v>4.5199999999999996</v>
      </c>
      <c r="AC33" s="104">
        <v>4.43</v>
      </c>
      <c r="AD33" s="104">
        <v>4.3499999999999996</v>
      </c>
      <c r="AE33" s="104">
        <v>4.2699999999999996</v>
      </c>
      <c r="AF33" s="104">
        <v>4.2</v>
      </c>
      <c r="AG33" s="104">
        <v>4.13</v>
      </c>
      <c r="AH33" s="104">
        <v>4.07</v>
      </c>
      <c r="AI33" s="104">
        <v>4.01</v>
      </c>
      <c r="AJ33" s="104">
        <v>3.96</v>
      </c>
      <c r="AK33" s="104">
        <v>3.91</v>
      </c>
      <c r="AL33" s="104">
        <v>3.86</v>
      </c>
      <c r="AM33" s="104">
        <v>3.82</v>
      </c>
      <c r="AN33" s="104">
        <v>3.78</v>
      </c>
      <c r="AO33" s="104">
        <v>3.74</v>
      </c>
      <c r="AP33" s="104">
        <v>3.71</v>
      </c>
      <c r="AQ33" s="104">
        <v>3.67</v>
      </c>
      <c r="AR33" s="104">
        <v>3.66</v>
      </c>
      <c r="AS33" s="104"/>
      <c r="AT33" s="104"/>
      <c r="AU33" s="104"/>
      <c r="AV33" s="104"/>
      <c r="AW33" s="104"/>
      <c r="AX33" s="104"/>
    </row>
    <row r="34" spans="1:50" x14ac:dyDescent="0.25">
      <c r="A34" s="103">
        <v>23</v>
      </c>
      <c r="B34" s="104">
        <v>79.680000000000007</v>
      </c>
      <c r="C34" s="104">
        <v>40.58</v>
      </c>
      <c r="D34" s="104">
        <v>27.55</v>
      </c>
      <c r="E34" s="104">
        <v>21.04</v>
      </c>
      <c r="F34" s="104">
        <v>17.13</v>
      </c>
      <c r="G34" s="104">
        <v>14.53</v>
      </c>
      <c r="H34" s="104">
        <v>12.68</v>
      </c>
      <c r="I34" s="104">
        <v>11.29</v>
      </c>
      <c r="J34" s="104">
        <v>10.220000000000001</v>
      </c>
      <c r="K34" s="104">
        <v>9.36</v>
      </c>
      <c r="L34" s="104">
        <v>8.65</v>
      </c>
      <c r="M34" s="104">
        <v>8.07</v>
      </c>
      <c r="N34" s="104">
        <v>7.58</v>
      </c>
      <c r="O34" s="104">
        <v>7.16</v>
      </c>
      <c r="P34" s="104">
        <v>6.79</v>
      </c>
      <c r="Q34" s="104">
        <v>6.48</v>
      </c>
      <c r="R34" s="104">
        <v>6.2</v>
      </c>
      <c r="S34" s="104">
        <v>5.95</v>
      </c>
      <c r="T34" s="104">
        <v>5.73</v>
      </c>
      <c r="U34" s="104">
        <v>5.54</v>
      </c>
      <c r="V34" s="104">
        <v>5.36</v>
      </c>
      <c r="W34" s="104">
        <v>5.2</v>
      </c>
      <c r="X34" s="104">
        <v>5.0599999999999996</v>
      </c>
      <c r="Y34" s="104">
        <v>4.92</v>
      </c>
      <c r="Z34" s="104">
        <v>4.8</v>
      </c>
      <c r="AA34" s="104">
        <v>4.6900000000000004</v>
      </c>
      <c r="AB34" s="104">
        <v>4.59</v>
      </c>
      <c r="AC34" s="104">
        <v>4.5</v>
      </c>
      <c r="AD34" s="104">
        <v>4.41</v>
      </c>
      <c r="AE34" s="104">
        <v>4.33</v>
      </c>
      <c r="AF34" s="104">
        <v>4.26</v>
      </c>
      <c r="AG34" s="104">
        <v>4.1900000000000004</v>
      </c>
      <c r="AH34" s="104">
        <v>4.13</v>
      </c>
      <c r="AI34" s="104">
        <v>4.07</v>
      </c>
      <c r="AJ34" s="104">
        <v>4.0199999999999996</v>
      </c>
      <c r="AK34" s="104">
        <v>3.97</v>
      </c>
      <c r="AL34" s="104">
        <v>3.92</v>
      </c>
      <c r="AM34" s="104">
        <v>3.88</v>
      </c>
      <c r="AN34" s="104">
        <v>3.84</v>
      </c>
      <c r="AO34" s="104">
        <v>3.8</v>
      </c>
      <c r="AP34" s="104">
        <v>3.77</v>
      </c>
      <c r="AQ34" s="104">
        <v>3.76</v>
      </c>
      <c r="AR34" s="104"/>
      <c r="AS34" s="104"/>
      <c r="AT34" s="104"/>
      <c r="AU34" s="104"/>
      <c r="AV34" s="104"/>
      <c r="AW34" s="104"/>
      <c r="AX34" s="104"/>
    </row>
    <row r="35" spans="1:50" x14ac:dyDescent="0.25">
      <c r="A35" s="103">
        <v>24</v>
      </c>
      <c r="B35" s="104">
        <v>80.83</v>
      </c>
      <c r="C35" s="104">
        <v>41.16</v>
      </c>
      <c r="D35" s="104">
        <v>27.94</v>
      </c>
      <c r="E35" s="104">
        <v>21.34</v>
      </c>
      <c r="F35" s="104">
        <v>17.38</v>
      </c>
      <c r="G35" s="104">
        <v>14.74</v>
      </c>
      <c r="H35" s="104">
        <v>12.86</v>
      </c>
      <c r="I35" s="104">
        <v>11.46</v>
      </c>
      <c r="J35" s="104">
        <v>10.36</v>
      </c>
      <c r="K35" s="104">
        <v>9.49</v>
      </c>
      <c r="L35" s="104">
        <v>8.7799999999999994</v>
      </c>
      <c r="M35" s="104">
        <v>8.19</v>
      </c>
      <c r="N35" s="104">
        <v>7.69</v>
      </c>
      <c r="O35" s="104">
        <v>7.26</v>
      </c>
      <c r="P35" s="104">
        <v>6.89</v>
      </c>
      <c r="Q35" s="104">
        <v>6.57</v>
      </c>
      <c r="R35" s="104">
        <v>6.29</v>
      </c>
      <c r="S35" s="104">
        <v>6.04</v>
      </c>
      <c r="T35" s="104">
        <v>5.82</v>
      </c>
      <c r="U35" s="104">
        <v>5.62</v>
      </c>
      <c r="V35" s="104">
        <v>5.44</v>
      </c>
      <c r="W35" s="104">
        <v>5.28</v>
      </c>
      <c r="X35" s="104">
        <v>5.13</v>
      </c>
      <c r="Y35" s="104">
        <v>5</v>
      </c>
      <c r="Z35" s="104">
        <v>4.88</v>
      </c>
      <c r="AA35" s="104">
        <v>4.76</v>
      </c>
      <c r="AB35" s="104">
        <v>4.66</v>
      </c>
      <c r="AC35" s="104">
        <v>4.57</v>
      </c>
      <c r="AD35" s="104">
        <v>4.4800000000000004</v>
      </c>
      <c r="AE35" s="104">
        <v>4.4000000000000004</v>
      </c>
      <c r="AF35" s="104">
        <v>4.33</v>
      </c>
      <c r="AG35" s="104">
        <v>4.26</v>
      </c>
      <c r="AH35" s="104">
        <v>4.2</v>
      </c>
      <c r="AI35" s="104">
        <v>4.1399999999999997</v>
      </c>
      <c r="AJ35" s="104">
        <v>4.08</v>
      </c>
      <c r="AK35" s="104">
        <v>4.03</v>
      </c>
      <c r="AL35" s="104">
        <v>3.99</v>
      </c>
      <c r="AM35" s="104">
        <v>3.94</v>
      </c>
      <c r="AN35" s="104">
        <v>3.9</v>
      </c>
      <c r="AO35" s="104">
        <v>3.87</v>
      </c>
      <c r="AP35" s="104">
        <v>3.85</v>
      </c>
      <c r="AQ35" s="104"/>
      <c r="AR35" s="104"/>
      <c r="AS35" s="104"/>
      <c r="AT35" s="104"/>
      <c r="AU35" s="104"/>
      <c r="AV35" s="104"/>
      <c r="AW35" s="104"/>
      <c r="AX35" s="104"/>
    </row>
    <row r="36" spans="1:50" x14ac:dyDescent="0.25">
      <c r="A36" s="103">
        <v>25</v>
      </c>
      <c r="B36" s="104">
        <v>82</v>
      </c>
      <c r="C36" s="104">
        <v>41.76</v>
      </c>
      <c r="D36" s="104">
        <v>28.35</v>
      </c>
      <c r="E36" s="104">
        <v>21.65</v>
      </c>
      <c r="F36" s="104">
        <v>17.63</v>
      </c>
      <c r="G36" s="104">
        <v>14.96</v>
      </c>
      <c r="H36" s="104">
        <v>13.05</v>
      </c>
      <c r="I36" s="104">
        <v>11.62</v>
      </c>
      <c r="J36" s="104">
        <v>10.52</v>
      </c>
      <c r="K36" s="104">
        <v>9.6300000000000008</v>
      </c>
      <c r="L36" s="104">
        <v>8.91</v>
      </c>
      <c r="M36" s="104">
        <v>8.31</v>
      </c>
      <c r="N36" s="104">
        <v>7.8</v>
      </c>
      <c r="O36" s="104">
        <v>7.37</v>
      </c>
      <c r="P36" s="104">
        <v>7</v>
      </c>
      <c r="Q36" s="104">
        <v>6.67</v>
      </c>
      <c r="R36" s="104">
        <v>6.38</v>
      </c>
      <c r="S36" s="104">
        <v>6.13</v>
      </c>
      <c r="T36" s="104">
        <v>5.91</v>
      </c>
      <c r="U36" s="104">
        <v>5.7</v>
      </c>
      <c r="V36" s="104">
        <v>5.52</v>
      </c>
      <c r="W36" s="104">
        <v>5.36</v>
      </c>
      <c r="X36" s="104">
        <v>5.21</v>
      </c>
      <c r="Y36" s="104">
        <v>5.07</v>
      </c>
      <c r="Z36" s="104">
        <v>4.95</v>
      </c>
      <c r="AA36" s="104">
        <v>4.84</v>
      </c>
      <c r="AB36" s="104">
        <v>4.7300000000000004</v>
      </c>
      <c r="AC36" s="104">
        <v>4.6399999999999997</v>
      </c>
      <c r="AD36" s="104">
        <v>4.55</v>
      </c>
      <c r="AE36" s="104">
        <v>4.47</v>
      </c>
      <c r="AF36" s="104">
        <v>4.4000000000000004</v>
      </c>
      <c r="AG36" s="104">
        <v>4.33</v>
      </c>
      <c r="AH36" s="104">
        <v>4.26</v>
      </c>
      <c r="AI36" s="104">
        <v>4.21</v>
      </c>
      <c r="AJ36" s="104">
        <v>4.1500000000000004</v>
      </c>
      <c r="AK36" s="104">
        <v>4.0999999999999996</v>
      </c>
      <c r="AL36" s="104">
        <v>4.05</v>
      </c>
      <c r="AM36" s="104">
        <v>4.01</v>
      </c>
      <c r="AN36" s="104">
        <v>3.97</v>
      </c>
      <c r="AO36" s="104">
        <v>3.95</v>
      </c>
      <c r="AP36" s="104"/>
      <c r="AQ36" s="104"/>
      <c r="AR36" s="104"/>
      <c r="AS36" s="104"/>
      <c r="AT36" s="104"/>
      <c r="AU36" s="104"/>
      <c r="AV36" s="104"/>
      <c r="AW36" s="104"/>
      <c r="AX36" s="104"/>
    </row>
    <row r="37" spans="1:50" x14ac:dyDescent="0.25">
      <c r="A37" s="103">
        <v>26</v>
      </c>
      <c r="B37" s="104">
        <v>83.18</v>
      </c>
      <c r="C37" s="104">
        <v>42.36</v>
      </c>
      <c r="D37" s="104">
        <v>28.76</v>
      </c>
      <c r="E37" s="104">
        <v>21.96</v>
      </c>
      <c r="F37" s="104">
        <v>17.89</v>
      </c>
      <c r="G37" s="104">
        <v>15.18</v>
      </c>
      <c r="H37" s="104">
        <v>13.24</v>
      </c>
      <c r="I37" s="104">
        <v>11.79</v>
      </c>
      <c r="J37" s="104">
        <v>10.67</v>
      </c>
      <c r="K37" s="104">
        <v>9.77</v>
      </c>
      <c r="L37" s="104">
        <v>9.0399999999999991</v>
      </c>
      <c r="M37" s="104">
        <v>8.43</v>
      </c>
      <c r="N37" s="104">
        <v>7.92</v>
      </c>
      <c r="O37" s="104">
        <v>7.48</v>
      </c>
      <c r="P37" s="104">
        <v>7.1</v>
      </c>
      <c r="Q37" s="104">
        <v>6.77</v>
      </c>
      <c r="R37" s="104">
        <v>6.48</v>
      </c>
      <c r="S37" s="104">
        <v>6.22</v>
      </c>
      <c r="T37" s="104">
        <v>5.99</v>
      </c>
      <c r="U37" s="104">
        <v>5.79</v>
      </c>
      <c r="V37" s="104">
        <v>5.6</v>
      </c>
      <c r="W37" s="104">
        <v>5.44</v>
      </c>
      <c r="X37" s="104">
        <v>5.29</v>
      </c>
      <c r="Y37" s="104">
        <v>5.15</v>
      </c>
      <c r="Z37" s="104">
        <v>5.03</v>
      </c>
      <c r="AA37" s="104">
        <v>4.91</v>
      </c>
      <c r="AB37" s="104">
        <v>4.8099999999999996</v>
      </c>
      <c r="AC37" s="104">
        <v>4.71</v>
      </c>
      <c r="AD37" s="104">
        <v>4.62</v>
      </c>
      <c r="AE37" s="104">
        <v>4.54</v>
      </c>
      <c r="AF37" s="104">
        <v>4.47</v>
      </c>
      <c r="AG37" s="104">
        <v>4.4000000000000004</v>
      </c>
      <c r="AH37" s="104">
        <v>4.33</v>
      </c>
      <c r="AI37" s="104">
        <v>4.2699999999999996</v>
      </c>
      <c r="AJ37" s="104">
        <v>4.22</v>
      </c>
      <c r="AK37" s="104">
        <v>4.17</v>
      </c>
      <c r="AL37" s="104">
        <v>4.12</v>
      </c>
      <c r="AM37" s="104">
        <v>4.08</v>
      </c>
      <c r="AN37" s="104">
        <v>4.0599999999999996</v>
      </c>
      <c r="AO37" s="104"/>
      <c r="AP37" s="104"/>
      <c r="AQ37" s="104"/>
      <c r="AR37" s="104"/>
      <c r="AS37" s="104"/>
      <c r="AT37" s="104"/>
      <c r="AU37" s="104"/>
      <c r="AV37" s="104"/>
      <c r="AW37" s="104"/>
      <c r="AX37" s="104"/>
    </row>
    <row r="38" spans="1:50" x14ac:dyDescent="0.25">
      <c r="A38" s="103">
        <v>27</v>
      </c>
      <c r="B38" s="104">
        <v>84.38</v>
      </c>
      <c r="C38" s="104">
        <v>42.97</v>
      </c>
      <c r="D38" s="104">
        <v>29.17</v>
      </c>
      <c r="E38" s="104">
        <v>22.28</v>
      </c>
      <c r="F38" s="104">
        <v>18.149999999999999</v>
      </c>
      <c r="G38" s="104">
        <v>15.4</v>
      </c>
      <c r="H38" s="104">
        <v>13.43</v>
      </c>
      <c r="I38" s="104">
        <v>11.96</v>
      </c>
      <c r="J38" s="104">
        <v>10.82</v>
      </c>
      <c r="K38" s="104">
        <v>9.91</v>
      </c>
      <c r="L38" s="104">
        <v>9.17</v>
      </c>
      <c r="M38" s="104">
        <v>8.5500000000000007</v>
      </c>
      <c r="N38" s="104">
        <v>8.0299999999999994</v>
      </c>
      <c r="O38" s="104">
        <v>7.59</v>
      </c>
      <c r="P38" s="104">
        <v>7.2</v>
      </c>
      <c r="Q38" s="104">
        <v>6.87</v>
      </c>
      <c r="R38" s="104">
        <v>6.57</v>
      </c>
      <c r="S38" s="104">
        <v>6.31</v>
      </c>
      <c r="T38" s="104">
        <v>6.08</v>
      </c>
      <c r="U38" s="104">
        <v>5.88</v>
      </c>
      <c r="V38" s="104">
        <v>5.69</v>
      </c>
      <c r="W38" s="104">
        <v>5.52</v>
      </c>
      <c r="X38" s="104">
        <v>5.37</v>
      </c>
      <c r="Y38" s="104">
        <v>5.23</v>
      </c>
      <c r="Z38" s="104">
        <v>5.0999999999999996</v>
      </c>
      <c r="AA38" s="104">
        <v>4.99</v>
      </c>
      <c r="AB38" s="104">
        <v>4.88</v>
      </c>
      <c r="AC38" s="104">
        <v>4.79</v>
      </c>
      <c r="AD38" s="104">
        <v>4.7</v>
      </c>
      <c r="AE38" s="104">
        <v>4.6100000000000003</v>
      </c>
      <c r="AF38" s="104">
        <v>4.54</v>
      </c>
      <c r="AG38" s="104">
        <v>4.47</v>
      </c>
      <c r="AH38" s="104">
        <v>4.41</v>
      </c>
      <c r="AI38" s="104">
        <v>4.3499999999999996</v>
      </c>
      <c r="AJ38" s="104">
        <v>4.29</v>
      </c>
      <c r="AK38" s="104">
        <v>4.24</v>
      </c>
      <c r="AL38" s="104">
        <v>4.2</v>
      </c>
      <c r="AM38" s="104">
        <v>4.17</v>
      </c>
      <c r="AN38" s="104"/>
      <c r="AO38" s="104"/>
      <c r="AP38" s="104"/>
      <c r="AQ38" s="104"/>
      <c r="AR38" s="104"/>
      <c r="AS38" s="104"/>
      <c r="AT38" s="104"/>
      <c r="AU38" s="104"/>
      <c r="AV38" s="104"/>
      <c r="AW38" s="104"/>
      <c r="AX38" s="104"/>
    </row>
    <row r="39" spans="1:50" x14ac:dyDescent="0.25">
      <c r="A39" s="103">
        <v>28</v>
      </c>
      <c r="B39" s="104">
        <v>85.59</v>
      </c>
      <c r="C39" s="104">
        <v>43.59</v>
      </c>
      <c r="D39" s="104">
        <v>29.6</v>
      </c>
      <c r="E39" s="104">
        <v>22.6</v>
      </c>
      <c r="F39" s="104">
        <v>18.41</v>
      </c>
      <c r="G39" s="104">
        <v>15.62</v>
      </c>
      <c r="H39" s="104">
        <v>13.63</v>
      </c>
      <c r="I39" s="104">
        <v>12.14</v>
      </c>
      <c r="J39" s="104">
        <v>10.98</v>
      </c>
      <c r="K39" s="104">
        <v>10.06</v>
      </c>
      <c r="L39" s="104">
        <v>9.31</v>
      </c>
      <c r="M39" s="104">
        <v>8.68</v>
      </c>
      <c r="N39" s="104">
        <v>8.15</v>
      </c>
      <c r="O39" s="104">
        <v>7.7</v>
      </c>
      <c r="P39" s="104">
        <v>7.31</v>
      </c>
      <c r="Q39" s="104">
        <v>6.97</v>
      </c>
      <c r="R39" s="104">
        <v>6.67</v>
      </c>
      <c r="S39" s="104">
        <v>6.41</v>
      </c>
      <c r="T39" s="104">
        <v>6.17</v>
      </c>
      <c r="U39" s="104">
        <v>5.96</v>
      </c>
      <c r="V39" s="104">
        <v>5.78</v>
      </c>
      <c r="W39" s="104">
        <v>5.6</v>
      </c>
      <c r="X39" s="104">
        <v>5.45</v>
      </c>
      <c r="Y39" s="104">
        <v>5.31</v>
      </c>
      <c r="Z39" s="104">
        <v>5.18</v>
      </c>
      <c r="AA39" s="104">
        <v>5.07</v>
      </c>
      <c r="AB39" s="104">
        <v>4.96</v>
      </c>
      <c r="AC39" s="104">
        <v>4.8600000000000003</v>
      </c>
      <c r="AD39" s="104">
        <v>4.7699999999999996</v>
      </c>
      <c r="AE39" s="104">
        <v>4.6900000000000004</v>
      </c>
      <c r="AF39" s="104">
        <v>4.6100000000000003</v>
      </c>
      <c r="AG39" s="104">
        <v>4.54</v>
      </c>
      <c r="AH39" s="104">
        <v>4.4800000000000004</v>
      </c>
      <c r="AI39" s="104">
        <v>4.42</v>
      </c>
      <c r="AJ39" s="104">
        <v>4.37</v>
      </c>
      <c r="AK39" s="104">
        <v>4.32</v>
      </c>
      <c r="AL39" s="104">
        <v>4.29</v>
      </c>
      <c r="AM39" s="104"/>
      <c r="AN39" s="104"/>
      <c r="AO39" s="104"/>
      <c r="AP39" s="104"/>
      <c r="AQ39" s="104"/>
      <c r="AR39" s="104"/>
      <c r="AS39" s="104"/>
      <c r="AT39" s="104"/>
      <c r="AU39" s="104"/>
      <c r="AV39" s="104"/>
      <c r="AW39" s="104"/>
      <c r="AX39" s="104"/>
    </row>
    <row r="40" spans="1:50" x14ac:dyDescent="0.25">
      <c r="A40" s="103">
        <v>29</v>
      </c>
      <c r="B40" s="104">
        <v>86.83</v>
      </c>
      <c r="C40" s="104">
        <v>44.22</v>
      </c>
      <c r="D40" s="104">
        <v>30.03</v>
      </c>
      <c r="E40" s="104">
        <v>22.93</v>
      </c>
      <c r="F40" s="104">
        <v>18.68</v>
      </c>
      <c r="G40" s="104">
        <v>15.85</v>
      </c>
      <c r="H40" s="104">
        <v>13.83</v>
      </c>
      <c r="I40" s="104">
        <v>12.32</v>
      </c>
      <c r="J40" s="104">
        <v>11.14</v>
      </c>
      <c r="K40" s="104">
        <v>10.210000000000001</v>
      </c>
      <c r="L40" s="104">
        <v>9.44</v>
      </c>
      <c r="M40" s="104">
        <v>8.81</v>
      </c>
      <c r="N40" s="104">
        <v>8.27</v>
      </c>
      <c r="O40" s="104">
        <v>7.81</v>
      </c>
      <c r="P40" s="104">
        <v>7.42</v>
      </c>
      <c r="Q40" s="104">
        <v>7.07</v>
      </c>
      <c r="R40" s="104">
        <v>6.77</v>
      </c>
      <c r="S40" s="104">
        <v>6.5</v>
      </c>
      <c r="T40" s="104">
        <v>6.27</v>
      </c>
      <c r="U40" s="104">
        <v>6.05</v>
      </c>
      <c r="V40" s="104">
        <v>5.86</v>
      </c>
      <c r="W40" s="104">
        <v>5.69</v>
      </c>
      <c r="X40" s="104">
        <v>5.54</v>
      </c>
      <c r="Y40" s="104">
        <v>5.39</v>
      </c>
      <c r="Z40" s="104">
        <v>5.26</v>
      </c>
      <c r="AA40" s="104">
        <v>5.15</v>
      </c>
      <c r="AB40" s="104">
        <v>5.04</v>
      </c>
      <c r="AC40" s="104">
        <v>4.9400000000000004</v>
      </c>
      <c r="AD40" s="104">
        <v>4.8499999999999996</v>
      </c>
      <c r="AE40" s="104">
        <v>4.7699999999999996</v>
      </c>
      <c r="AF40" s="104">
        <v>4.6900000000000004</v>
      </c>
      <c r="AG40" s="104">
        <v>4.62</v>
      </c>
      <c r="AH40" s="104">
        <v>4.5599999999999996</v>
      </c>
      <c r="AI40" s="104">
        <v>4.5</v>
      </c>
      <c r="AJ40" s="104">
        <v>4.4400000000000004</v>
      </c>
      <c r="AK40" s="104">
        <v>4.41</v>
      </c>
      <c r="AL40" s="104"/>
      <c r="AM40" s="104"/>
      <c r="AN40" s="104"/>
      <c r="AO40" s="104"/>
      <c r="AP40" s="104"/>
      <c r="AQ40" s="104"/>
      <c r="AR40" s="104"/>
      <c r="AS40" s="104"/>
      <c r="AT40" s="104"/>
      <c r="AU40" s="104"/>
      <c r="AV40" s="104"/>
      <c r="AW40" s="104"/>
      <c r="AX40" s="104"/>
    </row>
    <row r="41" spans="1:50" x14ac:dyDescent="0.25">
      <c r="A41" s="103">
        <v>30</v>
      </c>
      <c r="B41" s="104">
        <v>88.07</v>
      </c>
      <c r="C41" s="104">
        <v>44.85</v>
      </c>
      <c r="D41" s="104">
        <v>30.45</v>
      </c>
      <c r="E41" s="104">
        <v>23.26</v>
      </c>
      <c r="F41" s="104">
        <v>18.95</v>
      </c>
      <c r="G41" s="104">
        <v>16.079999999999998</v>
      </c>
      <c r="H41" s="104">
        <v>14.03</v>
      </c>
      <c r="I41" s="104">
        <v>12.49</v>
      </c>
      <c r="J41" s="104">
        <v>11.3</v>
      </c>
      <c r="K41" s="104">
        <v>10.35</v>
      </c>
      <c r="L41" s="104">
        <v>9.58</v>
      </c>
      <c r="M41" s="104">
        <v>8.93</v>
      </c>
      <c r="N41" s="104">
        <v>8.39</v>
      </c>
      <c r="O41" s="104">
        <v>7.93</v>
      </c>
      <c r="P41" s="104">
        <v>7.53</v>
      </c>
      <c r="Q41" s="104">
        <v>7.18</v>
      </c>
      <c r="R41" s="104">
        <v>6.87</v>
      </c>
      <c r="S41" s="104">
        <v>6.6</v>
      </c>
      <c r="T41" s="104">
        <v>6.36</v>
      </c>
      <c r="U41" s="104">
        <v>6.15</v>
      </c>
      <c r="V41" s="104">
        <v>5.95</v>
      </c>
      <c r="W41" s="104">
        <v>5.78</v>
      </c>
      <c r="X41" s="104">
        <v>5.62</v>
      </c>
      <c r="Y41" s="104">
        <v>5.48</v>
      </c>
      <c r="Z41" s="104">
        <v>5.35</v>
      </c>
      <c r="AA41" s="104">
        <v>5.23</v>
      </c>
      <c r="AB41" s="104">
        <v>5.12</v>
      </c>
      <c r="AC41" s="104">
        <v>5.0199999999999996</v>
      </c>
      <c r="AD41" s="104">
        <v>4.93</v>
      </c>
      <c r="AE41" s="104">
        <v>4.8499999999999996</v>
      </c>
      <c r="AF41" s="104">
        <v>4.7699999999999996</v>
      </c>
      <c r="AG41" s="104">
        <v>4.7</v>
      </c>
      <c r="AH41" s="104">
        <v>4.6399999999999997</v>
      </c>
      <c r="AI41" s="104">
        <v>4.58</v>
      </c>
      <c r="AJ41" s="104">
        <v>4.54</v>
      </c>
      <c r="AK41" s="104"/>
      <c r="AL41" s="104"/>
      <c r="AM41" s="104"/>
      <c r="AN41" s="104"/>
      <c r="AO41" s="104"/>
      <c r="AP41" s="104"/>
      <c r="AQ41" s="104"/>
      <c r="AR41" s="104"/>
      <c r="AS41" s="104"/>
      <c r="AT41" s="104"/>
      <c r="AU41" s="104"/>
      <c r="AV41" s="104"/>
      <c r="AW41" s="104"/>
      <c r="AX41" s="104"/>
    </row>
    <row r="42" spans="1:50" x14ac:dyDescent="0.25">
      <c r="A42" s="103">
        <v>31</v>
      </c>
      <c r="B42" s="104">
        <v>89.32</v>
      </c>
      <c r="C42" s="104">
        <v>45.49</v>
      </c>
      <c r="D42" s="104">
        <v>30.89</v>
      </c>
      <c r="E42" s="104">
        <v>23.59</v>
      </c>
      <c r="F42" s="104">
        <v>19.22</v>
      </c>
      <c r="G42" s="104">
        <v>16.3</v>
      </c>
      <c r="H42" s="104">
        <v>14.23</v>
      </c>
      <c r="I42" s="104">
        <v>12.67</v>
      </c>
      <c r="J42" s="104">
        <v>11.46</v>
      </c>
      <c r="K42" s="104">
        <v>10.5</v>
      </c>
      <c r="L42" s="104">
        <v>9.7200000000000006</v>
      </c>
      <c r="M42" s="104">
        <v>9.06</v>
      </c>
      <c r="N42" s="104">
        <v>8.51</v>
      </c>
      <c r="O42" s="104">
        <v>8.0399999999999991</v>
      </c>
      <c r="P42" s="104">
        <v>7.64</v>
      </c>
      <c r="Q42" s="104">
        <v>7.28</v>
      </c>
      <c r="R42" s="104">
        <v>6.97</v>
      </c>
      <c r="S42" s="104">
        <v>6.7</v>
      </c>
      <c r="T42" s="104">
        <v>6.46</v>
      </c>
      <c r="U42" s="104">
        <v>6.24</v>
      </c>
      <c r="V42" s="104">
        <v>6.04</v>
      </c>
      <c r="W42" s="104">
        <v>5.87</v>
      </c>
      <c r="X42" s="104">
        <v>5.71</v>
      </c>
      <c r="Y42" s="104">
        <v>5.56</v>
      </c>
      <c r="Z42" s="104">
        <v>5.43</v>
      </c>
      <c r="AA42" s="104">
        <v>5.31</v>
      </c>
      <c r="AB42" s="104">
        <v>5.2</v>
      </c>
      <c r="AC42" s="104">
        <v>5.0999999999999996</v>
      </c>
      <c r="AD42" s="104">
        <v>5.01</v>
      </c>
      <c r="AE42" s="104">
        <v>4.93</v>
      </c>
      <c r="AF42" s="104">
        <v>4.8499999999999996</v>
      </c>
      <c r="AG42" s="104">
        <v>4.78</v>
      </c>
      <c r="AH42" s="104">
        <v>4.72</v>
      </c>
      <c r="AI42" s="104">
        <v>4.68</v>
      </c>
      <c r="AJ42" s="104"/>
      <c r="AK42" s="104"/>
      <c r="AL42" s="104"/>
      <c r="AM42" s="104"/>
      <c r="AN42" s="104"/>
      <c r="AO42" s="104"/>
      <c r="AP42" s="104"/>
      <c r="AQ42" s="104"/>
      <c r="AR42" s="104"/>
      <c r="AS42" s="104"/>
      <c r="AT42" s="104"/>
      <c r="AU42" s="104"/>
      <c r="AV42" s="104"/>
      <c r="AW42" s="104"/>
      <c r="AX42" s="104"/>
    </row>
    <row r="43" spans="1:50" x14ac:dyDescent="0.25">
      <c r="A43" s="103">
        <v>32</v>
      </c>
      <c r="B43" s="104">
        <v>90.58</v>
      </c>
      <c r="C43" s="104">
        <v>46.13</v>
      </c>
      <c r="D43" s="104">
        <v>31.32</v>
      </c>
      <c r="E43" s="104">
        <v>23.92</v>
      </c>
      <c r="F43" s="104">
        <v>19.489999999999998</v>
      </c>
      <c r="G43" s="104">
        <v>16.53</v>
      </c>
      <c r="H43" s="104">
        <v>14.43</v>
      </c>
      <c r="I43" s="104">
        <v>12.85</v>
      </c>
      <c r="J43" s="104">
        <v>11.63</v>
      </c>
      <c r="K43" s="104">
        <v>10.65</v>
      </c>
      <c r="L43" s="104">
        <v>9.86</v>
      </c>
      <c r="M43" s="104">
        <v>9.19</v>
      </c>
      <c r="N43" s="104">
        <v>8.64</v>
      </c>
      <c r="O43" s="104">
        <v>8.16</v>
      </c>
      <c r="P43" s="104">
        <v>7.75</v>
      </c>
      <c r="Q43" s="104">
        <v>7.39</v>
      </c>
      <c r="R43" s="104">
        <v>7.08</v>
      </c>
      <c r="S43" s="104">
        <v>6.8</v>
      </c>
      <c r="T43" s="104">
        <v>6.55</v>
      </c>
      <c r="U43" s="104">
        <v>6.33</v>
      </c>
      <c r="V43" s="104">
        <v>6.14</v>
      </c>
      <c r="W43" s="104">
        <v>5.96</v>
      </c>
      <c r="X43" s="104">
        <v>5.8</v>
      </c>
      <c r="Y43" s="104">
        <v>5.65</v>
      </c>
      <c r="Z43" s="104">
        <v>5.52</v>
      </c>
      <c r="AA43" s="104">
        <v>5.4</v>
      </c>
      <c r="AB43" s="104">
        <v>5.29</v>
      </c>
      <c r="AC43" s="104">
        <v>5.19</v>
      </c>
      <c r="AD43" s="104">
        <v>5.0999999999999996</v>
      </c>
      <c r="AE43" s="104">
        <v>5.01</v>
      </c>
      <c r="AF43" s="104">
        <v>4.9400000000000004</v>
      </c>
      <c r="AG43" s="104">
        <v>4.87</v>
      </c>
      <c r="AH43" s="104">
        <v>4.82</v>
      </c>
      <c r="AI43" s="104"/>
      <c r="AJ43" s="104"/>
      <c r="AK43" s="104"/>
      <c r="AL43" s="104"/>
      <c r="AM43" s="104"/>
      <c r="AN43" s="104"/>
      <c r="AO43" s="104"/>
      <c r="AP43" s="104"/>
      <c r="AQ43" s="104"/>
      <c r="AR43" s="104"/>
      <c r="AS43" s="104"/>
      <c r="AT43" s="104"/>
      <c r="AU43" s="104"/>
      <c r="AV43" s="104"/>
      <c r="AW43" s="104"/>
      <c r="AX43" s="104"/>
    </row>
    <row r="44" spans="1:50" x14ac:dyDescent="0.25">
      <c r="A44" s="103">
        <v>33</v>
      </c>
      <c r="B44" s="104">
        <v>91.86</v>
      </c>
      <c r="C44" s="104">
        <v>46.78</v>
      </c>
      <c r="D44" s="104">
        <v>31.77</v>
      </c>
      <c r="E44" s="104">
        <v>24.26</v>
      </c>
      <c r="F44" s="104">
        <v>19.77</v>
      </c>
      <c r="G44" s="104">
        <v>16.77</v>
      </c>
      <c r="H44" s="104">
        <v>14.64</v>
      </c>
      <c r="I44" s="104">
        <v>13.04</v>
      </c>
      <c r="J44" s="104">
        <v>11.8</v>
      </c>
      <c r="K44" s="104">
        <v>10.81</v>
      </c>
      <c r="L44" s="104">
        <v>10</v>
      </c>
      <c r="M44" s="104">
        <v>9.33</v>
      </c>
      <c r="N44" s="104">
        <v>8.76</v>
      </c>
      <c r="O44" s="104">
        <v>8.2799999999999994</v>
      </c>
      <c r="P44" s="104">
        <v>7.86</v>
      </c>
      <c r="Q44" s="104">
        <v>7.5</v>
      </c>
      <c r="R44" s="104">
        <v>7.18</v>
      </c>
      <c r="S44" s="104">
        <v>6.9</v>
      </c>
      <c r="T44" s="104">
        <v>6.65</v>
      </c>
      <c r="U44" s="104">
        <v>6.43</v>
      </c>
      <c r="V44" s="104">
        <v>6.23</v>
      </c>
      <c r="W44" s="104">
        <v>6.05</v>
      </c>
      <c r="X44" s="104">
        <v>5.89</v>
      </c>
      <c r="Y44" s="104">
        <v>5.74</v>
      </c>
      <c r="Z44" s="104">
        <v>5.61</v>
      </c>
      <c r="AA44" s="104">
        <v>5.49</v>
      </c>
      <c r="AB44" s="104">
        <v>5.38</v>
      </c>
      <c r="AC44" s="104">
        <v>5.28</v>
      </c>
      <c r="AD44" s="104">
        <v>5.19</v>
      </c>
      <c r="AE44" s="104">
        <v>5.0999999999999996</v>
      </c>
      <c r="AF44" s="104">
        <v>5.03</v>
      </c>
      <c r="AG44" s="104">
        <v>4.97</v>
      </c>
      <c r="AH44" s="104"/>
      <c r="AI44" s="104"/>
      <c r="AJ44" s="104"/>
      <c r="AK44" s="104"/>
      <c r="AL44" s="104"/>
      <c r="AM44" s="104"/>
      <c r="AN44" s="104"/>
      <c r="AO44" s="104"/>
      <c r="AP44" s="104"/>
      <c r="AQ44" s="104"/>
      <c r="AR44" s="104"/>
      <c r="AS44" s="104"/>
      <c r="AT44" s="104"/>
      <c r="AU44" s="104"/>
      <c r="AV44" s="104"/>
      <c r="AW44" s="104"/>
      <c r="AX44" s="104"/>
    </row>
    <row r="45" spans="1:50" x14ac:dyDescent="0.25">
      <c r="A45" s="103">
        <v>34</v>
      </c>
      <c r="B45" s="104">
        <v>93.16</v>
      </c>
      <c r="C45" s="104">
        <v>47.45</v>
      </c>
      <c r="D45" s="104">
        <v>32.22</v>
      </c>
      <c r="E45" s="104">
        <v>24.61</v>
      </c>
      <c r="F45" s="104">
        <v>20.05</v>
      </c>
      <c r="G45" s="104">
        <v>17.010000000000002</v>
      </c>
      <c r="H45" s="104">
        <v>14.85</v>
      </c>
      <c r="I45" s="104">
        <v>13.22</v>
      </c>
      <c r="J45" s="104">
        <v>11.97</v>
      </c>
      <c r="K45" s="104">
        <v>10.96</v>
      </c>
      <c r="L45" s="104">
        <v>10.14</v>
      </c>
      <c r="M45" s="104">
        <v>9.4700000000000006</v>
      </c>
      <c r="N45" s="104">
        <v>8.89</v>
      </c>
      <c r="O45" s="104">
        <v>8.4</v>
      </c>
      <c r="P45" s="104">
        <v>7.98</v>
      </c>
      <c r="Q45" s="104">
        <v>7.61</v>
      </c>
      <c r="R45" s="104">
        <v>7.29</v>
      </c>
      <c r="S45" s="104">
        <v>7.01</v>
      </c>
      <c r="T45" s="104">
        <v>6.76</v>
      </c>
      <c r="U45" s="104">
        <v>6.53</v>
      </c>
      <c r="V45" s="104">
        <v>6.33</v>
      </c>
      <c r="W45" s="104">
        <v>6.15</v>
      </c>
      <c r="X45" s="104">
        <v>5.99</v>
      </c>
      <c r="Y45" s="104">
        <v>5.84</v>
      </c>
      <c r="Z45" s="104">
        <v>5.7</v>
      </c>
      <c r="AA45" s="104">
        <v>5.58</v>
      </c>
      <c r="AB45" s="104">
        <v>5.47</v>
      </c>
      <c r="AC45" s="104">
        <v>5.37</v>
      </c>
      <c r="AD45" s="104">
        <v>5.28</v>
      </c>
      <c r="AE45" s="104">
        <v>5.2</v>
      </c>
      <c r="AF45" s="104">
        <v>5.14</v>
      </c>
      <c r="AG45" s="104"/>
      <c r="AH45" s="104"/>
      <c r="AI45" s="104"/>
      <c r="AJ45" s="104"/>
      <c r="AK45" s="104"/>
      <c r="AL45" s="104"/>
      <c r="AM45" s="104"/>
      <c r="AN45" s="104"/>
      <c r="AO45" s="104"/>
      <c r="AP45" s="104"/>
      <c r="AQ45" s="104"/>
      <c r="AR45" s="104"/>
      <c r="AS45" s="104"/>
      <c r="AT45" s="104"/>
      <c r="AU45" s="104"/>
      <c r="AV45" s="104"/>
      <c r="AW45" s="104"/>
      <c r="AX45" s="104"/>
    </row>
    <row r="46" spans="1:50" x14ac:dyDescent="0.25">
      <c r="A46" s="103">
        <v>35</v>
      </c>
      <c r="B46" s="104">
        <v>94.48</v>
      </c>
      <c r="C46" s="104">
        <v>48.12</v>
      </c>
      <c r="D46" s="104">
        <v>32.67</v>
      </c>
      <c r="E46" s="104">
        <v>24.96</v>
      </c>
      <c r="F46" s="104">
        <v>20.329999999999998</v>
      </c>
      <c r="G46" s="104">
        <v>17.25</v>
      </c>
      <c r="H46" s="104">
        <v>15.06</v>
      </c>
      <c r="I46" s="104">
        <v>13.42</v>
      </c>
      <c r="J46" s="104">
        <v>12.14</v>
      </c>
      <c r="K46" s="104">
        <v>11.12</v>
      </c>
      <c r="L46" s="104">
        <v>10.29</v>
      </c>
      <c r="M46" s="104">
        <v>9.6</v>
      </c>
      <c r="N46" s="104">
        <v>9.02</v>
      </c>
      <c r="O46" s="104">
        <v>8.5299999999999994</v>
      </c>
      <c r="P46" s="104">
        <v>8.1</v>
      </c>
      <c r="Q46" s="104">
        <v>7.73</v>
      </c>
      <c r="R46" s="104">
        <v>7.41</v>
      </c>
      <c r="S46" s="104">
        <v>7.12</v>
      </c>
      <c r="T46" s="104">
        <v>6.86</v>
      </c>
      <c r="U46" s="104">
        <v>6.64</v>
      </c>
      <c r="V46" s="104">
        <v>6.43</v>
      </c>
      <c r="W46" s="104">
        <v>6.25</v>
      </c>
      <c r="X46" s="104">
        <v>6.09</v>
      </c>
      <c r="Y46" s="104">
        <v>5.94</v>
      </c>
      <c r="Z46" s="104">
        <v>5.8</v>
      </c>
      <c r="AA46" s="104">
        <v>5.68</v>
      </c>
      <c r="AB46" s="104">
        <v>5.57</v>
      </c>
      <c r="AC46" s="104">
        <v>5.47</v>
      </c>
      <c r="AD46" s="104">
        <v>5.38</v>
      </c>
      <c r="AE46" s="104">
        <v>5.31</v>
      </c>
      <c r="AF46" s="104"/>
      <c r="AG46" s="104"/>
      <c r="AH46" s="104"/>
      <c r="AI46" s="104"/>
      <c r="AJ46" s="104"/>
      <c r="AK46" s="104"/>
      <c r="AL46" s="104"/>
      <c r="AM46" s="104"/>
      <c r="AN46" s="104"/>
      <c r="AO46" s="104"/>
      <c r="AP46" s="104"/>
      <c r="AQ46" s="104"/>
      <c r="AR46" s="104"/>
      <c r="AS46" s="104"/>
      <c r="AT46" s="104"/>
      <c r="AU46" s="104"/>
      <c r="AV46" s="104"/>
      <c r="AW46" s="104"/>
      <c r="AX46" s="104"/>
    </row>
    <row r="47" spans="1:50" x14ac:dyDescent="0.25">
      <c r="A47" s="103">
        <v>36</v>
      </c>
      <c r="B47" s="104">
        <v>95.81</v>
      </c>
      <c r="C47" s="104">
        <v>48.8</v>
      </c>
      <c r="D47" s="104">
        <v>33.14</v>
      </c>
      <c r="E47" s="104">
        <v>25.31</v>
      </c>
      <c r="F47" s="104">
        <v>20.62</v>
      </c>
      <c r="G47" s="104">
        <v>17.5</v>
      </c>
      <c r="H47" s="104">
        <v>15.28</v>
      </c>
      <c r="I47" s="104">
        <v>13.61</v>
      </c>
      <c r="J47" s="104">
        <v>12.32</v>
      </c>
      <c r="K47" s="104">
        <v>11.29</v>
      </c>
      <c r="L47" s="104">
        <v>10.45</v>
      </c>
      <c r="M47" s="104">
        <v>9.75</v>
      </c>
      <c r="N47" s="104">
        <v>9.16</v>
      </c>
      <c r="O47" s="104">
        <v>8.66</v>
      </c>
      <c r="P47" s="104">
        <v>8.23</v>
      </c>
      <c r="Q47" s="104">
        <v>7.85</v>
      </c>
      <c r="R47" s="104">
        <v>7.52</v>
      </c>
      <c r="S47" s="104">
        <v>7.23</v>
      </c>
      <c r="T47" s="104">
        <v>6.97</v>
      </c>
      <c r="U47" s="104">
        <v>6.74</v>
      </c>
      <c r="V47" s="104">
        <v>6.54</v>
      </c>
      <c r="W47" s="104">
        <v>6.35</v>
      </c>
      <c r="X47" s="104">
        <v>6.19</v>
      </c>
      <c r="Y47" s="104">
        <v>6.04</v>
      </c>
      <c r="Z47" s="104">
        <v>5.9</v>
      </c>
      <c r="AA47" s="104">
        <v>5.78</v>
      </c>
      <c r="AB47" s="104">
        <v>5.67</v>
      </c>
      <c r="AC47" s="104">
        <v>5.57</v>
      </c>
      <c r="AD47" s="104">
        <v>5.49</v>
      </c>
      <c r="AE47" s="104"/>
      <c r="AF47" s="104"/>
      <c r="AG47" s="104"/>
      <c r="AH47" s="104"/>
      <c r="AI47" s="104"/>
      <c r="AJ47" s="104"/>
      <c r="AK47" s="104"/>
      <c r="AL47" s="104"/>
      <c r="AM47" s="104"/>
      <c r="AN47" s="104"/>
      <c r="AO47" s="104"/>
      <c r="AP47" s="104"/>
      <c r="AQ47" s="104"/>
      <c r="AR47" s="104"/>
      <c r="AS47" s="104"/>
      <c r="AT47" s="104"/>
      <c r="AU47" s="104"/>
      <c r="AV47" s="104"/>
      <c r="AW47" s="104"/>
      <c r="AX47" s="104"/>
    </row>
    <row r="48" spans="1:50" x14ac:dyDescent="0.25">
      <c r="A48" s="103">
        <v>37</v>
      </c>
      <c r="B48" s="104">
        <v>97.17</v>
      </c>
      <c r="C48" s="104">
        <v>49.49</v>
      </c>
      <c r="D48" s="104">
        <v>33.61</v>
      </c>
      <c r="E48" s="104">
        <v>25.68</v>
      </c>
      <c r="F48" s="104">
        <v>20.92</v>
      </c>
      <c r="G48" s="104">
        <v>17.760000000000002</v>
      </c>
      <c r="H48" s="104">
        <v>15.5</v>
      </c>
      <c r="I48" s="104">
        <v>13.81</v>
      </c>
      <c r="J48" s="104">
        <v>12.5</v>
      </c>
      <c r="K48" s="104">
        <v>11.45</v>
      </c>
      <c r="L48" s="104">
        <v>10.6</v>
      </c>
      <c r="M48" s="104">
        <v>9.89</v>
      </c>
      <c r="N48" s="104">
        <v>9.3000000000000007</v>
      </c>
      <c r="O48" s="104">
        <v>8.7899999999999991</v>
      </c>
      <c r="P48" s="104">
        <v>8.35</v>
      </c>
      <c r="Q48" s="104">
        <v>7.97</v>
      </c>
      <c r="R48" s="104">
        <v>7.64</v>
      </c>
      <c r="S48" s="104">
        <v>7.35</v>
      </c>
      <c r="T48" s="104">
        <v>7.09</v>
      </c>
      <c r="U48" s="104">
        <v>6.86</v>
      </c>
      <c r="V48" s="104">
        <v>6.65</v>
      </c>
      <c r="W48" s="104">
        <v>6.46</v>
      </c>
      <c r="X48" s="104">
        <v>6.3</v>
      </c>
      <c r="Y48" s="104">
        <v>6.15</v>
      </c>
      <c r="Z48" s="104">
        <v>6.01</v>
      </c>
      <c r="AA48" s="104">
        <v>5.89</v>
      </c>
      <c r="AB48" s="104">
        <v>5.78</v>
      </c>
      <c r="AC48" s="104">
        <v>5.69</v>
      </c>
      <c r="AD48" s="104"/>
      <c r="AE48" s="104"/>
      <c r="AF48" s="104"/>
      <c r="AG48" s="104"/>
      <c r="AH48" s="104"/>
      <c r="AI48" s="104"/>
      <c r="AJ48" s="104"/>
      <c r="AK48" s="104"/>
      <c r="AL48" s="104"/>
      <c r="AM48" s="104"/>
      <c r="AN48" s="104"/>
      <c r="AO48" s="104"/>
      <c r="AP48" s="104"/>
      <c r="AQ48" s="104"/>
      <c r="AR48" s="104"/>
      <c r="AS48" s="104"/>
      <c r="AT48" s="104"/>
      <c r="AU48" s="104"/>
      <c r="AV48" s="104"/>
      <c r="AW48" s="104"/>
      <c r="AX48" s="104"/>
    </row>
    <row r="49" spans="1:50" x14ac:dyDescent="0.25">
      <c r="A49" s="103">
        <v>38</v>
      </c>
      <c r="B49" s="104">
        <v>98.54</v>
      </c>
      <c r="C49" s="104">
        <v>50.2</v>
      </c>
      <c r="D49" s="104">
        <v>34.090000000000003</v>
      </c>
      <c r="E49" s="104">
        <v>26.05</v>
      </c>
      <c r="F49" s="104">
        <v>21.22</v>
      </c>
      <c r="G49" s="104">
        <v>18.010000000000002</v>
      </c>
      <c r="H49" s="104">
        <v>15.73</v>
      </c>
      <c r="I49" s="104">
        <v>14.01</v>
      </c>
      <c r="J49" s="104">
        <v>12.68</v>
      </c>
      <c r="K49" s="104">
        <v>11.63</v>
      </c>
      <c r="L49" s="104">
        <v>10.76</v>
      </c>
      <c r="M49" s="104">
        <v>10.050000000000001</v>
      </c>
      <c r="N49" s="104">
        <v>9.44</v>
      </c>
      <c r="O49" s="104">
        <v>8.93</v>
      </c>
      <c r="P49" s="104">
        <v>8.49</v>
      </c>
      <c r="Q49" s="104">
        <v>8.1</v>
      </c>
      <c r="R49" s="104">
        <v>7.77</v>
      </c>
      <c r="S49" s="104">
        <v>7.47</v>
      </c>
      <c r="T49" s="104">
        <v>7.21</v>
      </c>
      <c r="U49" s="104">
        <v>6.97</v>
      </c>
      <c r="V49" s="104">
        <v>6.76</v>
      </c>
      <c r="W49" s="104">
        <v>6.58</v>
      </c>
      <c r="X49" s="104">
        <v>6.41</v>
      </c>
      <c r="Y49" s="104">
        <v>6.26</v>
      </c>
      <c r="Z49" s="104">
        <v>6.12</v>
      </c>
      <c r="AA49" s="104">
        <v>6</v>
      </c>
      <c r="AB49" s="104">
        <v>5.9</v>
      </c>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row>
    <row r="50" spans="1:50" x14ac:dyDescent="0.25">
      <c r="A50" s="103">
        <v>39</v>
      </c>
      <c r="B50" s="104">
        <v>99.94</v>
      </c>
      <c r="C50" s="104">
        <v>50.91</v>
      </c>
      <c r="D50" s="104">
        <v>34.58</v>
      </c>
      <c r="E50" s="104">
        <v>26.42</v>
      </c>
      <c r="F50" s="104">
        <v>21.53</v>
      </c>
      <c r="G50" s="104">
        <v>18.28</v>
      </c>
      <c r="H50" s="104">
        <v>15.96</v>
      </c>
      <c r="I50" s="104">
        <v>14.22</v>
      </c>
      <c r="J50" s="104">
        <v>12.87</v>
      </c>
      <c r="K50" s="104">
        <v>11.8</v>
      </c>
      <c r="L50" s="104">
        <v>10.93</v>
      </c>
      <c r="M50" s="104">
        <v>10.199999999999999</v>
      </c>
      <c r="N50" s="104">
        <v>9.59</v>
      </c>
      <c r="O50" s="104">
        <v>9.07</v>
      </c>
      <c r="P50" s="104">
        <v>8.6199999999999992</v>
      </c>
      <c r="Q50" s="104">
        <v>8.23</v>
      </c>
      <c r="R50" s="104">
        <v>7.89</v>
      </c>
      <c r="S50" s="104">
        <v>7.59</v>
      </c>
      <c r="T50" s="104">
        <v>7.33</v>
      </c>
      <c r="U50" s="104">
        <v>7.09</v>
      </c>
      <c r="V50" s="104">
        <v>6.88</v>
      </c>
      <c r="W50" s="104">
        <v>6.7</v>
      </c>
      <c r="X50" s="104">
        <v>6.53</v>
      </c>
      <c r="Y50" s="104">
        <v>6.38</v>
      </c>
      <c r="Z50" s="104">
        <v>6.24</v>
      </c>
      <c r="AA50" s="104">
        <v>6.13</v>
      </c>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row>
    <row r="51" spans="1:50" x14ac:dyDescent="0.25">
      <c r="A51" s="103">
        <v>40</v>
      </c>
      <c r="B51" s="104">
        <v>101.36</v>
      </c>
      <c r="C51" s="104">
        <v>51.64</v>
      </c>
      <c r="D51" s="104">
        <v>35.08</v>
      </c>
      <c r="E51" s="104">
        <v>26.8</v>
      </c>
      <c r="F51" s="104">
        <v>21.85</v>
      </c>
      <c r="G51" s="104">
        <v>18.55</v>
      </c>
      <c r="H51" s="104">
        <v>16.190000000000001</v>
      </c>
      <c r="I51" s="104">
        <v>14.43</v>
      </c>
      <c r="J51" s="104">
        <v>13.07</v>
      </c>
      <c r="K51" s="104">
        <v>11.98</v>
      </c>
      <c r="L51" s="104">
        <v>11.09</v>
      </c>
      <c r="M51" s="104">
        <v>10.36</v>
      </c>
      <c r="N51" s="104">
        <v>9.74</v>
      </c>
      <c r="O51" s="104">
        <v>9.2200000000000006</v>
      </c>
      <c r="P51" s="104">
        <v>8.76</v>
      </c>
      <c r="Q51" s="104">
        <v>8.3699999999999992</v>
      </c>
      <c r="R51" s="104">
        <v>8.0299999999999994</v>
      </c>
      <c r="S51" s="104">
        <v>7.73</v>
      </c>
      <c r="T51" s="104">
        <v>7.46</v>
      </c>
      <c r="U51" s="104">
        <v>7.22</v>
      </c>
      <c r="V51" s="104">
        <v>7.01</v>
      </c>
      <c r="W51" s="104">
        <v>6.82</v>
      </c>
      <c r="X51" s="104">
        <v>6.65</v>
      </c>
      <c r="Y51" s="104">
        <v>6.5</v>
      </c>
      <c r="Z51" s="104">
        <v>6.38</v>
      </c>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row>
    <row r="52" spans="1:50" x14ac:dyDescent="0.25">
      <c r="A52" s="103">
        <v>41</v>
      </c>
      <c r="B52" s="104">
        <v>102.81</v>
      </c>
      <c r="C52" s="104">
        <v>52.38</v>
      </c>
      <c r="D52" s="104">
        <v>35.58</v>
      </c>
      <c r="E52" s="104">
        <v>27.19</v>
      </c>
      <c r="F52" s="104">
        <v>22.17</v>
      </c>
      <c r="G52" s="104">
        <v>18.82</v>
      </c>
      <c r="H52" s="104">
        <v>16.43</v>
      </c>
      <c r="I52" s="104">
        <v>14.65</v>
      </c>
      <c r="J52" s="104">
        <v>13.27</v>
      </c>
      <c r="K52" s="104">
        <v>12.17</v>
      </c>
      <c r="L52" s="104">
        <v>11.27</v>
      </c>
      <c r="M52" s="104">
        <v>10.53</v>
      </c>
      <c r="N52" s="104">
        <v>9.9</v>
      </c>
      <c r="O52" s="104">
        <v>9.3699999999999992</v>
      </c>
      <c r="P52" s="104">
        <v>8.91</v>
      </c>
      <c r="Q52" s="104">
        <v>8.51</v>
      </c>
      <c r="R52" s="104">
        <v>8.17</v>
      </c>
      <c r="S52" s="104">
        <v>7.86</v>
      </c>
      <c r="T52" s="104">
        <v>7.59</v>
      </c>
      <c r="U52" s="104">
        <v>7.35</v>
      </c>
      <c r="V52" s="104">
        <v>7.14</v>
      </c>
      <c r="W52" s="104">
        <v>6.95</v>
      </c>
      <c r="X52" s="104">
        <v>6.78</v>
      </c>
      <c r="Y52" s="104">
        <v>6.64</v>
      </c>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row>
    <row r="53" spans="1:50" x14ac:dyDescent="0.25">
      <c r="A53" s="103">
        <v>42</v>
      </c>
      <c r="B53" s="104">
        <v>104.27</v>
      </c>
      <c r="C53" s="104">
        <v>53.13</v>
      </c>
      <c r="D53" s="104">
        <v>36.1</v>
      </c>
      <c r="E53" s="104">
        <v>27.59</v>
      </c>
      <c r="F53" s="104">
        <v>22.49</v>
      </c>
      <c r="G53" s="104">
        <v>19.100000000000001</v>
      </c>
      <c r="H53" s="104">
        <v>16.68</v>
      </c>
      <c r="I53" s="104">
        <v>14.87</v>
      </c>
      <c r="J53" s="104">
        <v>13.47</v>
      </c>
      <c r="K53" s="104">
        <v>12.36</v>
      </c>
      <c r="L53" s="104">
        <v>11.45</v>
      </c>
      <c r="M53" s="104">
        <v>10.7</v>
      </c>
      <c r="N53" s="104">
        <v>10.06</v>
      </c>
      <c r="O53" s="104">
        <v>9.5299999999999994</v>
      </c>
      <c r="P53" s="104">
        <v>9.06</v>
      </c>
      <c r="Q53" s="104">
        <v>8.66</v>
      </c>
      <c r="R53" s="104">
        <v>8.31</v>
      </c>
      <c r="S53" s="104">
        <v>8</v>
      </c>
      <c r="T53" s="104">
        <v>7.73</v>
      </c>
      <c r="U53" s="104">
        <v>7.49</v>
      </c>
      <c r="V53" s="104">
        <v>7.28</v>
      </c>
      <c r="W53" s="104">
        <v>7.09</v>
      </c>
      <c r="X53" s="104">
        <v>6.93</v>
      </c>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row>
    <row r="54" spans="1:50" x14ac:dyDescent="0.25">
      <c r="A54" s="103">
        <v>43</v>
      </c>
      <c r="B54" s="104">
        <v>105.77</v>
      </c>
      <c r="C54" s="104">
        <v>53.9</v>
      </c>
      <c r="D54" s="104">
        <v>36.630000000000003</v>
      </c>
      <c r="E54" s="104">
        <v>28</v>
      </c>
      <c r="F54" s="104">
        <v>22.83</v>
      </c>
      <c r="G54" s="104">
        <v>19.39</v>
      </c>
      <c r="H54" s="104">
        <v>16.940000000000001</v>
      </c>
      <c r="I54" s="104">
        <v>15.1</v>
      </c>
      <c r="J54" s="104">
        <v>13.69</v>
      </c>
      <c r="K54" s="104">
        <v>12.56</v>
      </c>
      <c r="L54" s="104">
        <v>11.64</v>
      </c>
      <c r="M54" s="104">
        <v>10.87</v>
      </c>
      <c r="N54" s="104">
        <v>10.23</v>
      </c>
      <c r="O54" s="104">
        <v>9.69</v>
      </c>
      <c r="P54" s="104">
        <v>9.2200000000000006</v>
      </c>
      <c r="Q54" s="104">
        <v>8.82</v>
      </c>
      <c r="R54" s="104">
        <v>8.4600000000000009</v>
      </c>
      <c r="S54" s="104">
        <v>8.15</v>
      </c>
      <c r="T54" s="104">
        <v>7.88</v>
      </c>
      <c r="U54" s="104">
        <v>7.64</v>
      </c>
      <c r="V54" s="104">
        <v>7.43</v>
      </c>
      <c r="W54" s="104">
        <v>7.25</v>
      </c>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row>
    <row r="55" spans="1:50" x14ac:dyDescent="0.25">
      <c r="A55" s="103">
        <v>44</v>
      </c>
      <c r="B55" s="104">
        <v>107.28</v>
      </c>
      <c r="C55" s="104">
        <v>54.68</v>
      </c>
      <c r="D55" s="104">
        <v>37.159999999999997</v>
      </c>
      <c r="E55" s="104">
        <v>28.41</v>
      </c>
      <c r="F55" s="104">
        <v>23.17</v>
      </c>
      <c r="G55" s="104">
        <v>19.68</v>
      </c>
      <c r="H55" s="104">
        <v>17.2</v>
      </c>
      <c r="I55" s="104">
        <v>15.34</v>
      </c>
      <c r="J55" s="104">
        <v>13.9</v>
      </c>
      <c r="K55" s="104">
        <v>12.76</v>
      </c>
      <c r="L55" s="104">
        <v>11.83</v>
      </c>
      <c r="M55" s="104">
        <v>11.06</v>
      </c>
      <c r="N55" s="104">
        <v>10.41</v>
      </c>
      <c r="O55" s="104">
        <v>9.86</v>
      </c>
      <c r="P55" s="104">
        <v>9.39</v>
      </c>
      <c r="Q55" s="104">
        <v>8.98</v>
      </c>
      <c r="R55" s="104">
        <v>8.6199999999999992</v>
      </c>
      <c r="S55" s="104">
        <v>8.31</v>
      </c>
      <c r="T55" s="104">
        <v>8.0399999999999991</v>
      </c>
      <c r="U55" s="104">
        <v>7.8</v>
      </c>
      <c r="V55" s="104">
        <v>7.59</v>
      </c>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row>
    <row r="56" spans="1:50" x14ac:dyDescent="0.25">
      <c r="A56" s="103">
        <v>45</v>
      </c>
      <c r="B56" s="104">
        <v>108.82</v>
      </c>
      <c r="C56" s="104">
        <v>55.47</v>
      </c>
      <c r="D56" s="104">
        <v>37.700000000000003</v>
      </c>
      <c r="E56" s="104">
        <v>28.83</v>
      </c>
      <c r="F56" s="104">
        <v>23.52</v>
      </c>
      <c r="G56" s="104">
        <v>19.98</v>
      </c>
      <c r="H56" s="104">
        <v>17.47</v>
      </c>
      <c r="I56" s="104">
        <v>15.59</v>
      </c>
      <c r="J56" s="104">
        <v>14.13</v>
      </c>
      <c r="K56" s="104">
        <v>12.97</v>
      </c>
      <c r="L56" s="104">
        <v>12.03</v>
      </c>
      <c r="M56" s="104">
        <v>11.25</v>
      </c>
      <c r="N56" s="104">
        <v>10.59</v>
      </c>
      <c r="O56" s="104">
        <v>10.039999999999999</v>
      </c>
      <c r="P56" s="104">
        <v>9.56</v>
      </c>
      <c r="Q56" s="104">
        <v>9.15</v>
      </c>
      <c r="R56" s="104">
        <v>8.7899999999999991</v>
      </c>
      <c r="S56" s="104">
        <v>8.48</v>
      </c>
      <c r="T56" s="104">
        <v>8.1999999999999993</v>
      </c>
      <c r="U56" s="104">
        <v>7.97</v>
      </c>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row>
    <row r="57" spans="1:50" x14ac:dyDescent="0.25">
      <c r="A57" s="103">
        <v>46</v>
      </c>
      <c r="B57" s="104">
        <v>110.37</v>
      </c>
      <c r="C57" s="104">
        <v>56.28</v>
      </c>
      <c r="D57" s="104">
        <v>38.26</v>
      </c>
      <c r="E57" s="104">
        <v>29.27</v>
      </c>
      <c r="F57" s="104">
        <v>23.88</v>
      </c>
      <c r="G57" s="104">
        <v>20.3</v>
      </c>
      <c r="H57" s="104">
        <v>17.75</v>
      </c>
      <c r="I57" s="104">
        <v>15.84</v>
      </c>
      <c r="J57" s="104">
        <v>14.37</v>
      </c>
      <c r="K57" s="104">
        <v>13.19</v>
      </c>
      <c r="L57" s="104">
        <v>12.24</v>
      </c>
      <c r="M57" s="104">
        <v>11.45</v>
      </c>
      <c r="N57" s="104">
        <v>10.79</v>
      </c>
      <c r="O57" s="104">
        <v>10.23</v>
      </c>
      <c r="P57" s="104">
        <v>9.75</v>
      </c>
      <c r="Q57" s="104">
        <v>9.33</v>
      </c>
      <c r="R57" s="104">
        <v>8.9700000000000006</v>
      </c>
      <c r="S57" s="104">
        <v>8.65</v>
      </c>
      <c r="T57" s="104">
        <v>8.3800000000000008</v>
      </c>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row>
    <row r="58" spans="1:50" x14ac:dyDescent="0.25">
      <c r="A58" s="103">
        <v>47</v>
      </c>
      <c r="B58" s="104">
        <v>111.97</v>
      </c>
      <c r="C58" s="104">
        <v>57.11</v>
      </c>
      <c r="D58" s="104">
        <v>38.840000000000003</v>
      </c>
      <c r="E58" s="104">
        <v>29.72</v>
      </c>
      <c r="F58" s="104">
        <v>24.26</v>
      </c>
      <c r="G58" s="104">
        <v>20.62</v>
      </c>
      <c r="H58" s="104">
        <v>18.04</v>
      </c>
      <c r="I58" s="104">
        <v>16.11</v>
      </c>
      <c r="J58" s="104">
        <v>14.61</v>
      </c>
      <c r="K58" s="104">
        <v>13.42</v>
      </c>
      <c r="L58" s="104">
        <v>12.46</v>
      </c>
      <c r="M58" s="104">
        <v>11.66</v>
      </c>
      <c r="N58" s="104">
        <v>10.99</v>
      </c>
      <c r="O58" s="104">
        <v>10.42</v>
      </c>
      <c r="P58" s="104">
        <v>9.94</v>
      </c>
      <c r="Q58" s="104">
        <v>9.52</v>
      </c>
      <c r="R58" s="104">
        <v>9.16</v>
      </c>
      <c r="S58" s="104">
        <v>8.84</v>
      </c>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row>
    <row r="59" spans="1:50" x14ac:dyDescent="0.25">
      <c r="A59" s="103">
        <v>48</v>
      </c>
      <c r="B59" s="104">
        <v>113.6</v>
      </c>
      <c r="C59" s="104">
        <v>57.96</v>
      </c>
      <c r="D59" s="104">
        <v>39.43</v>
      </c>
      <c r="E59" s="104">
        <v>30.18</v>
      </c>
      <c r="F59" s="104">
        <v>24.64</v>
      </c>
      <c r="G59" s="104">
        <v>20.96</v>
      </c>
      <c r="H59" s="104">
        <v>18.34</v>
      </c>
      <c r="I59" s="104">
        <v>16.38</v>
      </c>
      <c r="J59" s="104">
        <v>14.87</v>
      </c>
      <c r="K59" s="104">
        <v>13.66</v>
      </c>
      <c r="L59" s="104">
        <v>12.69</v>
      </c>
      <c r="M59" s="104">
        <v>11.88</v>
      </c>
      <c r="N59" s="104">
        <v>11.2</v>
      </c>
      <c r="O59" s="104">
        <v>10.63</v>
      </c>
      <c r="P59" s="104">
        <v>10.14</v>
      </c>
      <c r="Q59" s="104">
        <v>9.7200000000000006</v>
      </c>
      <c r="R59" s="104">
        <v>9.36</v>
      </c>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row>
    <row r="60" spans="1:50" x14ac:dyDescent="0.25">
      <c r="A60" s="103">
        <v>49</v>
      </c>
      <c r="B60" s="104">
        <v>115.24</v>
      </c>
      <c r="C60" s="104">
        <v>58.81</v>
      </c>
      <c r="D60" s="104">
        <v>40.020000000000003</v>
      </c>
      <c r="E60" s="104">
        <v>30.64</v>
      </c>
      <c r="F60" s="104">
        <v>25.03</v>
      </c>
      <c r="G60" s="104">
        <v>21.3</v>
      </c>
      <c r="H60" s="104">
        <v>18.64</v>
      </c>
      <c r="I60" s="104">
        <v>16.66</v>
      </c>
      <c r="J60" s="104">
        <v>15.12</v>
      </c>
      <c r="K60" s="104">
        <v>13.91</v>
      </c>
      <c r="L60" s="104">
        <v>12.92</v>
      </c>
      <c r="M60" s="104">
        <v>12.11</v>
      </c>
      <c r="N60" s="104">
        <v>11.42</v>
      </c>
      <c r="O60" s="104">
        <v>10.85</v>
      </c>
      <c r="P60" s="104">
        <v>10.35</v>
      </c>
      <c r="Q60" s="104">
        <v>9.93</v>
      </c>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row>
    <row r="61" spans="1:50" x14ac:dyDescent="0.25">
      <c r="A61" s="103">
        <v>50</v>
      </c>
      <c r="B61" s="104">
        <v>116.89</v>
      </c>
      <c r="C61" s="104">
        <v>59.68</v>
      </c>
      <c r="D61" s="104">
        <v>40.630000000000003</v>
      </c>
      <c r="E61" s="104">
        <v>31.12</v>
      </c>
      <c r="F61" s="104">
        <v>25.43</v>
      </c>
      <c r="G61" s="104">
        <v>21.64</v>
      </c>
      <c r="H61" s="104">
        <v>18.95</v>
      </c>
      <c r="I61" s="104">
        <v>16.940000000000001</v>
      </c>
      <c r="J61" s="104">
        <v>15.39</v>
      </c>
      <c r="K61" s="104">
        <v>14.16</v>
      </c>
      <c r="L61" s="104">
        <v>13.16</v>
      </c>
      <c r="M61" s="104">
        <v>12.34</v>
      </c>
      <c r="N61" s="104">
        <v>11.65</v>
      </c>
      <c r="O61" s="104">
        <v>11.07</v>
      </c>
      <c r="P61" s="104">
        <v>10.58</v>
      </c>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row>
    <row r="62" spans="1:50" x14ac:dyDescent="0.25">
      <c r="A62" s="103">
        <v>51</v>
      </c>
      <c r="B62" s="104">
        <v>118.57</v>
      </c>
      <c r="C62" s="104">
        <v>60.56</v>
      </c>
      <c r="D62" s="104">
        <v>41.24</v>
      </c>
      <c r="E62" s="104">
        <v>31.6</v>
      </c>
      <c r="F62" s="104">
        <v>25.83</v>
      </c>
      <c r="G62" s="104">
        <v>22</v>
      </c>
      <c r="H62" s="104">
        <v>19.27</v>
      </c>
      <c r="I62" s="104">
        <v>17.239999999999998</v>
      </c>
      <c r="J62" s="104">
        <v>15.67</v>
      </c>
      <c r="K62" s="104">
        <v>14.43</v>
      </c>
      <c r="L62" s="104">
        <v>13.42</v>
      </c>
      <c r="M62" s="104">
        <v>12.59</v>
      </c>
      <c r="N62" s="104">
        <v>11.89</v>
      </c>
      <c r="O62" s="104">
        <v>11.31</v>
      </c>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row>
    <row r="63" spans="1:50" x14ac:dyDescent="0.25">
      <c r="A63" s="103">
        <v>52</v>
      </c>
      <c r="B63" s="104">
        <v>120.29</v>
      </c>
      <c r="C63" s="104">
        <v>61.46</v>
      </c>
      <c r="D63" s="104">
        <v>41.87</v>
      </c>
      <c r="E63" s="104">
        <v>32.1</v>
      </c>
      <c r="F63" s="104">
        <v>26.25</v>
      </c>
      <c r="G63" s="104">
        <v>22.36</v>
      </c>
      <c r="H63" s="104">
        <v>19.600000000000001</v>
      </c>
      <c r="I63" s="104">
        <v>17.55</v>
      </c>
      <c r="J63" s="104">
        <v>15.96</v>
      </c>
      <c r="K63" s="104">
        <v>14.71</v>
      </c>
      <c r="L63" s="104">
        <v>13.69</v>
      </c>
      <c r="M63" s="104">
        <v>12.85</v>
      </c>
      <c r="N63" s="104">
        <v>12.15</v>
      </c>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row>
    <row r="64" spans="1:50" x14ac:dyDescent="0.25">
      <c r="A64" s="103">
        <v>53</v>
      </c>
      <c r="B64" s="104">
        <v>122.04</v>
      </c>
      <c r="C64" s="104">
        <v>62.38</v>
      </c>
      <c r="D64" s="104">
        <v>42.52</v>
      </c>
      <c r="E64" s="104">
        <v>32.61</v>
      </c>
      <c r="F64" s="104">
        <v>26.68</v>
      </c>
      <c r="G64" s="104">
        <v>22.75</v>
      </c>
      <c r="H64" s="104">
        <v>19.95</v>
      </c>
      <c r="I64" s="104">
        <v>17.87</v>
      </c>
      <c r="J64" s="104">
        <v>16.27</v>
      </c>
      <c r="K64" s="104">
        <v>15</v>
      </c>
      <c r="L64" s="104">
        <v>13.97</v>
      </c>
      <c r="M64" s="104">
        <v>13.13</v>
      </c>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row>
    <row r="65" spans="1:50" x14ac:dyDescent="0.25">
      <c r="A65" s="103">
        <v>54</v>
      </c>
      <c r="B65" s="104">
        <v>123.85</v>
      </c>
      <c r="C65" s="104">
        <v>63.33</v>
      </c>
      <c r="D65" s="104">
        <v>43.18</v>
      </c>
      <c r="E65" s="104">
        <v>33.14</v>
      </c>
      <c r="F65" s="104">
        <v>27.13</v>
      </c>
      <c r="G65" s="104">
        <v>23.15</v>
      </c>
      <c r="H65" s="104">
        <v>20.32</v>
      </c>
      <c r="I65" s="104">
        <v>18.22</v>
      </c>
      <c r="J65" s="104">
        <v>16.600000000000001</v>
      </c>
      <c r="K65" s="104">
        <v>15.31</v>
      </c>
      <c r="L65" s="104">
        <v>14.27</v>
      </c>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row>
    <row r="66" spans="1:50" x14ac:dyDescent="0.25">
      <c r="A66" s="103">
        <v>55</v>
      </c>
      <c r="B66" s="104">
        <v>125.7</v>
      </c>
      <c r="C66" s="104">
        <v>64.31</v>
      </c>
      <c r="D66" s="104">
        <v>43.88</v>
      </c>
      <c r="E66" s="104">
        <v>33.700000000000003</v>
      </c>
      <c r="F66" s="104">
        <v>27.61</v>
      </c>
      <c r="G66" s="104">
        <v>23.58</v>
      </c>
      <c r="H66" s="104">
        <v>20.72</v>
      </c>
      <c r="I66" s="104">
        <v>18.59</v>
      </c>
      <c r="J66" s="104">
        <v>16.940000000000001</v>
      </c>
      <c r="K66" s="104">
        <v>15.64</v>
      </c>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row>
    <row r="67" spans="1:50" x14ac:dyDescent="0.25">
      <c r="A67" s="103">
        <v>56</v>
      </c>
      <c r="B67" s="104">
        <v>127.62</v>
      </c>
      <c r="C67" s="104">
        <v>65.34</v>
      </c>
      <c r="D67" s="104">
        <v>44.62</v>
      </c>
      <c r="E67" s="104">
        <v>34.299999999999997</v>
      </c>
      <c r="F67" s="104">
        <v>28.14</v>
      </c>
      <c r="G67" s="104">
        <v>24.05</v>
      </c>
      <c r="H67" s="104">
        <v>21.14</v>
      </c>
      <c r="I67" s="104">
        <v>18.98</v>
      </c>
      <c r="J67" s="104">
        <v>17.309999999999999</v>
      </c>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row>
    <row r="68" spans="1:50" x14ac:dyDescent="0.25">
      <c r="A68" s="103">
        <v>57</v>
      </c>
      <c r="B68" s="104">
        <v>129.66</v>
      </c>
      <c r="C68" s="104">
        <v>66.459999999999994</v>
      </c>
      <c r="D68" s="104">
        <v>45.43</v>
      </c>
      <c r="E68" s="104">
        <v>34.96</v>
      </c>
      <c r="F68" s="104">
        <v>28.69</v>
      </c>
      <c r="G68" s="104">
        <v>24.54</v>
      </c>
      <c r="H68" s="104">
        <v>21.59</v>
      </c>
      <c r="I68" s="104">
        <v>19.39</v>
      </c>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row>
    <row r="69" spans="1:50" x14ac:dyDescent="0.25">
      <c r="A69" s="103">
        <v>58</v>
      </c>
      <c r="B69" s="104">
        <v>131.85</v>
      </c>
      <c r="C69" s="104">
        <v>67.64</v>
      </c>
      <c r="D69" s="104">
        <v>46.29</v>
      </c>
      <c r="E69" s="104">
        <v>35.64</v>
      </c>
      <c r="F69" s="104">
        <v>29.28</v>
      </c>
      <c r="G69" s="104">
        <v>25.05</v>
      </c>
      <c r="H69" s="104">
        <v>22.06</v>
      </c>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row>
    <row r="70" spans="1:50" x14ac:dyDescent="0.25">
      <c r="A70" s="103">
        <v>59</v>
      </c>
      <c r="B70" s="104">
        <v>134.16</v>
      </c>
      <c r="C70" s="104">
        <v>68.89</v>
      </c>
      <c r="D70" s="104">
        <v>47.17</v>
      </c>
      <c r="E70" s="104">
        <v>36.340000000000003</v>
      </c>
      <c r="F70" s="104">
        <v>29.87</v>
      </c>
      <c r="G70" s="104">
        <v>25.6</v>
      </c>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row>
    <row r="71" spans="1:50" x14ac:dyDescent="0.25">
      <c r="A71" s="103">
        <v>60</v>
      </c>
      <c r="B71" s="104">
        <v>136.6</v>
      </c>
      <c r="C71" s="104">
        <v>70.19</v>
      </c>
      <c r="D71" s="104">
        <v>48.1</v>
      </c>
      <c r="E71" s="104">
        <v>37.08</v>
      </c>
      <c r="F71" s="104">
        <v>30.53</v>
      </c>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row>
    <row r="72" spans="1:50" x14ac:dyDescent="0.25">
      <c r="A72" s="103">
        <v>61</v>
      </c>
      <c r="B72" s="104">
        <v>139.21</v>
      </c>
      <c r="C72" s="104">
        <v>71.569999999999993</v>
      </c>
      <c r="D72" s="104">
        <v>49.07</v>
      </c>
      <c r="E72" s="104">
        <v>37.89</v>
      </c>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row>
    <row r="73" spans="1:50" x14ac:dyDescent="0.25">
      <c r="A73" s="103">
        <v>62</v>
      </c>
      <c r="B73" s="104">
        <v>141.97999999999999</v>
      </c>
      <c r="C73" s="104">
        <v>73.040000000000006</v>
      </c>
      <c r="D73" s="104">
        <v>50.14</v>
      </c>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row>
    <row r="74" spans="1:50" x14ac:dyDescent="0.25">
      <c r="A74" s="103">
        <v>63</v>
      </c>
      <c r="B74" s="104">
        <v>144.96</v>
      </c>
      <c r="C74" s="104">
        <v>74.64</v>
      </c>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row>
    <row r="75" spans="1:50" x14ac:dyDescent="0.25">
      <c r="A75" s="103">
        <v>64</v>
      </c>
      <c r="B75" s="104">
        <v>148.13999999999999</v>
      </c>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row>
  </sheetData>
  <sheetProtection algorithmName="SHA-512" hashValue="H8G42VMdHdUh/lbEm9Le8TQcZ7e0hI5gCv8BriT8KaIAy1phtuDtiMBK8MmiDN1LpatDpW4sG2ttYO3B4rQlJw==" saltValue="xukuZ9RSXma71nXZezOFpQ==" spinCount="100000" sheet="1" objects="1" scenarios="1"/>
  <conditionalFormatting sqref="A6:A21">
    <cfRule type="expression" dxfId="153" priority="7" stopIfTrue="1">
      <formula>MOD(ROW(),2)=0</formula>
    </cfRule>
    <cfRule type="expression" dxfId="152" priority="8" stopIfTrue="1">
      <formula>MOD(ROW(),2)&lt;&gt;0</formula>
    </cfRule>
  </conditionalFormatting>
  <conditionalFormatting sqref="A26:A75">
    <cfRule type="expression" dxfId="151" priority="1" stopIfTrue="1">
      <formula>MOD(ROW(),2)=0</formula>
    </cfRule>
    <cfRule type="expression" dxfId="150" priority="2" stopIfTrue="1">
      <formula>MOD(ROW(),2)&lt;&gt;0</formula>
    </cfRule>
  </conditionalFormatting>
  <conditionalFormatting sqref="B17">
    <cfRule type="expression" dxfId="149" priority="5" stopIfTrue="1">
      <formula>MOD(ROW(),2)=0</formula>
    </cfRule>
    <cfRule type="expression" dxfId="148" priority="6" stopIfTrue="1">
      <formula>MOD(ROW(),2)&lt;&gt;0</formula>
    </cfRule>
  </conditionalFormatting>
  <conditionalFormatting sqref="B6:AX21">
    <cfRule type="expression" dxfId="147" priority="15" stopIfTrue="1">
      <formula>MOD(ROW(),2)=0</formula>
    </cfRule>
    <cfRule type="expression" dxfId="146" priority="16" stopIfTrue="1">
      <formula>MOD(ROW(),2)&lt;&gt;0</formula>
    </cfRule>
  </conditionalFormatting>
  <conditionalFormatting sqref="B26:AX75">
    <cfRule type="expression" dxfId="145" priority="3" stopIfTrue="1">
      <formula>MOD(ROW(),2)=0</formula>
    </cfRule>
    <cfRule type="expression" dxfId="144" priority="4" stopIfTrue="1">
      <formula>MOD(ROW(),2)&lt;&gt;0</formula>
    </cfRule>
  </conditionalFormatting>
  <hyperlinks>
    <hyperlink ref="B24" location="Assumptions!A1" display="Assumptions" xr:uid="{61F06A6C-BDB3-437F-ABAF-45D9194B793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7"/>
  <dimension ref="A1:AX75"/>
  <sheetViews>
    <sheetView showGridLines="0" zoomScale="85" zoomScaleNormal="85" workbookViewId="0">
      <selection activeCell="A4" sqref="A4"/>
    </sheetView>
  </sheetViews>
  <sheetFormatPr defaultColWidth="10" defaultRowHeight="13.2" x14ac:dyDescent="0.25"/>
  <cols>
    <col min="1" max="1" width="31.5546875" style="25" customWidth="1"/>
    <col min="2" max="50" width="22.5546875" style="25" customWidth="1"/>
    <col min="51" max="16384" width="10" style="25"/>
  </cols>
  <sheetData>
    <row r="1" spans="1:50" ht="21" x14ac:dyDescent="0.4">
      <c r="A1" s="50" t="s">
        <v>3</v>
      </c>
      <c r="B1" s="51"/>
      <c r="C1" s="51"/>
      <c r="D1" s="51"/>
      <c r="E1" s="51"/>
      <c r="F1" s="51"/>
      <c r="G1" s="51"/>
      <c r="H1" s="51"/>
      <c r="I1" s="51"/>
    </row>
    <row r="2" spans="1:50" ht="15.6" x14ac:dyDescent="0.3">
      <c r="A2" s="52" t="str">
        <f>IF(title="&gt; Enter workbook title here","Enter workbook title in Cover sheet",title)</f>
        <v>LGPS_S - Consolidated Factor Spreadsheet</v>
      </c>
      <c r="B2" s="53"/>
      <c r="C2" s="53"/>
      <c r="D2" s="53"/>
      <c r="E2" s="53"/>
      <c r="F2" s="53"/>
      <c r="G2" s="53"/>
      <c r="H2" s="53"/>
      <c r="I2" s="53"/>
    </row>
    <row r="3" spans="1:50" ht="15.6" x14ac:dyDescent="0.3">
      <c r="A3" s="54" t="str">
        <f>TABLE_FACTOR_TYPE_1&amp;" - x-"&amp;TABLE_SERIES_NUMBER_1</f>
        <v>Added pension - x-714</v>
      </c>
      <c r="B3" s="53"/>
      <c r="C3" s="53"/>
      <c r="D3" s="53"/>
      <c r="E3" s="53"/>
      <c r="F3" s="53"/>
      <c r="G3" s="53"/>
      <c r="H3" s="53"/>
      <c r="I3" s="53"/>
    </row>
    <row r="4" spans="1:50" x14ac:dyDescent="0.25">
      <c r="A4" s="55"/>
    </row>
    <row r="6" spans="1:50"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row>
    <row r="7" spans="1:50"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row>
    <row r="8" spans="1:50" x14ac:dyDescent="0.25">
      <c r="A8" s="83" t="s">
        <v>44</v>
      </c>
      <c r="B8" s="149" t="s">
        <v>436</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row>
    <row r="9" spans="1:50"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row>
    <row r="10" spans="1:50" x14ac:dyDescent="0.25">
      <c r="A10" s="83" t="s">
        <v>1</v>
      </c>
      <c r="B10" s="149" t="s">
        <v>444</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row>
    <row r="11" spans="1:50" x14ac:dyDescent="0.25">
      <c r="A11" s="83"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row>
    <row r="12" spans="1:50"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row>
    <row r="13" spans="1:50"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row>
    <row r="14" spans="1:50" x14ac:dyDescent="0.25">
      <c r="A14" s="83" t="s">
        <v>16</v>
      </c>
      <c r="B14" s="149">
        <v>714</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row>
    <row r="15" spans="1:50" x14ac:dyDescent="0.25">
      <c r="A15" s="83" t="s">
        <v>47</v>
      </c>
      <c r="B15" s="149" t="s">
        <v>445</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row>
    <row r="16" spans="1:50" x14ac:dyDescent="0.25">
      <c r="A16" s="83" t="s">
        <v>48</v>
      </c>
      <c r="B16" s="149" t="s">
        <v>429</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row>
    <row r="17" spans="1:50"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row>
    <row r="18" spans="1:50"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row>
    <row r="19" spans="1:50"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row>
    <row r="20" spans="1:50"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row>
    <row r="21" spans="1:50"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row>
    <row r="22" spans="1:50" x14ac:dyDescent="0.25">
      <c r="A22" s="94"/>
    </row>
    <row r="23" spans="1:50" x14ac:dyDescent="0.25">
      <c r="B23" s="94" t="str">
        <f>HYPERLINK("#'Factor List'!A1","Back to Factor List")</f>
        <v>Back to Factor List</v>
      </c>
    </row>
    <row r="24" spans="1:50" x14ac:dyDescent="0.25">
      <c r="B24" s="94" t="s">
        <v>705</v>
      </c>
    </row>
    <row r="26" spans="1:50" ht="26.4" x14ac:dyDescent="0.25">
      <c r="A26" s="102" t="s">
        <v>266</v>
      </c>
      <c r="B26" s="102" t="s">
        <v>515</v>
      </c>
      <c r="C26" s="102" t="s">
        <v>516</v>
      </c>
      <c r="D26" s="102" t="s">
        <v>517</v>
      </c>
      <c r="E26" s="102" t="s">
        <v>518</v>
      </c>
      <c r="F26" s="102" t="s">
        <v>519</v>
      </c>
      <c r="G26" s="102" t="s">
        <v>520</v>
      </c>
      <c r="H26" s="102" t="s">
        <v>521</v>
      </c>
      <c r="I26" s="102" t="s">
        <v>522</v>
      </c>
      <c r="J26" s="102" t="s">
        <v>523</v>
      </c>
      <c r="K26" s="102" t="s">
        <v>524</v>
      </c>
      <c r="L26" s="102" t="s">
        <v>525</v>
      </c>
      <c r="M26" s="102" t="s">
        <v>526</v>
      </c>
      <c r="N26" s="102" t="s">
        <v>527</v>
      </c>
      <c r="O26" s="102" t="s">
        <v>528</v>
      </c>
      <c r="P26" s="102" t="s">
        <v>529</v>
      </c>
      <c r="Q26" s="102" t="s">
        <v>530</v>
      </c>
      <c r="R26" s="102" t="s">
        <v>531</v>
      </c>
      <c r="S26" s="102" t="s">
        <v>532</v>
      </c>
      <c r="T26" s="102" t="s">
        <v>533</v>
      </c>
      <c r="U26" s="102" t="s">
        <v>534</v>
      </c>
      <c r="V26" s="102" t="s">
        <v>535</v>
      </c>
      <c r="W26" s="102" t="s">
        <v>536</v>
      </c>
      <c r="X26" s="102" t="s">
        <v>537</v>
      </c>
      <c r="Y26" s="102" t="s">
        <v>538</v>
      </c>
      <c r="Z26" s="102" t="s">
        <v>539</v>
      </c>
      <c r="AA26" s="102" t="s">
        <v>540</v>
      </c>
      <c r="AB26" s="102" t="s">
        <v>541</v>
      </c>
      <c r="AC26" s="102" t="s">
        <v>542</v>
      </c>
      <c r="AD26" s="102" t="s">
        <v>543</v>
      </c>
      <c r="AE26" s="102" t="s">
        <v>544</v>
      </c>
      <c r="AF26" s="102" t="s">
        <v>545</v>
      </c>
      <c r="AG26" s="102" t="s">
        <v>546</v>
      </c>
      <c r="AH26" s="102" t="s">
        <v>547</v>
      </c>
      <c r="AI26" s="102" t="s">
        <v>548</v>
      </c>
      <c r="AJ26" s="102" t="s">
        <v>549</v>
      </c>
      <c r="AK26" s="102" t="s">
        <v>550</v>
      </c>
      <c r="AL26" s="102" t="s">
        <v>551</v>
      </c>
      <c r="AM26" s="102" t="s">
        <v>552</v>
      </c>
      <c r="AN26" s="102" t="s">
        <v>553</v>
      </c>
      <c r="AO26" s="102" t="s">
        <v>554</v>
      </c>
      <c r="AP26" s="102" t="s">
        <v>555</v>
      </c>
      <c r="AQ26" s="102" t="s">
        <v>556</v>
      </c>
      <c r="AR26" s="102" t="s">
        <v>557</v>
      </c>
      <c r="AS26" s="102" t="s">
        <v>558</v>
      </c>
      <c r="AT26" s="102" t="s">
        <v>559</v>
      </c>
      <c r="AU26" s="102" t="s">
        <v>560</v>
      </c>
      <c r="AV26" s="102" t="s">
        <v>561</v>
      </c>
      <c r="AW26" s="102" t="s">
        <v>562</v>
      </c>
      <c r="AX26" s="102" t="s">
        <v>563</v>
      </c>
    </row>
    <row r="27" spans="1:50" x14ac:dyDescent="0.25">
      <c r="A27" s="103">
        <v>16</v>
      </c>
      <c r="B27" s="104">
        <v>78.36</v>
      </c>
      <c r="C27" s="104">
        <v>39.9</v>
      </c>
      <c r="D27" s="104">
        <v>27.08</v>
      </c>
      <c r="E27" s="104">
        <v>20.68</v>
      </c>
      <c r="F27" s="104">
        <v>16.84</v>
      </c>
      <c r="G27" s="104">
        <v>14.29</v>
      </c>
      <c r="H27" s="104">
        <v>12.47</v>
      </c>
      <c r="I27" s="104">
        <v>11.1</v>
      </c>
      <c r="J27" s="104">
        <v>10.039999999999999</v>
      </c>
      <c r="K27" s="104">
        <v>9.19</v>
      </c>
      <c r="L27" s="104">
        <v>8.5</v>
      </c>
      <c r="M27" s="104">
        <v>7.93</v>
      </c>
      <c r="N27" s="104">
        <v>7.45</v>
      </c>
      <c r="O27" s="104">
        <v>7.03</v>
      </c>
      <c r="P27" s="104">
        <v>6.68</v>
      </c>
      <c r="Q27" s="104">
        <v>6.36</v>
      </c>
      <c r="R27" s="104">
        <v>6.09</v>
      </c>
      <c r="S27" s="104">
        <v>5.85</v>
      </c>
      <c r="T27" s="104">
        <v>5.63</v>
      </c>
      <c r="U27" s="104">
        <v>5.44</v>
      </c>
      <c r="V27" s="104">
        <v>5.26</v>
      </c>
      <c r="W27" s="104">
        <v>5.1100000000000003</v>
      </c>
      <c r="X27" s="104">
        <v>4.96</v>
      </c>
      <c r="Y27" s="104">
        <v>4.83</v>
      </c>
      <c r="Z27" s="104">
        <v>4.71</v>
      </c>
      <c r="AA27" s="104">
        <v>4.5999999999999996</v>
      </c>
      <c r="AB27" s="104">
        <v>4.5</v>
      </c>
      <c r="AC27" s="104">
        <v>4.41</v>
      </c>
      <c r="AD27" s="104">
        <v>4.33</v>
      </c>
      <c r="AE27" s="104">
        <v>4.25</v>
      </c>
      <c r="AF27" s="104">
        <v>4.17</v>
      </c>
      <c r="AG27" s="104">
        <v>4.0999999999999996</v>
      </c>
      <c r="AH27" s="104">
        <v>4.04</v>
      </c>
      <c r="AI27" s="104">
        <v>3.98</v>
      </c>
      <c r="AJ27" s="104">
        <v>3.92</v>
      </c>
      <c r="AK27" s="104">
        <v>3.87</v>
      </c>
      <c r="AL27" s="104">
        <v>3.82</v>
      </c>
      <c r="AM27" s="104">
        <v>3.78</v>
      </c>
      <c r="AN27" s="104">
        <v>3.74</v>
      </c>
      <c r="AO27" s="104">
        <v>3.7</v>
      </c>
      <c r="AP27" s="104">
        <v>3.66</v>
      </c>
      <c r="AQ27" s="104">
        <v>3.63</v>
      </c>
      <c r="AR27" s="104">
        <v>3.59</v>
      </c>
      <c r="AS27" s="104">
        <v>3.56</v>
      </c>
      <c r="AT27" s="104">
        <v>3.53</v>
      </c>
      <c r="AU27" s="104">
        <v>3.51</v>
      </c>
      <c r="AV27" s="104">
        <v>3.48</v>
      </c>
      <c r="AW27" s="104">
        <v>3.46</v>
      </c>
      <c r="AX27" s="104">
        <v>3.42</v>
      </c>
    </row>
    <row r="28" spans="1:50" x14ac:dyDescent="0.25">
      <c r="A28" s="103">
        <v>17</v>
      </c>
      <c r="B28" s="104">
        <v>79.510000000000005</v>
      </c>
      <c r="C28" s="104">
        <v>40.49</v>
      </c>
      <c r="D28" s="104">
        <v>27.48</v>
      </c>
      <c r="E28" s="104">
        <v>20.99</v>
      </c>
      <c r="F28" s="104">
        <v>17.09</v>
      </c>
      <c r="G28" s="104">
        <v>14.5</v>
      </c>
      <c r="H28" s="104">
        <v>12.65</v>
      </c>
      <c r="I28" s="104">
        <v>11.26</v>
      </c>
      <c r="J28" s="104">
        <v>10.19</v>
      </c>
      <c r="K28" s="104">
        <v>9.33</v>
      </c>
      <c r="L28" s="104">
        <v>8.6300000000000008</v>
      </c>
      <c r="M28" s="104">
        <v>8.0500000000000007</v>
      </c>
      <c r="N28" s="104">
        <v>7.56</v>
      </c>
      <c r="O28" s="104">
        <v>7.14</v>
      </c>
      <c r="P28" s="104">
        <v>6.77</v>
      </c>
      <c r="Q28" s="104">
        <v>6.46</v>
      </c>
      <c r="R28" s="104">
        <v>6.18</v>
      </c>
      <c r="S28" s="104">
        <v>5.93</v>
      </c>
      <c r="T28" s="104">
        <v>5.72</v>
      </c>
      <c r="U28" s="104">
        <v>5.52</v>
      </c>
      <c r="V28" s="104">
        <v>5.34</v>
      </c>
      <c r="W28" s="104">
        <v>5.18</v>
      </c>
      <c r="X28" s="104">
        <v>5.04</v>
      </c>
      <c r="Y28" s="104">
        <v>4.91</v>
      </c>
      <c r="Z28" s="104">
        <v>4.78</v>
      </c>
      <c r="AA28" s="104">
        <v>4.67</v>
      </c>
      <c r="AB28" s="104">
        <v>4.57</v>
      </c>
      <c r="AC28" s="104">
        <v>4.4800000000000004</v>
      </c>
      <c r="AD28" s="104">
        <v>4.3899999999999997</v>
      </c>
      <c r="AE28" s="104">
        <v>4.3099999999999996</v>
      </c>
      <c r="AF28" s="104">
        <v>4.24</v>
      </c>
      <c r="AG28" s="104">
        <v>4.17</v>
      </c>
      <c r="AH28" s="104">
        <v>4.0999999999999996</v>
      </c>
      <c r="AI28" s="104">
        <v>4.04</v>
      </c>
      <c r="AJ28" s="104">
        <v>3.99</v>
      </c>
      <c r="AK28" s="104">
        <v>3.93</v>
      </c>
      <c r="AL28" s="104">
        <v>3.88</v>
      </c>
      <c r="AM28" s="104">
        <v>3.84</v>
      </c>
      <c r="AN28" s="104">
        <v>3.8</v>
      </c>
      <c r="AO28" s="104">
        <v>3.76</v>
      </c>
      <c r="AP28" s="104">
        <v>3.72</v>
      </c>
      <c r="AQ28" s="104">
        <v>3.68</v>
      </c>
      <c r="AR28" s="104">
        <v>3.65</v>
      </c>
      <c r="AS28" s="104">
        <v>3.62</v>
      </c>
      <c r="AT28" s="104">
        <v>3.59</v>
      </c>
      <c r="AU28" s="104">
        <v>3.56</v>
      </c>
      <c r="AV28" s="104">
        <v>3.54</v>
      </c>
      <c r="AW28" s="104">
        <v>3.53</v>
      </c>
      <c r="AX28" s="104"/>
    </row>
    <row r="29" spans="1:50" x14ac:dyDescent="0.25">
      <c r="A29" s="103">
        <v>18</v>
      </c>
      <c r="B29" s="104">
        <v>80.680000000000007</v>
      </c>
      <c r="C29" s="104">
        <v>41.08</v>
      </c>
      <c r="D29" s="104">
        <v>27.89</v>
      </c>
      <c r="E29" s="104">
        <v>21.3</v>
      </c>
      <c r="F29" s="104">
        <v>17.34</v>
      </c>
      <c r="G29" s="104">
        <v>14.71</v>
      </c>
      <c r="H29" s="104">
        <v>12.84</v>
      </c>
      <c r="I29" s="104">
        <v>11.43</v>
      </c>
      <c r="J29" s="104">
        <v>10.34</v>
      </c>
      <c r="K29" s="104">
        <v>9.4700000000000006</v>
      </c>
      <c r="L29" s="104">
        <v>8.76</v>
      </c>
      <c r="M29" s="104">
        <v>8.17</v>
      </c>
      <c r="N29" s="104">
        <v>7.67</v>
      </c>
      <c r="O29" s="104">
        <v>7.24</v>
      </c>
      <c r="P29" s="104">
        <v>6.88</v>
      </c>
      <c r="Q29" s="104">
        <v>6.55</v>
      </c>
      <c r="R29" s="104">
        <v>6.27</v>
      </c>
      <c r="S29" s="104">
        <v>6.02</v>
      </c>
      <c r="T29" s="104">
        <v>5.8</v>
      </c>
      <c r="U29" s="104">
        <v>5.6</v>
      </c>
      <c r="V29" s="104">
        <v>5.42</v>
      </c>
      <c r="W29" s="104">
        <v>5.26</v>
      </c>
      <c r="X29" s="104">
        <v>5.1100000000000003</v>
      </c>
      <c r="Y29" s="104">
        <v>4.9800000000000004</v>
      </c>
      <c r="Z29" s="104">
        <v>4.8600000000000003</v>
      </c>
      <c r="AA29" s="104">
        <v>4.74</v>
      </c>
      <c r="AB29" s="104">
        <v>4.6399999999999997</v>
      </c>
      <c r="AC29" s="104">
        <v>4.55</v>
      </c>
      <c r="AD29" s="104">
        <v>4.46</v>
      </c>
      <c r="AE29" s="104">
        <v>4.38</v>
      </c>
      <c r="AF29" s="104">
        <v>4.3</v>
      </c>
      <c r="AG29" s="104">
        <v>4.2300000000000004</v>
      </c>
      <c r="AH29" s="104">
        <v>4.16</v>
      </c>
      <c r="AI29" s="104">
        <v>4.0999999999999996</v>
      </c>
      <c r="AJ29" s="104">
        <v>4.05</v>
      </c>
      <c r="AK29" s="104">
        <v>3.99</v>
      </c>
      <c r="AL29" s="104">
        <v>3.94</v>
      </c>
      <c r="AM29" s="104">
        <v>3.9</v>
      </c>
      <c r="AN29" s="104">
        <v>3.86</v>
      </c>
      <c r="AO29" s="104">
        <v>3.81</v>
      </c>
      <c r="AP29" s="104">
        <v>3.78</v>
      </c>
      <c r="AQ29" s="104">
        <v>3.74</v>
      </c>
      <c r="AR29" s="104">
        <v>3.71</v>
      </c>
      <c r="AS29" s="104">
        <v>3.68</v>
      </c>
      <c r="AT29" s="104">
        <v>3.65</v>
      </c>
      <c r="AU29" s="104">
        <v>3.62</v>
      </c>
      <c r="AV29" s="104">
        <v>3.61</v>
      </c>
      <c r="AW29" s="104"/>
      <c r="AX29" s="104"/>
    </row>
    <row r="30" spans="1:50" x14ac:dyDescent="0.25">
      <c r="A30" s="103">
        <v>19</v>
      </c>
      <c r="B30" s="104">
        <v>81.87</v>
      </c>
      <c r="C30" s="104">
        <v>41.69</v>
      </c>
      <c r="D30" s="104">
        <v>28.3</v>
      </c>
      <c r="E30" s="104">
        <v>21.61</v>
      </c>
      <c r="F30" s="104">
        <v>17.600000000000001</v>
      </c>
      <c r="G30" s="104">
        <v>14.93</v>
      </c>
      <c r="H30" s="104">
        <v>13.03</v>
      </c>
      <c r="I30" s="104">
        <v>11.6</v>
      </c>
      <c r="J30" s="104">
        <v>10.49</v>
      </c>
      <c r="K30" s="104">
        <v>9.61</v>
      </c>
      <c r="L30" s="104">
        <v>8.89</v>
      </c>
      <c r="M30" s="104">
        <v>8.2899999999999991</v>
      </c>
      <c r="N30" s="104">
        <v>7.78</v>
      </c>
      <c r="O30" s="104">
        <v>7.35</v>
      </c>
      <c r="P30" s="104">
        <v>6.98</v>
      </c>
      <c r="Q30" s="104">
        <v>6.65</v>
      </c>
      <c r="R30" s="104">
        <v>6.37</v>
      </c>
      <c r="S30" s="104">
        <v>6.11</v>
      </c>
      <c r="T30" s="104">
        <v>5.89</v>
      </c>
      <c r="U30" s="104">
        <v>5.69</v>
      </c>
      <c r="V30" s="104">
        <v>5.5</v>
      </c>
      <c r="W30" s="104">
        <v>5.34</v>
      </c>
      <c r="X30" s="104">
        <v>5.19</v>
      </c>
      <c r="Y30" s="104">
        <v>5.0599999999999996</v>
      </c>
      <c r="Z30" s="104">
        <v>4.93</v>
      </c>
      <c r="AA30" s="104">
        <v>4.82</v>
      </c>
      <c r="AB30" s="104">
        <v>4.71</v>
      </c>
      <c r="AC30" s="104">
        <v>4.62</v>
      </c>
      <c r="AD30" s="104">
        <v>4.53</v>
      </c>
      <c r="AE30" s="104">
        <v>4.4400000000000004</v>
      </c>
      <c r="AF30" s="104">
        <v>4.37</v>
      </c>
      <c r="AG30" s="104">
        <v>4.3</v>
      </c>
      <c r="AH30" s="104">
        <v>4.2300000000000004</v>
      </c>
      <c r="AI30" s="104">
        <v>4.17</v>
      </c>
      <c r="AJ30" s="104">
        <v>4.1100000000000003</v>
      </c>
      <c r="AK30" s="104">
        <v>4.0599999999999996</v>
      </c>
      <c r="AL30" s="104">
        <v>4.01</v>
      </c>
      <c r="AM30" s="104">
        <v>3.96</v>
      </c>
      <c r="AN30" s="104">
        <v>3.92</v>
      </c>
      <c r="AO30" s="104">
        <v>3.88</v>
      </c>
      <c r="AP30" s="104">
        <v>3.84</v>
      </c>
      <c r="AQ30" s="104">
        <v>3.8</v>
      </c>
      <c r="AR30" s="104">
        <v>3.77</v>
      </c>
      <c r="AS30" s="104">
        <v>3.74</v>
      </c>
      <c r="AT30" s="104">
        <v>3.71</v>
      </c>
      <c r="AU30" s="104">
        <v>3.7</v>
      </c>
      <c r="AV30" s="104"/>
      <c r="AW30" s="104"/>
      <c r="AX30" s="104"/>
    </row>
    <row r="31" spans="1:50" x14ac:dyDescent="0.25">
      <c r="A31" s="103">
        <v>20</v>
      </c>
      <c r="B31" s="104">
        <v>83.08</v>
      </c>
      <c r="C31" s="104">
        <v>42.3</v>
      </c>
      <c r="D31" s="104">
        <v>28.72</v>
      </c>
      <c r="E31" s="104">
        <v>21.93</v>
      </c>
      <c r="F31" s="104">
        <v>17.86</v>
      </c>
      <c r="G31" s="104">
        <v>15.15</v>
      </c>
      <c r="H31" s="104">
        <v>13.22</v>
      </c>
      <c r="I31" s="104">
        <v>11.77</v>
      </c>
      <c r="J31" s="104">
        <v>10.65</v>
      </c>
      <c r="K31" s="104">
        <v>9.75</v>
      </c>
      <c r="L31" s="104">
        <v>9.02</v>
      </c>
      <c r="M31" s="104">
        <v>8.41</v>
      </c>
      <c r="N31" s="104">
        <v>7.9</v>
      </c>
      <c r="O31" s="104">
        <v>7.46</v>
      </c>
      <c r="P31" s="104">
        <v>7.08</v>
      </c>
      <c r="Q31" s="104">
        <v>6.75</v>
      </c>
      <c r="R31" s="104">
        <v>6.46</v>
      </c>
      <c r="S31" s="104">
        <v>6.21</v>
      </c>
      <c r="T31" s="104">
        <v>5.98</v>
      </c>
      <c r="U31" s="104">
        <v>5.77</v>
      </c>
      <c r="V31" s="104">
        <v>5.59</v>
      </c>
      <c r="W31" s="104">
        <v>5.42</v>
      </c>
      <c r="X31" s="104">
        <v>5.27</v>
      </c>
      <c r="Y31" s="104">
        <v>5.13</v>
      </c>
      <c r="Z31" s="104">
        <v>5.01</v>
      </c>
      <c r="AA31" s="104">
        <v>4.8899999999999997</v>
      </c>
      <c r="AB31" s="104">
        <v>4.78</v>
      </c>
      <c r="AC31" s="104">
        <v>4.6900000000000004</v>
      </c>
      <c r="AD31" s="104">
        <v>4.5999999999999996</v>
      </c>
      <c r="AE31" s="104">
        <v>4.51</v>
      </c>
      <c r="AF31" s="104">
        <v>4.43</v>
      </c>
      <c r="AG31" s="104">
        <v>4.3600000000000003</v>
      </c>
      <c r="AH31" s="104">
        <v>4.29</v>
      </c>
      <c r="AI31" s="104">
        <v>4.2300000000000004</v>
      </c>
      <c r="AJ31" s="104">
        <v>4.17</v>
      </c>
      <c r="AK31" s="104">
        <v>4.12</v>
      </c>
      <c r="AL31" s="104">
        <v>4.07</v>
      </c>
      <c r="AM31" s="104">
        <v>4.0199999999999996</v>
      </c>
      <c r="AN31" s="104">
        <v>3.98</v>
      </c>
      <c r="AO31" s="104">
        <v>3.94</v>
      </c>
      <c r="AP31" s="104">
        <v>3.9</v>
      </c>
      <c r="AQ31" s="104">
        <v>3.87</v>
      </c>
      <c r="AR31" s="104">
        <v>3.83</v>
      </c>
      <c r="AS31" s="104">
        <v>3.8</v>
      </c>
      <c r="AT31" s="104">
        <v>3.79</v>
      </c>
      <c r="AU31" s="104"/>
      <c r="AV31" s="104"/>
      <c r="AW31" s="104"/>
      <c r="AX31" s="104"/>
    </row>
    <row r="32" spans="1:50" x14ac:dyDescent="0.25">
      <c r="A32" s="103">
        <v>21</v>
      </c>
      <c r="B32" s="104">
        <v>84.3</v>
      </c>
      <c r="C32" s="104">
        <v>42.93</v>
      </c>
      <c r="D32" s="104">
        <v>29.14</v>
      </c>
      <c r="E32" s="104">
        <v>22.26</v>
      </c>
      <c r="F32" s="104">
        <v>18.13</v>
      </c>
      <c r="G32" s="104">
        <v>15.38</v>
      </c>
      <c r="H32" s="104">
        <v>13.42</v>
      </c>
      <c r="I32" s="104">
        <v>11.95</v>
      </c>
      <c r="J32" s="104">
        <v>10.81</v>
      </c>
      <c r="K32" s="104">
        <v>9.9</v>
      </c>
      <c r="L32" s="104">
        <v>9.16</v>
      </c>
      <c r="M32" s="104">
        <v>8.5399999999999991</v>
      </c>
      <c r="N32" s="104">
        <v>8.02</v>
      </c>
      <c r="O32" s="104">
        <v>7.57</v>
      </c>
      <c r="P32" s="104">
        <v>7.19</v>
      </c>
      <c r="Q32" s="104">
        <v>6.85</v>
      </c>
      <c r="R32" s="104">
        <v>6.56</v>
      </c>
      <c r="S32" s="104">
        <v>6.3</v>
      </c>
      <c r="T32" s="104">
        <v>6.07</v>
      </c>
      <c r="U32" s="104">
        <v>5.86</v>
      </c>
      <c r="V32" s="104">
        <v>5.67</v>
      </c>
      <c r="W32" s="104">
        <v>5.5</v>
      </c>
      <c r="X32" s="104">
        <v>5.35</v>
      </c>
      <c r="Y32" s="104">
        <v>5.21</v>
      </c>
      <c r="Z32" s="104">
        <v>5.08</v>
      </c>
      <c r="AA32" s="104">
        <v>4.96</v>
      </c>
      <c r="AB32" s="104">
        <v>4.8600000000000003</v>
      </c>
      <c r="AC32" s="104">
        <v>4.76</v>
      </c>
      <c r="AD32" s="104">
        <v>4.67</v>
      </c>
      <c r="AE32" s="104">
        <v>4.58</v>
      </c>
      <c r="AF32" s="104">
        <v>4.5</v>
      </c>
      <c r="AG32" s="104">
        <v>4.43</v>
      </c>
      <c r="AH32" s="104">
        <v>4.3600000000000003</v>
      </c>
      <c r="AI32" s="104">
        <v>4.3</v>
      </c>
      <c r="AJ32" s="104">
        <v>4.24</v>
      </c>
      <c r="AK32" s="104">
        <v>4.1900000000000004</v>
      </c>
      <c r="AL32" s="104">
        <v>4.1399999999999997</v>
      </c>
      <c r="AM32" s="104">
        <v>4.09</v>
      </c>
      <c r="AN32" s="104">
        <v>4.04</v>
      </c>
      <c r="AO32" s="104">
        <v>4</v>
      </c>
      <c r="AP32" s="104">
        <v>3.97</v>
      </c>
      <c r="AQ32" s="104">
        <v>3.93</v>
      </c>
      <c r="AR32" s="104">
        <v>3.9</v>
      </c>
      <c r="AS32" s="104">
        <v>3.88</v>
      </c>
      <c r="AT32" s="104"/>
      <c r="AU32" s="104"/>
      <c r="AV32" s="104"/>
      <c r="AW32" s="104"/>
      <c r="AX32" s="104"/>
    </row>
    <row r="33" spans="1:50" x14ac:dyDescent="0.25">
      <c r="A33" s="103">
        <v>22</v>
      </c>
      <c r="B33" s="104">
        <v>85.53</v>
      </c>
      <c r="C33" s="104">
        <v>43.56</v>
      </c>
      <c r="D33" s="104">
        <v>29.57</v>
      </c>
      <c r="E33" s="104">
        <v>22.58</v>
      </c>
      <c r="F33" s="104">
        <v>18.39</v>
      </c>
      <c r="G33" s="104">
        <v>15.6</v>
      </c>
      <c r="H33" s="104">
        <v>13.61</v>
      </c>
      <c r="I33" s="104">
        <v>12.12</v>
      </c>
      <c r="J33" s="104">
        <v>10.97</v>
      </c>
      <c r="K33" s="104">
        <v>10.039999999999999</v>
      </c>
      <c r="L33" s="104">
        <v>9.2899999999999991</v>
      </c>
      <c r="M33" s="104">
        <v>8.66</v>
      </c>
      <c r="N33" s="104">
        <v>8.14</v>
      </c>
      <c r="O33" s="104">
        <v>7.69</v>
      </c>
      <c r="P33" s="104">
        <v>7.3</v>
      </c>
      <c r="Q33" s="104">
        <v>6.96</v>
      </c>
      <c r="R33" s="104">
        <v>6.66</v>
      </c>
      <c r="S33" s="104">
        <v>6.39</v>
      </c>
      <c r="T33" s="104">
        <v>6.16</v>
      </c>
      <c r="U33" s="104">
        <v>5.95</v>
      </c>
      <c r="V33" s="104">
        <v>5.76</v>
      </c>
      <c r="W33" s="104">
        <v>5.59</v>
      </c>
      <c r="X33" s="104">
        <v>5.43</v>
      </c>
      <c r="Y33" s="104">
        <v>5.29</v>
      </c>
      <c r="Z33" s="104">
        <v>5.16</v>
      </c>
      <c r="AA33" s="104">
        <v>5.04</v>
      </c>
      <c r="AB33" s="104">
        <v>4.93</v>
      </c>
      <c r="AC33" s="104">
        <v>4.83</v>
      </c>
      <c r="AD33" s="104">
        <v>4.74</v>
      </c>
      <c r="AE33" s="104">
        <v>4.6500000000000004</v>
      </c>
      <c r="AF33" s="104">
        <v>4.57</v>
      </c>
      <c r="AG33" s="104">
        <v>4.5</v>
      </c>
      <c r="AH33" s="104">
        <v>4.43</v>
      </c>
      <c r="AI33" s="104">
        <v>4.37</v>
      </c>
      <c r="AJ33" s="104">
        <v>4.3099999999999996</v>
      </c>
      <c r="AK33" s="104">
        <v>4.25</v>
      </c>
      <c r="AL33" s="104">
        <v>4.2</v>
      </c>
      <c r="AM33" s="104">
        <v>4.1500000000000004</v>
      </c>
      <c r="AN33" s="104">
        <v>4.1100000000000003</v>
      </c>
      <c r="AO33" s="104">
        <v>4.07</v>
      </c>
      <c r="AP33" s="104">
        <v>4.03</v>
      </c>
      <c r="AQ33" s="104">
        <v>4</v>
      </c>
      <c r="AR33" s="104">
        <v>3.98</v>
      </c>
      <c r="AS33" s="104"/>
      <c r="AT33" s="104"/>
      <c r="AU33" s="104"/>
      <c r="AV33" s="104"/>
      <c r="AW33" s="104"/>
      <c r="AX33" s="104"/>
    </row>
    <row r="34" spans="1:50" x14ac:dyDescent="0.25">
      <c r="A34" s="103">
        <v>23</v>
      </c>
      <c r="B34" s="104">
        <v>86.77</v>
      </c>
      <c r="C34" s="104">
        <v>44.18</v>
      </c>
      <c r="D34" s="104">
        <v>30</v>
      </c>
      <c r="E34" s="104">
        <v>22.91</v>
      </c>
      <c r="F34" s="104">
        <v>18.66</v>
      </c>
      <c r="G34" s="104">
        <v>15.83</v>
      </c>
      <c r="H34" s="104">
        <v>13.81</v>
      </c>
      <c r="I34" s="104">
        <v>12.3</v>
      </c>
      <c r="J34" s="104">
        <v>11.13</v>
      </c>
      <c r="K34" s="104">
        <v>10.19</v>
      </c>
      <c r="L34" s="104">
        <v>9.43</v>
      </c>
      <c r="M34" s="104">
        <v>8.7899999999999991</v>
      </c>
      <c r="N34" s="104">
        <v>8.25</v>
      </c>
      <c r="O34" s="104">
        <v>7.8</v>
      </c>
      <c r="P34" s="104">
        <v>7.4</v>
      </c>
      <c r="Q34" s="104">
        <v>7.06</v>
      </c>
      <c r="R34" s="104">
        <v>6.75</v>
      </c>
      <c r="S34" s="104">
        <v>6.49</v>
      </c>
      <c r="T34" s="104">
        <v>6.25</v>
      </c>
      <c r="U34" s="104">
        <v>6.03</v>
      </c>
      <c r="V34" s="104">
        <v>5.84</v>
      </c>
      <c r="W34" s="104">
        <v>5.67</v>
      </c>
      <c r="X34" s="104">
        <v>5.51</v>
      </c>
      <c r="Y34" s="104">
        <v>5.37</v>
      </c>
      <c r="Z34" s="104">
        <v>5.24</v>
      </c>
      <c r="AA34" s="104">
        <v>5.12</v>
      </c>
      <c r="AB34" s="104">
        <v>5</v>
      </c>
      <c r="AC34" s="104">
        <v>4.9000000000000004</v>
      </c>
      <c r="AD34" s="104">
        <v>4.8099999999999996</v>
      </c>
      <c r="AE34" s="104">
        <v>4.72</v>
      </c>
      <c r="AF34" s="104">
        <v>4.6399999999999997</v>
      </c>
      <c r="AG34" s="104">
        <v>4.57</v>
      </c>
      <c r="AH34" s="104">
        <v>4.5</v>
      </c>
      <c r="AI34" s="104">
        <v>4.43</v>
      </c>
      <c r="AJ34" s="104">
        <v>4.37</v>
      </c>
      <c r="AK34" s="104">
        <v>4.32</v>
      </c>
      <c r="AL34" s="104">
        <v>4.2699999999999996</v>
      </c>
      <c r="AM34" s="104">
        <v>4.22</v>
      </c>
      <c r="AN34" s="104">
        <v>4.18</v>
      </c>
      <c r="AO34" s="104">
        <v>4.1399999999999997</v>
      </c>
      <c r="AP34" s="104">
        <v>4.0999999999999996</v>
      </c>
      <c r="AQ34" s="104">
        <v>4.08</v>
      </c>
      <c r="AR34" s="104"/>
      <c r="AS34" s="104"/>
      <c r="AT34" s="104"/>
      <c r="AU34" s="104"/>
      <c r="AV34" s="104"/>
      <c r="AW34" s="104"/>
      <c r="AX34" s="104"/>
    </row>
    <row r="35" spans="1:50" x14ac:dyDescent="0.25">
      <c r="A35" s="103">
        <v>24</v>
      </c>
      <c r="B35" s="104">
        <v>88.02</v>
      </c>
      <c r="C35" s="104">
        <v>44.82</v>
      </c>
      <c r="D35" s="104">
        <v>30.43</v>
      </c>
      <c r="E35" s="104">
        <v>23.24</v>
      </c>
      <c r="F35" s="104">
        <v>18.93</v>
      </c>
      <c r="G35" s="104">
        <v>16.059999999999999</v>
      </c>
      <c r="H35" s="104">
        <v>14.01</v>
      </c>
      <c r="I35" s="104">
        <v>12.48</v>
      </c>
      <c r="J35" s="104">
        <v>11.29</v>
      </c>
      <c r="K35" s="104">
        <v>10.34</v>
      </c>
      <c r="L35" s="104">
        <v>9.56</v>
      </c>
      <c r="M35" s="104">
        <v>8.92</v>
      </c>
      <c r="N35" s="104">
        <v>8.3800000000000008</v>
      </c>
      <c r="O35" s="104">
        <v>7.91</v>
      </c>
      <c r="P35" s="104">
        <v>7.51</v>
      </c>
      <c r="Q35" s="104">
        <v>7.16</v>
      </c>
      <c r="R35" s="104">
        <v>6.85</v>
      </c>
      <c r="S35" s="104">
        <v>6.58</v>
      </c>
      <c r="T35" s="104">
        <v>6.34</v>
      </c>
      <c r="U35" s="104">
        <v>6.12</v>
      </c>
      <c r="V35" s="104">
        <v>5.93</v>
      </c>
      <c r="W35" s="104">
        <v>5.75</v>
      </c>
      <c r="X35" s="104">
        <v>5.59</v>
      </c>
      <c r="Y35" s="104">
        <v>5.45</v>
      </c>
      <c r="Z35" s="104">
        <v>5.31</v>
      </c>
      <c r="AA35" s="104">
        <v>5.19</v>
      </c>
      <c r="AB35" s="104">
        <v>5.08</v>
      </c>
      <c r="AC35" s="104">
        <v>4.9800000000000004</v>
      </c>
      <c r="AD35" s="104">
        <v>4.88</v>
      </c>
      <c r="AE35" s="104">
        <v>4.79</v>
      </c>
      <c r="AF35" s="104">
        <v>4.71</v>
      </c>
      <c r="AG35" s="104">
        <v>4.6399999999999997</v>
      </c>
      <c r="AH35" s="104">
        <v>4.57</v>
      </c>
      <c r="AI35" s="104">
        <v>4.5</v>
      </c>
      <c r="AJ35" s="104">
        <v>4.4400000000000004</v>
      </c>
      <c r="AK35" s="104">
        <v>4.3899999999999997</v>
      </c>
      <c r="AL35" s="104">
        <v>4.34</v>
      </c>
      <c r="AM35" s="104">
        <v>4.29</v>
      </c>
      <c r="AN35" s="104">
        <v>4.25</v>
      </c>
      <c r="AO35" s="104">
        <v>4.2</v>
      </c>
      <c r="AP35" s="104">
        <v>4.18</v>
      </c>
      <c r="AQ35" s="104"/>
      <c r="AR35" s="104"/>
      <c r="AS35" s="104"/>
      <c r="AT35" s="104"/>
      <c r="AU35" s="104"/>
      <c r="AV35" s="104"/>
      <c r="AW35" s="104"/>
      <c r="AX35" s="104"/>
    </row>
    <row r="36" spans="1:50" x14ac:dyDescent="0.25">
      <c r="A36" s="103">
        <v>25</v>
      </c>
      <c r="B36" s="104">
        <v>89.28</v>
      </c>
      <c r="C36" s="104">
        <v>45.47</v>
      </c>
      <c r="D36" s="104">
        <v>30.87</v>
      </c>
      <c r="E36" s="104">
        <v>23.57</v>
      </c>
      <c r="F36" s="104">
        <v>19.2</v>
      </c>
      <c r="G36" s="104">
        <v>16.29</v>
      </c>
      <c r="H36" s="104">
        <v>14.21</v>
      </c>
      <c r="I36" s="104">
        <v>12.66</v>
      </c>
      <c r="J36" s="104">
        <v>11.45</v>
      </c>
      <c r="K36" s="104">
        <v>10.49</v>
      </c>
      <c r="L36" s="104">
        <v>9.6999999999999993</v>
      </c>
      <c r="M36" s="104">
        <v>9.0500000000000007</v>
      </c>
      <c r="N36" s="104">
        <v>8.5</v>
      </c>
      <c r="O36" s="104">
        <v>8.0299999999999994</v>
      </c>
      <c r="P36" s="104">
        <v>7.62</v>
      </c>
      <c r="Q36" s="104">
        <v>7.27</v>
      </c>
      <c r="R36" s="104">
        <v>6.96</v>
      </c>
      <c r="S36" s="104">
        <v>6.68</v>
      </c>
      <c r="T36" s="104">
        <v>6.43</v>
      </c>
      <c r="U36" s="104">
        <v>6.22</v>
      </c>
      <c r="V36" s="104">
        <v>6.02</v>
      </c>
      <c r="W36" s="104">
        <v>5.84</v>
      </c>
      <c r="X36" s="104">
        <v>5.68</v>
      </c>
      <c r="Y36" s="104">
        <v>5.53</v>
      </c>
      <c r="Z36" s="104">
        <v>5.39</v>
      </c>
      <c r="AA36" s="104">
        <v>5.27</v>
      </c>
      <c r="AB36" s="104">
        <v>5.16</v>
      </c>
      <c r="AC36" s="104">
        <v>5.05</v>
      </c>
      <c r="AD36" s="104">
        <v>4.96</v>
      </c>
      <c r="AE36" s="104">
        <v>4.87</v>
      </c>
      <c r="AF36" s="104">
        <v>4.79</v>
      </c>
      <c r="AG36" s="104">
        <v>4.71</v>
      </c>
      <c r="AH36" s="104">
        <v>4.6399999999999997</v>
      </c>
      <c r="AI36" s="104">
        <v>4.58</v>
      </c>
      <c r="AJ36" s="104">
        <v>4.5199999999999996</v>
      </c>
      <c r="AK36" s="104">
        <v>4.46</v>
      </c>
      <c r="AL36" s="104">
        <v>4.41</v>
      </c>
      <c r="AM36" s="104">
        <v>4.3600000000000003</v>
      </c>
      <c r="AN36" s="104">
        <v>4.32</v>
      </c>
      <c r="AO36" s="104">
        <v>4.29</v>
      </c>
      <c r="AP36" s="104"/>
      <c r="AQ36" s="104"/>
      <c r="AR36" s="104"/>
      <c r="AS36" s="104"/>
      <c r="AT36" s="104"/>
      <c r="AU36" s="104"/>
      <c r="AV36" s="104"/>
      <c r="AW36" s="104"/>
      <c r="AX36" s="104"/>
    </row>
    <row r="37" spans="1:50" x14ac:dyDescent="0.25">
      <c r="A37" s="103">
        <v>26</v>
      </c>
      <c r="B37" s="104">
        <v>90.57</v>
      </c>
      <c r="C37" s="104">
        <v>46.12</v>
      </c>
      <c r="D37" s="104">
        <v>31.31</v>
      </c>
      <c r="E37" s="104">
        <v>23.91</v>
      </c>
      <c r="F37" s="104">
        <v>19.48</v>
      </c>
      <c r="G37" s="104">
        <v>16.53</v>
      </c>
      <c r="H37" s="104">
        <v>14.42</v>
      </c>
      <c r="I37" s="104">
        <v>12.84</v>
      </c>
      <c r="J37" s="104">
        <v>11.62</v>
      </c>
      <c r="K37" s="104">
        <v>10.64</v>
      </c>
      <c r="L37" s="104">
        <v>9.84</v>
      </c>
      <c r="M37" s="104">
        <v>9.18</v>
      </c>
      <c r="N37" s="104">
        <v>8.6199999999999992</v>
      </c>
      <c r="O37" s="104">
        <v>8.15</v>
      </c>
      <c r="P37" s="104">
        <v>7.73</v>
      </c>
      <c r="Q37" s="104">
        <v>7.37</v>
      </c>
      <c r="R37" s="104">
        <v>7.06</v>
      </c>
      <c r="S37" s="104">
        <v>6.78</v>
      </c>
      <c r="T37" s="104">
        <v>6.53</v>
      </c>
      <c r="U37" s="104">
        <v>6.31</v>
      </c>
      <c r="V37" s="104">
        <v>6.11</v>
      </c>
      <c r="W37" s="104">
        <v>5.93</v>
      </c>
      <c r="X37" s="104">
        <v>5.76</v>
      </c>
      <c r="Y37" s="104">
        <v>5.61</v>
      </c>
      <c r="Z37" s="104">
        <v>5.48</v>
      </c>
      <c r="AA37" s="104">
        <v>5.35</v>
      </c>
      <c r="AB37" s="104">
        <v>5.24</v>
      </c>
      <c r="AC37" s="104">
        <v>5.13</v>
      </c>
      <c r="AD37" s="104">
        <v>5.03</v>
      </c>
      <c r="AE37" s="104">
        <v>4.9400000000000004</v>
      </c>
      <c r="AF37" s="104">
        <v>4.8600000000000003</v>
      </c>
      <c r="AG37" s="104">
        <v>4.79</v>
      </c>
      <c r="AH37" s="104">
        <v>4.72</v>
      </c>
      <c r="AI37" s="104">
        <v>4.6500000000000004</v>
      </c>
      <c r="AJ37" s="104">
        <v>4.59</v>
      </c>
      <c r="AK37" s="104">
        <v>4.53</v>
      </c>
      <c r="AL37" s="104">
        <v>4.4800000000000004</v>
      </c>
      <c r="AM37" s="104">
        <v>4.43</v>
      </c>
      <c r="AN37" s="104">
        <v>4.4000000000000004</v>
      </c>
      <c r="AO37" s="104"/>
      <c r="AP37" s="104"/>
      <c r="AQ37" s="104"/>
      <c r="AR37" s="104"/>
      <c r="AS37" s="104"/>
      <c r="AT37" s="104"/>
      <c r="AU37" s="104"/>
      <c r="AV37" s="104"/>
      <c r="AW37" s="104"/>
      <c r="AX37" s="104"/>
    </row>
    <row r="38" spans="1:50" x14ac:dyDescent="0.25">
      <c r="A38" s="103">
        <v>27</v>
      </c>
      <c r="B38" s="104">
        <v>91.88</v>
      </c>
      <c r="C38" s="104">
        <v>46.79</v>
      </c>
      <c r="D38" s="104">
        <v>31.77</v>
      </c>
      <c r="E38" s="104">
        <v>24.26</v>
      </c>
      <c r="F38" s="104">
        <v>19.760000000000002</v>
      </c>
      <c r="G38" s="104">
        <v>16.77</v>
      </c>
      <c r="H38" s="104">
        <v>14.63</v>
      </c>
      <c r="I38" s="104">
        <v>13.03</v>
      </c>
      <c r="J38" s="104">
        <v>11.79</v>
      </c>
      <c r="K38" s="104">
        <v>10.8</v>
      </c>
      <c r="L38" s="104">
        <v>9.99</v>
      </c>
      <c r="M38" s="104">
        <v>9.32</v>
      </c>
      <c r="N38" s="104">
        <v>8.75</v>
      </c>
      <c r="O38" s="104">
        <v>8.27</v>
      </c>
      <c r="P38" s="104">
        <v>7.85</v>
      </c>
      <c r="Q38" s="104">
        <v>7.48</v>
      </c>
      <c r="R38" s="104">
        <v>7.16</v>
      </c>
      <c r="S38" s="104">
        <v>6.88</v>
      </c>
      <c r="T38" s="104">
        <v>6.63</v>
      </c>
      <c r="U38" s="104">
        <v>6.4</v>
      </c>
      <c r="V38" s="104">
        <v>6.2</v>
      </c>
      <c r="W38" s="104">
        <v>6.02</v>
      </c>
      <c r="X38" s="104">
        <v>5.85</v>
      </c>
      <c r="Y38" s="104">
        <v>5.7</v>
      </c>
      <c r="Z38" s="104">
        <v>5.56</v>
      </c>
      <c r="AA38" s="104">
        <v>5.43</v>
      </c>
      <c r="AB38" s="104">
        <v>5.32</v>
      </c>
      <c r="AC38" s="104">
        <v>5.21</v>
      </c>
      <c r="AD38" s="104">
        <v>5.1100000000000003</v>
      </c>
      <c r="AE38" s="104">
        <v>5.0199999999999996</v>
      </c>
      <c r="AF38" s="104">
        <v>4.9400000000000004</v>
      </c>
      <c r="AG38" s="104">
        <v>4.8600000000000003</v>
      </c>
      <c r="AH38" s="104">
        <v>4.79</v>
      </c>
      <c r="AI38" s="104">
        <v>4.7300000000000004</v>
      </c>
      <c r="AJ38" s="104">
        <v>4.67</v>
      </c>
      <c r="AK38" s="104">
        <v>4.6100000000000003</v>
      </c>
      <c r="AL38" s="104">
        <v>4.5599999999999996</v>
      </c>
      <c r="AM38" s="104">
        <v>4.5199999999999996</v>
      </c>
      <c r="AN38" s="104"/>
      <c r="AO38" s="104"/>
      <c r="AP38" s="104"/>
      <c r="AQ38" s="104"/>
      <c r="AR38" s="104"/>
      <c r="AS38" s="104"/>
      <c r="AT38" s="104"/>
      <c r="AU38" s="104"/>
      <c r="AV38" s="104"/>
      <c r="AW38" s="104"/>
      <c r="AX38" s="104"/>
    </row>
    <row r="39" spans="1:50" x14ac:dyDescent="0.25">
      <c r="A39" s="103">
        <v>28</v>
      </c>
      <c r="B39" s="104">
        <v>93.2</v>
      </c>
      <c r="C39" s="104">
        <v>47.46</v>
      </c>
      <c r="D39" s="104">
        <v>32.22</v>
      </c>
      <c r="E39" s="104">
        <v>24.61</v>
      </c>
      <c r="F39" s="104">
        <v>20.05</v>
      </c>
      <c r="G39" s="104">
        <v>17.010000000000002</v>
      </c>
      <c r="H39" s="104">
        <v>14.84</v>
      </c>
      <c r="I39" s="104">
        <v>13.22</v>
      </c>
      <c r="J39" s="104">
        <v>11.96</v>
      </c>
      <c r="K39" s="104">
        <v>10.96</v>
      </c>
      <c r="L39" s="104">
        <v>10.14</v>
      </c>
      <c r="M39" s="104">
        <v>9.4499999999999993</v>
      </c>
      <c r="N39" s="104">
        <v>8.8800000000000008</v>
      </c>
      <c r="O39" s="104">
        <v>8.39</v>
      </c>
      <c r="P39" s="104">
        <v>7.96</v>
      </c>
      <c r="Q39" s="104">
        <v>7.6</v>
      </c>
      <c r="R39" s="104">
        <v>7.27</v>
      </c>
      <c r="S39" s="104">
        <v>6.98</v>
      </c>
      <c r="T39" s="104">
        <v>6.73</v>
      </c>
      <c r="U39" s="104">
        <v>6.5</v>
      </c>
      <c r="V39" s="104">
        <v>6.29</v>
      </c>
      <c r="W39" s="104">
        <v>6.11</v>
      </c>
      <c r="X39" s="104">
        <v>5.94</v>
      </c>
      <c r="Y39" s="104">
        <v>5.79</v>
      </c>
      <c r="Z39" s="104">
        <v>5.65</v>
      </c>
      <c r="AA39" s="104">
        <v>5.52</v>
      </c>
      <c r="AB39" s="104">
        <v>5.4</v>
      </c>
      <c r="AC39" s="104">
        <v>5.29</v>
      </c>
      <c r="AD39" s="104">
        <v>5.19</v>
      </c>
      <c r="AE39" s="104">
        <v>5.0999999999999996</v>
      </c>
      <c r="AF39" s="104">
        <v>5.0199999999999996</v>
      </c>
      <c r="AG39" s="104">
        <v>4.9400000000000004</v>
      </c>
      <c r="AH39" s="104">
        <v>4.87</v>
      </c>
      <c r="AI39" s="104">
        <v>4.8099999999999996</v>
      </c>
      <c r="AJ39" s="104">
        <v>4.74</v>
      </c>
      <c r="AK39" s="104">
        <v>4.6900000000000004</v>
      </c>
      <c r="AL39" s="104">
        <v>4.6500000000000004</v>
      </c>
      <c r="AM39" s="104"/>
      <c r="AN39" s="104"/>
      <c r="AO39" s="104"/>
      <c r="AP39" s="104"/>
      <c r="AQ39" s="104"/>
      <c r="AR39" s="104"/>
      <c r="AS39" s="104"/>
      <c r="AT39" s="104"/>
      <c r="AU39" s="104"/>
      <c r="AV39" s="104"/>
      <c r="AW39" s="104"/>
      <c r="AX39" s="104"/>
    </row>
    <row r="40" spans="1:50" x14ac:dyDescent="0.25">
      <c r="A40" s="103">
        <v>29</v>
      </c>
      <c r="B40" s="104">
        <v>94.53</v>
      </c>
      <c r="C40" s="104">
        <v>48.14</v>
      </c>
      <c r="D40" s="104">
        <v>32.69</v>
      </c>
      <c r="E40" s="104">
        <v>24.97</v>
      </c>
      <c r="F40" s="104">
        <v>20.34</v>
      </c>
      <c r="G40" s="104">
        <v>17.260000000000002</v>
      </c>
      <c r="H40" s="104">
        <v>15.06</v>
      </c>
      <c r="I40" s="104">
        <v>13.41</v>
      </c>
      <c r="J40" s="104">
        <v>12.14</v>
      </c>
      <c r="K40" s="104">
        <v>11.12</v>
      </c>
      <c r="L40" s="104">
        <v>10.28</v>
      </c>
      <c r="M40" s="104">
        <v>9.59</v>
      </c>
      <c r="N40" s="104">
        <v>9.01</v>
      </c>
      <c r="O40" s="104">
        <v>8.51</v>
      </c>
      <c r="P40" s="104">
        <v>8.08</v>
      </c>
      <c r="Q40" s="104">
        <v>7.71</v>
      </c>
      <c r="R40" s="104">
        <v>7.38</v>
      </c>
      <c r="S40" s="104">
        <v>7.09</v>
      </c>
      <c r="T40" s="104">
        <v>6.83</v>
      </c>
      <c r="U40" s="104">
        <v>6.6</v>
      </c>
      <c r="V40" s="104">
        <v>6.39</v>
      </c>
      <c r="W40" s="104">
        <v>6.2</v>
      </c>
      <c r="X40" s="104">
        <v>6.03</v>
      </c>
      <c r="Y40" s="104">
        <v>5.87</v>
      </c>
      <c r="Z40" s="104">
        <v>5.73</v>
      </c>
      <c r="AA40" s="104">
        <v>5.6</v>
      </c>
      <c r="AB40" s="104">
        <v>5.48</v>
      </c>
      <c r="AC40" s="104">
        <v>5.38</v>
      </c>
      <c r="AD40" s="104">
        <v>5.28</v>
      </c>
      <c r="AE40" s="104">
        <v>5.18</v>
      </c>
      <c r="AF40" s="104">
        <v>5.0999999999999996</v>
      </c>
      <c r="AG40" s="104">
        <v>5.0199999999999996</v>
      </c>
      <c r="AH40" s="104">
        <v>4.95</v>
      </c>
      <c r="AI40" s="104">
        <v>4.8899999999999997</v>
      </c>
      <c r="AJ40" s="104">
        <v>4.83</v>
      </c>
      <c r="AK40" s="104">
        <v>4.78</v>
      </c>
      <c r="AL40" s="104"/>
      <c r="AM40" s="104"/>
      <c r="AN40" s="104"/>
      <c r="AO40" s="104"/>
      <c r="AP40" s="104"/>
      <c r="AQ40" s="104"/>
      <c r="AR40" s="104"/>
      <c r="AS40" s="104"/>
      <c r="AT40" s="104"/>
      <c r="AU40" s="104"/>
      <c r="AV40" s="104"/>
      <c r="AW40" s="104"/>
      <c r="AX40" s="104"/>
    </row>
    <row r="41" spans="1:50" x14ac:dyDescent="0.25">
      <c r="A41" s="103">
        <v>30</v>
      </c>
      <c r="B41" s="104">
        <v>95.88</v>
      </c>
      <c r="C41" s="104">
        <v>48.83</v>
      </c>
      <c r="D41" s="104">
        <v>33.159999999999997</v>
      </c>
      <c r="E41" s="104">
        <v>25.32</v>
      </c>
      <c r="F41" s="104">
        <v>20.63</v>
      </c>
      <c r="G41" s="104">
        <v>17.510000000000002</v>
      </c>
      <c r="H41" s="104">
        <v>15.28</v>
      </c>
      <c r="I41" s="104">
        <v>13.61</v>
      </c>
      <c r="J41" s="104">
        <v>12.31</v>
      </c>
      <c r="K41" s="104">
        <v>11.28</v>
      </c>
      <c r="L41" s="104">
        <v>10.44</v>
      </c>
      <c r="M41" s="104">
        <v>9.73</v>
      </c>
      <c r="N41" s="104">
        <v>9.14</v>
      </c>
      <c r="O41" s="104">
        <v>8.64</v>
      </c>
      <c r="P41" s="104">
        <v>8.1999999999999993</v>
      </c>
      <c r="Q41" s="104">
        <v>7.82</v>
      </c>
      <c r="R41" s="104">
        <v>7.49</v>
      </c>
      <c r="S41" s="104">
        <v>7.19</v>
      </c>
      <c r="T41" s="104">
        <v>6.93</v>
      </c>
      <c r="U41" s="104">
        <v>6.7</v>
      </c>
      <c r="V41" s="104">
        <v>6.48</v>
      </c>
      <c r="W41" s="104">
        <v>6.29</v>
      </c>
      <c r="X41" s="104">
        <v>6.12</v>
      </c>
      <c r="Y41" s="104">
        <v>5.96</v>
      </c>
      <c r="Z41" s="104">
        <v>5.82</v>
      </c>
      <c r="AA41" s="104">
        <v>5.69</v>
      </c>
      <c r="AB41" s="104">
        <v>5.57</v>
      </c>
      <c r="AC41" s="104">
        <v>5.46</v>
      </c>
      <c r="AD41" s="104">
        <v>5.36</v>
      </c>
      <c r="AE41" s="104">
        <v>5.27</v>
      </c>
      <c r="AF41" s="104">
        <v>5.19</v>
      </c>
      <c r="AG41" s="104">
        <v>5.1100000000000003</v>
      </c>
      <c r="AH41" s="104">
        <v>5.04</v>
      </c>
      <c r="AI41" s="104">
        <v>4.97</v>
      </c>
      <c r="AJ41" s="104">
        <v>4.92</v>
      </c>
      <c r="AK41" s="104"/>
      <c r="AL41" s="104"/>
      <c r="AM41" s="104"/>
      <c r="AN41" s="104"/>
      <c r="AO41" s="104"/>
      <c r="AP41" s="104"/>
      <c r="AQ41" s="104"/>
      <c r="AR41" s="104"/>
      <c r="AS41" s="104"/>
      <c r="AT41" s="104"/>
      <c r="AU41" s="104"/>
      <c r="AV41" s="104"/>
      <c r="AW41" s="104"/>
      <c r="AX41" s="104"/>
    </row>
    <row r="42" spans="1:50" x14ac:dyDescent="0.25">
      <c r="A42" s="103">
        <v>31</v>
      </c>
      <c r="B42" s="104">
        <v>97.25</v>
      </c>
      <c r="C42" s="104">
        <v>49.53</v>
      </c>
      <c r="D42" s="104">
        <v>33.630000000000003</v>
      </c>
      <c r="E42" s="104">
        <v>25.69</v>
      </c>
      <c r="F42" s="104">
        <v>20.93</v>
      </c>
      <c r="G42" s="104">
        <v>17.760000000000002</v>
      </c>
      <c r="H42" s="104">
        <v>15.5</v>
      </c>
      <c r="I42" s="104">
        <v>13.81</v>
      </c>
      <c r="J42" s="104">
        <v>12.49</v>
      </c>
      <c r="K42" s="104">
        <v>11.44</v>
      </c>
      <c r="L42" s="104">
        <v>10.59</v>
      </c>
      <c r="M42" s="104">
        <v>9.8800000000000008</v>
      </c>
      <c r="N42" s="104">
        <v>9.2799999999999994</v>
      </c>
      <c r="O42" s="104">
        <v>8.77</v>
      </c>
      <c r="P42" s="104">
        <v>8.32</v>
      </c>
      <c r="Q42" s="104">
        <v>7.94</v>
      </c>
      <c r="R42" s="104">
        <v>7.6</v>
      </c>
      <c r="S42" s="104">
        <v>7.3</v>
      </c>
      <c r="T42" s="104">
        <v>7.03</v>
      </c>
      <c r="U42" s="104">
        <v>6.8</v>
      </c>
      <c r="V42" s="104">
        <v>6.58</v>
      </c>
      <c r="W42" s="104">
        <v>6.39</v>
      </c>
      <c r="X42" s="104">
        <v>6.21</v>
      </c>
      <c r="Y42" s="104">
        <v>6.06</v>
      </c>
      <c r="Z42" s="104">
        <v>5.91</v>
      </c>
      <c r="AA42" s="104">
        <v>5.78</v>
      </c>
      <c r="AB42" s="104">
        <v>5.66</v>
      </c>
      <c r="AC42" s="104">
        <v>5.55</v>
      </c>
      <c r="AD42" s="104">
        <v>5.45</v>
      </c>
      <c r="AE42" s="104">
        <v>5.36</v>
      </c>
      <c r="AF42" s="104">
        <v>5.27</v>
      </c>
      <c r="AG42" s="104">
        <v>5.19</v>
      </c>
      <c r="AH42" s="104">
        <v>5.12</v>
      </c>
      <c r="AI42" s="104">
        <v>5.07</v>
      </c>
      <c r="AJ42" s="104"/>
      <c r="AK42" s="104"/>
      <c r="AL42" s="104"/>
      <c r="AM42" s="104"/>
      <c r="AN42" s="104"/>
      <c r="AO42" s="104"/>
      <c r="AP42" s="104"/>
      <c r="AQ42" s="104"/>
      <c r="AR42" s="104"/>
      <c r="AS42" s="104"/>
      <c r="AT42" s="104"/>
      <c r="AU42" s="104"/>
      <c r="AV42" s="104"/>
      <c r="AW42" s="104"/>
      <c r="AX42" s="104"/>
    </row>
    <row r="43" spans="1:50" x14ac:dyDescent="0.25">
      <c r="A43" s="103">
        <v>32</v>
      </c>
      <c r="B43" s="104">
        <v>98.64</v>
      </c>
      <c r="C43" s="104">
        <v>50.24</v>
      </c>
      <c r="D43" s="104">
        <v>34.11</v>
      </c>
      <c r="E43" s="104">
        <v>26.06</v>
      </c>
      <c r="F43" s="104">
        <v>21.23</v>
      </c>
      <c r="G43" s="104">
        <v>18.010000000000002</v>
      </c>
      <c r="H43" s="104">
        <v>15.72</v>
      </c>
      <c r="I43" s="104">
        <v>14.01</v>
      </c>
      <c r="J43" s="104">
        <v>12.67</v>
      </c>
      <c r="K43" s="104">
        <v>11.61</v>
      </c>
      <c r="L43" s="104">
        <v>10.74</v>
      </c>
      <c r="M43" s="104">
        <v>10.02</v>
      </c>
      <c r="N43" s="104">
        <v>9.41</v>
      </c>
      <c r="O43" s="104">
        <v>8.89</v>
      </c>
      <c r="P43" s="104">
        <v>8.4499999999999993</v>
      </c>
      <c r="Q43" s="104">
        <v>8.06</v>
      </c>
      <c r="R43" s="104">
        <v>7.71</v>
      </c>
      <c r="S43" s="104">
        <v>7.41</v>
      </c>
      <c r="T43" s="104">
        <v>7.14</v>
      </c>
      <c r="U43" s="104">
        <v>6.9</v>
      </c>
      <c r="V43" s="104">
        <v>6.68</v>
      </c>
      <c r="W43" s="104">
        <v>6.49</v>
      </c>
      <c r="X43" s="104">
        <v>6.31</v>
      </c>
      <c r="Y43" s="104">
        <v>6.15</v>
      </c>
      <c r="Z43" s="104">
        <v>6.01</v>
      </c>
      <c r="AA43" s="104">
        <v>5.87</v>
      </c>
      <c r="AB43" s="104">
        <v>5.75</v>
      </c>
      <c r="AC43" s="104">
        <v>5.64</v>
      </c>
      <c r="AD43" s="104">
        <v>5.54</v>
      </c>
      <c r="AE43" s="104">
        <v>5.45</v>
      </c>
      <c r="AF43" s="104">
        <v>5.36</v>
      </c>
      <c r="AG43" s="104">
        <v>5.28</v>
      </c>
      <c r="AH43" s="104">
        <v>5.23</v>
      </c>
      <c r="AI43" s="104"/>
      <c r="AJ43" s="104"/>
      <c r="AK43" s="104"/>
      <c r="AL43" s="104"/>
      <c r="AM43" s="104"/>
      <c r="AN43" s="104"/>
      <c r="AO43" s="104"/>
      <c r="AP43" s="104"/>
      <c r="AQ43" s="104"/>
      <c r="AR43" s="104"/>
      <c r="AS43" s="104"/>
      <c r="AT43" s="104"/>
      <c r="AU43" s="104"/>
      <c r="AV43" s="104"/>
      <c r="AW43" s="104"/>
      <c r="AX43" s="104"/>
    </row>
    <row r="44" spans="1:50" x14ac:dyDescent="0.25">
      <c r="A44" s="103">
        <v>33</v>
      </c>
      <c r="B44" s="104">
        <v>100.03</v>
      </c>
      <c r="C44" s="104">
        <v>50.95</v>
      </c>
      <c r="D44" s="104">
        <v>34.6</v>
      </c>
      <c r="E44" s="104">
        <v>26.43</v>
      </c>
      <c r="F44" s="104">
        <v>21.53</v>
      </c>
      <c r="G44" s="104">
        <v>18.27</v>
      </c>
      <c r="H44" s="104">
        <v>15.95</v>
      </c>
      <c r="I44" s="104">
        <v>14.21</v>
      </c>
      <c r="J44" s="104">
        <v>12.86</v>
      </c>
      <c r="K44" s="104">
        <v>11.78</v>
      </c>
      <c r="L44" s="104">
        <v>10.9</v>
      </c>
      <c r="M44" s="104">
        <v>10.17</v>
      </c>
      <c r="N44" s="104">
        <v>9.5500000000000007</v>
      </c>
      <c r="O44" s="104">
        <v>9.02</v>
      </c>
      <c r="P44" s="104">
        <v>8.57</v>
      </c>
      <c r="Q44" s="104">
        <v>8.18</v>
      </c>
      <c r="R44" s="104">
        <v>7.83</v>
      </c>
      <c r="S44" s="104">
        <v>7.52</v>
      </c>
      <c r="T44" s="104">
        <v>7.25</v>
      </c>
      <c r="U44" s="104">
        <v>7</v>
      </c>
      <c r="V44" s="104">
        <v>6.78</v>
      </c>
      <c r="W44" s="104">
        <v>6.59</v>
      </c>
      <c r="X44" s="104">
        <v>6.41</v>
      </c>
      <c r="Y44" s="104">
        <v>6.25</v>
      </c>
      <c r="Z44" s="104">
        <v>6.1</v>
      </c>
      <c r="AA44" s="104">
        <v>5.97</v>
      </c>
      <c r="AB44" s="104">
        <v>5.85</v>
      </c>
      <c r="AC44" s="104">
        <v>5.73</v>
      </c>
      <c r="AD44" s="104">
        <v>5.63</v>
      </c>
      <c r="AE44" s="104">
        <v>5.54</v>
      </c>
      <c r="AF44" s="104">
        <v>5.45</v>
      </c>
      <c r="AG44" s="104">
        <v>5.39</v>
      </c>
      <c r="AH44" s="104"/>
      <c r="AI44" s="104"/>
      <c r="AJ44" s="104"/>
      <c r="AK44" s="104"/>
      <c r="AL44" s="104"/>
      <c r="AM44" s="104"/>
      <c r="AN44" s="104"/>
      <c r="AO44" s="104"/>
      <c r="AP44" s="104"/>
      <c r="AQ44" s="104"/>
      <c r="AR44" s="104"/>
      <c r="AS44" s="104"/>
      <c r="AT44" s="104"/>
      <c r="AU44" s="104"/>
      <c r="AV44" s="104"/>
      <c r="AW44" s="104"/>
      <c r="AX44" s="104"/>
    </row>
    <row r="45" spans="1:50" x14ac:dyDescent="0.25">
      <c r="A45" s="103">
        <v>34</v>
      </c>
      <c r="B45" s="104">
        <v>101.45</v>
      </c>
      <c r="C45" s="104">
        <v>51.68</v>
      </c>
      <c r="D45" s="104">
        <v>35.090000000000003</v>
      </c>
      <c r="E45" s="104">
        <v>26.81</v>
      </c>
      <c r="F45" s="104">
        <v>21.84</v>
      </c>
      <c r="G45" s="104">
        <v>18.54</v>
      </c>
      <c r="H45" s="104">
        <v>16.18</v>
      </c>
      <c r="I45" s="104">
        <v>14.41</v>
      </c>
      <c r="J45" s="104">
        <v>13.04</v>
      </c>
      <c r="K45" s="104">
        <v>11.95</v>
      </c>
      <c r="L45" s="104">
        <v>11.06</v>
      </c>
      <c r="M45" s="104">
        <v>10.32</v>
      </c>
      <c r="N45" s="104">
        <v>9.69</v>
      </c>
      <c r="O45" s="104">
        <v>9.16</v>
      </c>
      <c r="P45" s="104">
        <v>8.6999999999999993</v>
      </c>
      <c r="Q45" s="104">
        <v>8.3000000000000007</v>
      </c>
      <c r="R45" s="104">
        <v>7.94</v>
      </c>
      <c r="S45" s="104">
        <v>7.63</v>
      </c>
      <c r="T45" s="104">
        <v>7.36</v>
      </c>
      <c r="U45" s="104">
        <v>7.11</v>
      </c>
      <c r="V45" s="104">
        <v>6.89</v>
      </c>
      <c r="W45" s="104">
        <v>6.69</v>
      </c>
      <c r="X45" s="104">
        <v>6.51</v>
      </c>
      <c r="Y45" s="104">
        <v>6.35</v>
      </c>
      <c r="Z45" s="104">
        <v>6.2</v>
      </c>
      <c r="AA45" s="104">
        <v>6.07</v>
      </c>
      <c r="AB45" s="104">
        <v>5.94</v>
      </c>
      <c r="AC45" s="104">
        <v>5.83</v>
      </c>
      <c r="AD45" s="104">
        <v>5.73</v>
      </c>
      <c r="AE45" s="104">
        <v>5.64</v>
      </c>
      <c r="AF45" s="104">
        <v>5.56</v>
      </c>
      <c r="AG45" s="104"/>
      <c r="AH45" s="104"/>
      <c r="AI45" s="104"/>
      <c r="AJ45" s="104"/>
      <c r="AK45" s="104"/>
      <c r="AL45" s="104"/>
      <c r="AM45" s="104"/>
      <c r="AN45" s="104"/>
      <c r="AO45" s="104"/>
      <c r="AP45" s="104"/>
      <c r="AQ45" s="104"/>
      <c r="AR45" s="104"/>
      <c r="AS45" s="104"/>
      <c r="AT45" s="104"/>
      <c r="AU45" s="104"/>
      <c r="AV45" s="104"/>
      <c r="AW45" s="104"/>
      <c r="AX45" s="104"/>
    </row>
    <row r="46" spans="1:50" x14ac:dyDescent="0.25">
      <c r="A46" s="103">
        <v>35</v>
      </c>
      <c r="B46" s="104">
        <v>102.88</v>
      </c>
      <c r="C46" s="104">
        <v>52.41</v>
      </c>
      <c r="D46" s="104">
        <v>35.590000000000003</v>
      </c>
      <c r="E46" s="104">
        <v>27.19</v>
      </c>
      <c r="F46" s="104">
        <v>22.15</v>
      </c>
      <c r="G46" s="104">
        <v>18.8</v>
      </c>
      <c r="H46" s="104">
        <v>16.41</v>
      </c>
      <c r="I46" s="104">
        <v>14.62</v>
      </c>
      <c r="J46" s="104">
        <v>13.23</v>
      </c>
      <c r="K46" s="104">
        <v>12.12</v>
      </c>
      <c r="L46" s="104">
        <v>11.22</v>
      </c>
      <c r="M46" s="104">
        <v>10.47</v>
      </c>
      <c r="N46" s="104">
        <v>9.83</v>
      </c>
      <c r="O46" s="104">
        <v>9.2899999999999991</v>
      </c>
      <c r="P46" s="104">
        <v>8.83</v>
      </c>
      <c r="Q46" s="104">
        <v>8.42</v>
      </c>
      <c r="R46" s="104">
        <v>8.06</v>
      </c>
      <c r="S46" s="104">
        <v>7.75</v>
      </c>
      <c r="T46" s="104">
        <v>7.47</v>
      </c>
      <c r="U46" s="104">
        <v>7.22</v>
      </c>
      <c r="V46" s="104">
        <v>7</v>
      </c>
      <c r="W46" s="104">
        <v>6.8</v>
      </c>
      <c r="X46" s="104">
        <v>6.61</v>
      </c>
      <c r="Y46" s="104">
        <v>6.45</v>
      </c>
      <c r="Z46" s="104">
        <v>6.3</v>
      </c>
      <c r="AA46" s="104">
        <v>6.17</v>
      </c>
      <c r="AB46" s="104">
        <v>6.04</v>
      </c>
      <c r="AC46" s="104">
        <v>5.93</v>
      </c>
      <c r="AD46" s="104">
        <v>5.83</v>
      </c>
      <c r="AE46" s="104">
        <v>5.75</v>
      </c>
      <c r="AF46" s="104"/>
      <c r="AG46" s="104"/>
      <c r="AH46" s="104"/>
      <c r="AI46" s="104"/>
      <c r="AJ46" s="104"/>
      <c r="AK46" s="104"/>
      <c r="AL46" s="104"/>
      <c r="AM46" s="104"/>
      <c r="AN46" s="104"/>
      <c r="AO46" s="104"/>
      <c r="AP46" s="104"/>
      <c r="AQ46" s="104"/>
      <c r="AR46" s="104"/>
      <c r="AS46" s="104"/>
      <c r="AT46" s="104"/>
      <c r="AU46" s="104"/>
      <c r="AV46" s="104"/>
      <c r="AW46" s="104"/>
      <c r="AX46" s="104"/>
    </row>
    <row r="47" spans="1:50" x14ac:dyDescent="0.25">
      <c r="A47" s="103">
        <v>36</v>
      </c>
      <c r="B47" s="104">
        <v>104.33</v>
      </c>
      <c r="C47" s="104">
        <v>53.15</v>
      </c>
      <c r="D47" s="104">
        <v>36.1</v>
      </c>
      <c r="E47" s="104">
        <v>27.58</v>
      </c>
      <c r="F47" s="104">
        <v>22.47</v>
      </c>
      <c r="G47" s="104">
        <v>19.07</v>
      </c>
      <c r="H47" s="104">
        <v>16.64</v>
      </c>
      <c r="I47" s="104">
        <v>14.83</v>
      </c>
      <c r="J47" s="104">
        <v>13.42</v>
      </c>
      <c r="K47" s="104">
        <v>12.3</v>
      </c>
      <c r="L47" s="104">
        <v>11.38</v>
      </c>
      <c r="M47" s="104">
        <v>10.62</v>
      </c>
      <c r="N47" s="104">
        <v>9.98</v>
      </c>
      <c r="O47" s="104">
        <v>9.43</v>
      </c>
      <c r="P47" s="104">
        <v>8.9600000000000009</v>
      </c>
      <c r="Q47" s="104">
        <v>8.5500000000000007</v>
      </c>
      <c r="R47" s="104">
        <v>8.18</v>
      </c>
      <c r="S47" s="104">
        <v>7.87</v>
      </c>
      <c r="T47" s="104">
        <v>7.58</v>
      </c>
      <c r="U47" s="104">
        <v>7.33</v>
      </c>
      <c r="V47" s="104">
        <v>7.11</v>
      </c>
      <c r="W47" s="104">
        <v>6.9</v>
      </c>
      <c r="X47" s="104">
        <v>6.72</v>
      </c>
      <c r="Y47" s="104">
        <v>6.56</v>
      </c>
      <c r="Z47" s="104">
        <v>6.41</v>
      </c>
      <c r="AA47" s="104">
        <v>6.27</v>
      </c>
      <c r="AB47" s="104">
        <v>6.15</v>
      </c>
      <c r="AC47" s="104">
        <v>6.04</v>
      </c>
      <c r="AD47" s="104">
        <v>5.95</v>
      </c>
      <c r="AE47" s="104"/>
      <c r="AF47" s="104"/>
      <c r="AG47" s="104"/>
      <c r="AH47" s="104"/>
      <c r="AI47" s="104"/>
      <c r="AJ47" s="104"/>
      <c r="AK47" s="104"/>
      <c r="AL47" s="104"/>
      <c r="AM47" s="104"/>
      <c r="AN47" s="104"/>
      <c r="AO47" s="104"/>
      <c r="AP47" s="104"/>
      <c r="AQ47" s="104"/>
      <c r="AR47" s="104"/>
      <c r="AS47" s="104"/>
      <c r="AT47" s="104"/>
      <c r="AU47" s="104"/>
      <c r="AV47" s="104"/>
      <c r="AW47" s="104"/>
      <c r="AX47" s="104"/>
    </row>
    <row r="48" spans="1:50" x14ac:dyDescent="0.25">
      <c r="A48" s="103">
        <v>37</v>
      </c>
      <c r="B48" s="104">
        <v>105.8</v>
      </c>
      <c r="C48" s="104">
        <v>53.9</v>
      </c>
      <c r="D48" s="104">
        <v>36.61</v>
      </c>
      <c r="E48" s="104">
        <v>27.97</v>
      </c>
      <c r="F48" s="104">
        <v>22.79</v>
      </c>
      <c r="G48" s="104">
        <v>19.34</v>
      </c>
      <c r="H48" s="104">
        <v>16.88</v>
      </c>
      <c r="I48" s="104">
        <v>15.04</v>
      </c>
      <c r="J48" s="104">
        <v>13.61</v>
      </c>
      <c r="K48" s="104">
        <v>12.47</v>
      </c>
      <c r="L48" s="104">
        <v>11.55</v>
      </c>
      <c r="M48" s="104">
        <v>10.77</v>
      </c>
      <c r="N48" s="104">
        <v>10.119999999999999</v>
      </c>
      <c r="O48" s="104">
        <v>9.57</v>
      </c>
      <c r="P48" s="104">
        <v>9.09</v>
      </c>
      <c r="Q48" s="104">
        <v>8.67</v>
      </c>
      <c r="R48" s="104">
        <v>8.31</v>
      </c>
      <c r="S48" s="104">
        <v>7.99</v>
      </c>
      <c r="T48" s="104">
        <v>7.7</v>
      </c>
      <c r="U48" s="104">
        <v>7.45</v>
      </c>
      <c r="V48" s="104">
        <v>7.22</v>
      </c>
      <c r="W48" s="104">
        <v>7.02</v>
      </c>
      <c r="X48" s="104">
        <v>6.83</v>
      </c>
      <c r="Y48" s="104">
        <v>6.67</v>
      </c>
      <c r="Z48" s="104">
        <v>6.52</v>
      </c>
      <c r="AA48" s="104">
        <v>6.38</v>
      </c>
      <c r="AB48" s="104">
        <v>6.26</v>
      </c>
      <c r="AC48" s="104">
        <v>6.16</v>
      </c>
      <c r="AD48" s="104"/>
      <c r="AE48" s="104"/>
      <c r="AF48" s="104"/>
      <c r="AG48" s="104"/>
      <c r="AH48" s="104"/>
      <c r="AI48" s="104"/>
      <c r="AJ48" s="104"/>
      <c r="AK48" s="104"/>
      <c r="AL48" s="104"/>
      <c r="AM48" s="104"/>
      <c r="AN48" s="104"/>
      <c r="AO48" s="104"/>
      <c r="AP48" s="104"/>
      <c r="AQ48" s="104"/>
      <c r="AR48" s="104"/>
      <c r="AS48" s="104"/>
      <c r="AT48" s="104"/>
      <c r="AU48" s="104"/>
      <c r="AV48" s="104"/>
      <c r="AW48" s="104"/>
      <c r="AX48" s="104"/>
    </row>
    <row r="49" spans="1:50" x14ac:dyDescent="0.25">
      <c r="A49" s="103">
        <v>38</v>
      </c>
      <c r="B49" s="104">
        <v>107.3</v>
      </c>
      <c r="C49" s="104">
        <v>54.66</v>
      </c>
      <c r="D49" s="104">
        <v>37.119999999999997</v>
      </c>
      <c r="E49" s="104">
        <v>28.36</v>
      </c>
      <c r="F49" s="104">
        <v>23.11</v>
      </c>
      <c r="G49" s="104">
        <v>19.62</v>
      </c>
      <c r="H49" s="104">
        <v>17.12</v>
      </c>
      <c r="I49" s="104">
        <v>15.26</v>
      </c>
      <c r="J49" s="104">
        <v>13.81</v>
      </c>
      <c r="K49" s="104">
        <v>12.66</v>
      </c>
      <c r="L49" s="104">
        <v>11.71</v>
      </c>
      <c r="M49" s="104">
        <v>10.93</v>
      </c>
      <c r="N49" s="104">
        <v>10.27</v>
      </c>
      <c r="O49" s="104">
        <v>9.7100000000000009</v>
      </c>
      <c r="P49" s="104">
        <v>9.23</v>
      </c>
      <c r="Q49" s="104">
        <v>8.81</v>
      </c>
      <c r="R49" s="104">
        <v>8.44</v>
      </c>
      <c r="S49" s="104">
        <v>8.11</v>
      </c>
      <c r="T49" s="104">
        <v>7.82</v>
      </c>
      <c r="U49" s="104">
        <v>7.57</v>
      </c>
      <c r="V49" s="104">
        <v>7.34</v>
      </c>
      <c r="W49" s="104">
        <v>7.13</v>
      </c>
      <c r="X49" s="104">
        <v>6.95</v>
      </c>
      <c r="Y49" s="104">
        <v>6.78</v>
      </c>
      <c r="Z49" s="104">
        <v>6.63</v>
      </c>
      <c r="AA49" s="104">
        <v>6.49</v>
      </c>
      <c r="AB49" s="104">
        <v>6.38</v>
      </c>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row>
    <row r="50" spans="1:50" x14ac:dyDescent="0.25">
      <c r="A50" s="103">
        <v>39</v>
      </c>
      <c r="B50" s="104">
        <v>108.81</v>
      </c>
      <c r="C50" s="104">
        <v>55.44</v>
      </c>
      <c r="D50" s="104">
        <v>37.65</v>
      </c>
      <c r="E50" s="104">
        <v>28.77</v>
      </c>
      <c r="F50" s="104">
        <v>23.44</v>
      </c>
      <c r="G50" s="104">
        <v>19.899999999999999</v>
      </c>
      <c r="H50" s="104">
        <v>17.37</v>
      </c>
      <c r="I50" s="104">
        <v>15.48</v>
      </c>
      <c r="J50" s="104">
        <v>14.01</v>
      </c>
      <c r="K50" s="104">
        <v>12.84</v>
      </c>
      <c r="L50" s="104">
        <v>11.89</v>
      </c>
      <c r="M50" s="104">
        <v>11.1</v>
      </c>
      <c r="N50" s="104">
        <v>10.43</v>
      </c>
      <c r="O50" s="104">
        <v>9.86</v>
      </c>
      <c r="P50" s="104">
        <v>9.3699999999999992</v>
      </c>
      <c r="Q50" s="104">
        <v>8.94</v>
      </c>
      <c r="R50" s="104">
        <v>8.57</v>
      </c>
      <c r="S50" s="104">
        <v>8.24</v>
      </c>
      <c r="T50" s="104">
        <v>7.95</v>
      </c>
      <c r="U50" s="104">
        <v>7.69</v>
      </c>
      <c r="V50" s="104">
        <v>7.46</v>
      </c>
      <c r="W50" s="104">
        <v>7.26</v>
      </c>
      <c r="X50" s="104">
        <v>7.07</v>
      </c>
      <c r="Y50" s="104">
        <v>6.9</v>
      </c>
      <c r="Z50" s="104">
        <v>6.75</v>
      </c>
      <c r="AA50" s="104">
        <v>6.62</v>
      </c>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row>
    <row r="51" spans="1:50" x14ac:dyDescent="0.25">
      <c r="A51" s="103">
        <v>40</v>
      </c>
      <c r="B51" s="104">
        <v>110.36</v>
      </c>
      <c r="C51" s="104">
        <v>56.22</v>
      </c>
      <c r="D51" s="104">
        <v>38.19</v>
      </c>
      <c r="E51" s="104">
        <v>29.18</v>
      </c>
      <c r="F51" s="104">
        <v>23.78</v>
      </c>
      <c r="G51" s="104">
        <v>20.190000000000001</v>
      </c>
      <c r="H51" s="104">
        <v>17.62</v>
      </c>
      <c r="I51" s="104">
        <v>15.71</v>
      </c>
      <c r="J51" s="104">
        <v>14.22</v>
      </c>
      <c r="K51" s="104">
        <v>13.03</v>
      </c>
      <c r="L51" s="104">
        <v>12.07</v>
      </c>
      <c r="M51" s="104">
        <v>11.26</v>
      </c>
      <c r="N51" s="104">
        <v>10.59</v>
      </c>
      <c r="O51" s="104">
        <v>10.01</v>
      </c>
      <c r="P51" s="104">
        <v>9.51</v>
      </c>
      <c r="Q51" s="104">
        <v>9.08</v>
      </c>
      <c r="R51" s="104">
        <v>8.7100000000000009</v>
      </c>
      <c r="S51" s="104">
        <v>8.3800000000000008</v>
      </c>
      <c r="T51" s="104">
        <v>8.08</v>
      </c>
      <c r="U51" s="104">
        <v>7.82</v>
      </c>
      <c r="V51" s="104">
        <v>7.59</v>
      </c>
      <c r="W51" s="104">
        <v>7.38</v>
      </c>
      <c r="X51" s="104">
        <v>7.2</v>
      </c>
      <c r="Y51" s="104">
        <v>7.03</v>
      </c>
      <c r="Z51" s="104">
        <v>6.89</v>
      </c>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row>
    <row r="52" spans="1:50" x14ac:dyDescent="0.25">
      <c r="A52" s="103">
        <v>41</v>
      </c>
      <c r="B52" s="104">
        <v>111.93</v>
      </c>
      <c r="C52" s="104">
        <v>57.03</v>
      </c>
      <c r="D52" s="104">
        <v>38.74</v>
      </c>
      <c r="E52" s="104">
        <v>29.6</v>
      </c>
      <c r="F52" s="104">
        <v>24.13</v>
      </c>
      <c r="G52" s="104">
        <v>20.48</v>
      </c>
      <c r="H52" s="104">
        <v>17.88</v>
      </c>
      <c r="I52" s="104">
        <v>15.94</v>
      </c>
      <c r="J52" s="104">
        <v>14.43</v>
      </c>
      <c r="K52" s="104">
        <v>13.23</v>
      </c>
      <c r="L52" s="104">
        <v>12.25</v>
      </c>
      <c r="M52" s="104">
        <v>11.43</v>
      </c>
      <c r="N52" s="104">
        <v>10.75</v>
      </c>
      <c r="O52" s="104">
        <v>10.17</v>
      </c>
      <c r="P52" s="104">
        <v>9.67</v>
      </c>
      <c r="Q52" s="104">
        <v>9.23</v>
      </c>
      <c r="R52" s="104">
        <v>8.85</v>
      </c>
      <c r="S52" s="104">
        <v>8.52</v>
      </c>
      <c r="T52" s="104">
        <v>8.2200000000000006</v>
      </c>
      <c r="U52" s="104">
        <v>7.96</v>
      </c>
      <c r="V52" s="104">
        <v>7.73</v>
      </c>
      <c r="W52" s="104">
        <v>7.52</v>
      </c>
      <c r="X52" s="104">
        <v>7.33</v>
      </c>
      <c r="Y52" s="104">
        <v>7.17</v>
      </c>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row>
    <row r="53" spans="1:50" x14ac:dyDescent="0.25">
      <c r="A53" s="103">
        <v>42</v>
      </c>
      <c r="B53" s="104">
        <v>113.52</v>
      </c>
      <c r="C53" s="104">
        <v>57.84</v>
      </c>
      <c r="D53" s="104">
        <v>39.299999999999997</v>
      </c>
      <c r="E53" s="104">
        <v>30.03</v>
      </c>
      <c r="F53" s="104">
        <v>24.48</v>
      </c>
      <c r="G53" s="104">
        <v>20.78</v>
      </c>
      <c r="H53" s="104">
        <v>18.149999999999999</v>
      </c>
      <c r="I53" s="104">
        <v>16.18</v>
      </c>
      <c r="J53" s="104">
        <v>14.65</v>
      </c>
      <c r="K53" s="104">
        <v>13.43</v>
      </c>
      <c r="L53" s="104">
        <v>12.44</v>
      </c>
      <c r="M53" s="104">
        <v>11.61</v>
      </c>
      <c r="N53" s="104">
        <v>10.92</v>
      </c>
      <c r="O53" s="104">
        <v>10.33</v>
      </c>
      <c r="P53" s="104">
        <v>9.82</v>
      </c>
      <c r="Q53" s="104">
        <v>9.39</v>
      </c>
      <c r="R53" s="104">
        <v>9</v>
      </c>
      <c r="S53" s="104">
        <v>8.67</v>
      </c>
      <c r="T53" s="104">
        <v>8.3699999999999992</v>
      </c>
      <c r="U53" s="104">
        <v>8.1</v>
      </c>
      <c r="V53" s="104">
        <v>7.87</v>
      </c>
      <c r="W53" s="104">
        <v>7.66</v>
      </c>
      <c r="X53" s="104">
        <v>7.48</v>
      </c>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row>
    <row r="54" spans="1:50" x14ac:dyDescent="0.25">
      <c r="A54" s="103">
        <v>43</v>
      </c>
      <c r="B54" s="104">
        <v>115.15</v>
      </c>
      <c r="C54" s="104">
        <v>58.68</v>
      </c>
      <c r="D54" s="104">
        <v>39.869999999999997</v>
      </c>
      <c r="E54" s="104">
        <v>30.47</v>
      </c>
      <c r="F54" s="104">
        <v>24.84</v>
      </c>
      <c r="G54" s="104">
        <v>21.09</v>
      </c>
      <c r="H54" s="104">
        <v>18.420000000000002</v>
      </c>
      <c r="I54" s="104">
        <v>16.420000000000002</v>
      </c>
      <c r="J54" s="104">
        <v>14.87</v>
      </c>
      <c r="K54" s="104">
        <v>13.64</v>
      </c>
      <c r="L54" s="104">
        <v>12.63</v>
      </c>
      <c r="M54" s="104">
        <v>11.8</v>
      </c>
      <c r="N54" s="104">
        <v>11.1</v>
      </c>
      <c r="O54" s="104">
        <v>10.5</v>
      </c>
      <c r="P54" s="104">
        <v>9.99</v>
      </c>
      <c r="Q54" s="104">
        <v>9.5500000000000007</v>
      </c>
      <c r="R54" s="104">
        <v>9.16</v>
      </c>
      <c r="S54" s="104">
        <v>8.82</v>
      </c>
      <c r="T54" s="104">
        <v>8.52</v>
      </c>
      <c r="U54" s="104">
        <v>8.26</v>
      </c>
      <c r="V54" s="104">
        <v>8.02</v>
      </c>
      <c r="W54" s="104">
        <v>7.81</v>
      </c>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row>
    <row r="55" spans="1:50" x14ac:dyDescent="0.25">
      <c r="A55" s="103">
        <v>44</v>
      </c>
      <c r="B55" s="104">
        <v>116.8</v>
      </c>
      <c r="C55" s="104">
        <v>59.53</v>
      </c>
      <c r="D55" s="104">
        <v>40.450000000000003</v>
      </c>
      <c r="E55" s="104">
        <v>30.91</v>
      </c>
      <c r="F55" s="104">
        <v>25.2</v>
      </c>
      <c r="G55" s="104">
        <v>21.4</v>
      </c>
      <c r="H55" s="104">
        <v>18.7</v>
      </c>
      <c r="I55" s="104">
        <v>16.670000000000002</v>
      </c>
      <c r="J55" s="104">
        <v>15.1</v>
      </c>
      <c r="K55" s="104">
        <v>13.85</v>
      </c>
      <c r="L55" s="104">
        <v>12.83</v>
      </c>
      <c r="M55" s="104">
        <v>11.99</v>
      </c>
      <c r="N55" s="104">
        <v>11.28</v>
      </c>
      <c r="O55" s="104">
        <v>10.68</v>
      </c>
      <c r="P55" s="104">
        <v>10.16</v>
      </c>
      <c r="Q55" s="104">
        <v>9.7100000000000009</v>
      </c>
      <c r="R55" s="104">
        <v>9.32</v>
      </c>
      <c r="S55" s="104">
        <v>8.98</v>
      </c>
      <c r="T55" s="104">
        <v>8.68</v>
      </c>
      <c r="U55" s="104">
        <v>8.41</v>
      </c>
      <c r="V55" s="104">
        <v>8.18</v>
      </c>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row>
    <row r="56" spans="1:50" x14ac:dyDescent="0.25">
      <c r="A56" s="103">
        <v>45</v>
      </c>
      <c r="B56" s="104">
        <v>118.48</v>
      </c>
      <c r="C56" s="104">
        <v>60.38</v>
      </c>
      <c r="D56" s="104">
        <v>41.03</v>
      </c>
      <c r="E56" s="104">
        <v>31.37</v>
      </c>
      <c r="F56" s="104">
        <v>25.58</v>
      </c>
      <c r="G56" s="104">
        <v>21.72</v>
      </c>
      <c r="H56" s="104">
        <v>18.98</v>
      </c>
      <c r="I56" s="104">
        <v>16.920000000000002</v>
      </c>
      <c r="J56" s="104">
        <v>15.33</v>
      </c>
      <c r="K56" s="104">
        <v>14.07</v>
      </c>
      <c r="L56" s="104">
        <v>13.04</v>
      </c>
      <c r="M56" s="104">
        <v>12.19</v>
      </c>
      <c r="N56" s="104">
        <v>11.47</v>
      </c>
      <c r="O56" s="104">
        <v>10.86</v>
      </c>
      <c r="P56" s="104">
        <v>10.34</v>
      </c>
      <c r="Q56" s="104">
        <v>9.89</v>
      </c>
      <c r="R56" s="104">
        <v>9.5</v>
      </c>
      <c r="S56" s="104">
        <v>9.15</v>
      </c>
      <c r="T56" s="104">
        <v>8.85</v>
      </c>
      <c r="U56" s="104">
        <v>8.58</v>
      </c>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row>
    <row r="57" spans="1:50" x14ac:dyDescent="0.25">
      <c r="A57" s="103">
        <v>46</v>
      </c>
      <c r="B57" s="104">
        <v>120.17</v>
      </c>
      <c r="C57" s="104">
        <v>61.26</v>
      </c>
      <c r="D57" s="104">
        <v>41.63</v>
      </c>
      <c r="E57" s="104">
        <v>31.83</v>
      </c>
      <c r="F57" s="104">
        <v>25.96</v>
      </c>
      <c r="G57" s="104">
        <v>22.05</v>
      </c>
      <c r="H57" s="104">
        <v>19.27</v>
      </c>
      <c r="I57" s="104">
        <v>17.190000000000001</v>
      </c>
      <c r="J57" s="104">
        <v>15.58</v>
      </c>
      <c r="K57" s="104">
        <v>14.3</v>
      </c>
      <c r="L57" s="104">
        <v>13.25</v>
      </c>
      <c r="M57" s="104">
        <v>12.39</v>
      </c>
      <c r="N57" s="104">
        <v>11.67</v>
      </c>
      <c r="O57" s="104">
        <v>11.06</v>
      </c>
      <c r="P57" s="104">
        <v>10.53</v>
      </c>
      <c r="Q57" s="104">
        <v>10.08</v>
      </c>
      <c r="R57" s="104">
        <v>9.68</v>
      </c>
      <c r="S57" s="104">
        <v>9.33</v>
      </c>
      <c r="T57" s="104">
        <v>9.0299999999999994</v>
      </c>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row>
    <row r="58" spans="1:50" x14ac:dyDescent="0.25">
      <c r="A58" s="103">
        <v>47</v>
      </c>
      <c r="B58" s="104">
        <v>121.9</v>
      </c>
      <c r="C58" s="104">
        <v>62.15</v>
      </c>
      <c r="D58" s="104">
        <v>42.24</v>
      </c>
      <c r="E58" s="104">
        <v>32.299999999999997</v>
      </c>
      <c r="F58" s="104">
        <v>26.35</v>
      </c>
      <c r="G58" s="104">
        <v>22.39</v>
      </c>
      <c r="H58" s="104">
        <v>19.57</v>
      </c>
      <c r="I58" s="104">
        <v>17.46</v>
      </c>
      <c r="J58" s="104">
        <v>15.83</v>
      </c>
      <c r="K58" s="104">
        <v>14.53</v>
      </c>
      <c r="L58" s="104">
        <v>13.48</v>
      </c>
      <c r="M58" s="104">
        <v>12.61</v>
      </c>
      <c r="N58" s="104">
        <v>11.88</v>
      </c>
      <c r="O58" s="104">
        <v>11.26</v>
      </c>
      <c r="P58" s="104">
        <v>10.73</v>
      </c>
      <c r="Q58" s="104">
        <v>10.27</v>
      </c>
      <c r="R58" s="104">
        <v>9.8699999999999992</v>
      </c>
      <c r="S58" s="104">
        <v>9.52</v>
      </c>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row>
    <row r="59" spans="1:50" x14ac:dyDescent="0.25">
      <c r="A59" s="103">
        <v>48</v>
      </c>
      <c r="B59" s="104">
        <v>123.66</v>
      </c>
      <c r="C59" s="104">
        <v>63.05</v>
      </c>
      <c r="D59" s="104">
        <v>42.87</v>
      </c>
      <c r="E59" s="104">
        <v>32.79</v>
      </c>
      <c r="F59" s="104">
        <v>26.75</v>
      </c>
      <c r="G59" s="104">
        <v>22.74</v>
      </c>
      <c r="H59" s="104">
        <v>19.88</v>
      </c>
      <c r="I59" s="104">
        <v>17.75</v>
      </c>
      <c r="J59" s="104">
        <v>16.100000000000001</v>
      </c>
      <c r="K59" s="104">
        <v>14.78</v>
      </c>
      <c r="L59" s="104">
        <v>13.72</v>
      </c>
      <c r="M59" s="104">
        <v>12.84</v>
      </c>
      <c r="N59" s="104">
        <v>12.1</v>
      </c>
      <c r="O59" s="104">
        <v>11.48</v>
      </c>
      <c r="P59" s="104">
        <v>10.94</v>
      </c>
      <c r="Q59" s="104">
        <v>10.48</v>
      </c>
      <c r="R59" s="104">
        <v>10.07</v>
      </c>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row>
    <row r="60" spans="1:50" x14ac:dyDescent="0.25">
      <c r="A60" s="103">
        <v>49</v>
      </c>
      <c r="B60" s="104">
        <v>125.44</v>
      </c>
      <c r="C60" s="104">
        <v>63.97</v>
      </c>
      <c r="D60" s="104">
        <v>43.5</v>
      </c>
      <c r="E60" s="104">
        <v>33.28</v>
      </c>
      <c r="F60" s="104">
        <v>27.16</v>
      </c>
      <c r="G60" s="104">
        <v>23.09</v>
      </c>
      <c r="H60" s="104">
        <v>20.2</v>
      </c>
      <c r="I60" s="104">
        <v>18.04</v>
      </c>
      <c r="J60" s="104">
        <v>16.37</v>
      </c>
      <c r="K60" s="104">
        <v>15.04</v>
      </c>
      <c r="L60" s="104">
        <v>13.97</v>
      </c>
      <c r="M60" s="104">
        <v>13.08</v>
      </c>
      <c r="N60" s="104">
        <v>12.33</v>
      </c>
      <c r="O60" s="104">
        <v>11.7</v>
      </c>
      <c r="P60" s="104">
        <v>11.16</v>
      </c>
      <c r="Q60" s="104">
        <v>10.69</v>
      </c>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row>
    <row r="61" spans="1:50" x14ac:dyDescent="0.25">
      <c r="A61" s="103">
        <v>50</v>
      </c>
      <c r="B61" s="104">
        <v>127.24</v>
      </c>
      <c r="C61" s="104">
        <v>64.900000000000006</v>
      </c>
      <c r="D61" s="104">
        <v>44.15</v>
      </c>
      <c r="E61" s="104">
        <v>33.79</v>
      </c>
      <c r="F61" s="104">
        <v>27.59</v>
      </c>
      <c r="G61" s="104">
        <v>23.47</v>
      </c>
      <c r="H61" s="104">
        <v>20.54</v>
      </c>
      <c r="I61" s="104">
        <v>18.350000000000001</v>
      </c>
      <c r="J61" s="104">
        <v>16.66</v>
      </c>
      <c r="K61" s="104">
        <v>15.32</v>
      </c>
      <c r="L61" s="104">
        <v>14.23</v>
      </c>
      <c r="M61" s="104">
        <v>13.33</v>
      </c>
      <c r="N61" s="104">
        <v>12.58</v>
      </c>
      <c r="O61" s="104">
        <v>11.94</v>
      </c>
      <c r="P61" s="104">
        <v>11.38</v>
      </c>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row>
    <row r="62" spans="1:50" x14ac:dyDescent="0.25">
      <c r="A62" s="103">
        <v>51</v>
      </c>
      <c r="B62" s="104">
        <v>129.07</v>
      </c>
      <c r="C62" s="104">
        <v>65.86</v>
      </c>
      <c r="D62" s="104">
        <v>44.82</v>
      </c>
      <c r="E62" s="104">
        <v>34.32</v>
      </c>
      <c r="F62" s="104">
        <v>28.03</v>
      </c>
      <c r="G62" s="104">
        <v>23.86</v>
      </c>
      <c r="H62" s="104">
        <v>20.89</v>
      </c>
      <c r="I62" s="104">
        <v>18.68</v>
      </c>
      <c r="J62" s="104">
        <v>16.97</v>
      </c>
      <c r="K62" s="104">
        <v>15.61</v>
      </c>
      <c r="L62" s="104">
        <v>14.51</v>
      </c>
      <c r="M62" s="104">
        <v>13.6</v>
      </c>
      <c r="N62" s="104">
        <v>12.84</v>
      </c>
      <c r="O62" s="104">
        <v>12.18</v>
      </c>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row>
    <row r="63" spans="1:50" x14ac:dyDescent="0.25">
      <c r="A63" s="103">
        <v>52</v>
      </c>
      <c r="B63" s="104">
        <v>130.94999999999999</v>
      </c>
      <c r="C63" s="104">
        <v>66.849999999999994</v>
      </c>
      <c r="D63" s="104">
        <v>45.52</v>
      </c>
      <c r="E63" s="104">
        <v>34.869999999999997</v>
      </c>
      <c r="F63" s="104">
        <v>28.5</v>
      </c>
      <c r="G63" s="104">
        <v>24.27</v>
      </c>
      <c r="H63" s="104">
        <v>21.26</v>
      </c>
      <c r="I63" s="104">
        <v>19.02</v>
      </c>
      <c r="J63" s="104">
        <v>17.29</v>
      </c>
      <c r="K63" s="104">
        <v>15.92</v>
      </c>
      <c r="L63" s="104">
        <v>14.8</v>
      </c>
      <c r="M63" s="104">
        <v>13.88</v>
      </c>
      <c r="N63" s="104">
        <v>13.09</v>
      </c>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row>
    <row r="64" spans="1:50" x14ac:dyDescent="0.25">
      <c r="A64" s="103">
        <v>53</v>
      </c>
      <c r="B64" s="104">
        <v>132.88</v>
      </c>
      <c r="C64" s="104">
        <v>67.87</v>
      </c>
      <c r="D64" s="104">
        <v>46.24</v>
      </c>
      <c r="E64" s="104">
        <v>35.44</v>
      </c>
      <c r="F64" s="104">
        <v>28.99</v>
      </c>
      <c r="G64" s="104">
        <v>24.7</v>
      </c>
      <c r="H64" s="104">
        <v>21.65</v>
      </c>
      <c r="I64" s="104">
        <v>19.38</v>
      </c>
      <c r="J64" s="104">
        <v>17.63</v>
      </c>
      <c r="K64" s="104">
        <v>16.23</v>
      </c>
      <c r="L64" s="104">
        <v>15.1</v>
      </c>
      <c r="M64" s="104">
        <v>14.16</v>
      </c>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row>
    <row r="65" spans="1:50" x14ac:dyDescent="0.25">
      <c r="A65" s="103">
        <v>54</v>
      </c>
      <c r="B65" s="104">
        <v>134.81</v>
      </c>
      <c r="C65" s="104">
        <v>68.900000000000006</v>
      </c>
      <c r="D65" s="104">
        <v>46.96</v>
      </c>
      <c r="E65" s="104">
        <v>36.020000000000003</v>
      </c>
      <c r="F65" s="104">
        <v>29.48</v>
      </c>
      <c r="G65" s="104">
        <v>25.13</v>
      </c>
      <c r="H65" s="104">
        <v>22.05</v>
      </c>
      <c r="I65" s="104">
        <v>19.75</v>
      </c>
      <c r="J65" s="104">
        <v>17.97</v>
      </c>
      <c r="K65" s="104">
        <v>16.559999999999999</v>
      </c>
      <c r="L65" s="104">
        <v>15.41</v>
      </c>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row>
    <row r="66" spans="1:50" x14ac:dyDescent="0.25">
      <c r="A66" s="103">
        <v>55</v>
      </c>
      <c r="B66" s="104">
        <v>136.78</v>
      </c>
      <c r="C66" s="104">
        <v>69.95</v>
      </c>
      <c r="D66" s="104">
        <v>47.71</v>
      </c>
      <c r="E66" s="104">
        <v>36.619999999999997</v>
      </c>
      <c r="F66" s="104">
        <v>29.98</v>
      </c>
      <c r="G66" s="104">
        <v>25.58</v>
      </c>
      <c r="H66" s="104">
        <v>22.45</v>
      </c>
      <c r="I66" s="104">
        <v>20.12</v>
      </c>
      <c r="J66" s="104">
        <v>18.32</v>
      </c>
      <c r="K66" s="104">
        <v>16.89</v>
      </c>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row>
    <row r="67" spans="1:50" x14ac:dyDescent="0.25">
      <c r="A67" s="103">
        <v>56</v>
      </c>
      <c r="B67" s="104">
        <v>138.80000000000001</v>
      </c>
      <c r="C67" s="104">
        <v>71.03</v>
      </c>
      <c r="D67" s="104">
        <v>48.48</v>
      </c>
      <c r="E67" s="104">
        <v>37.229999999999997</v>
      </c>
      <c r="F67" s="104">
        <v>30.51</v>
      </c>
      <c r="G67" s="104">
        <v>26.05</v>
      </c>
      <c r="H67" s="104">
        <v>22.87</v>
      </c>
      <c r="I67" s="104">
        <v>20.51</v>
      </c>
      <c r="J67" s="104">
        <v>18.690000000000001</v>
      </c>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row>
    <row r="68" spans="1:50" x14ac:dyDescent="0.25">
      <c r="A68" s="103">
        <v>57</v>
      </c>
      <c r="B68" s="104">
        <v>140.91</v>
      </c>
      <c r="C68" s="104">
        <v>72.150000000000006</v>
      </c>
      <c r="D68" s="104">
        <v>49.28</v>
      </c>
      <c r="E68" s="104">
        <v>37.869999999999997</v>
      </c>
      <c r="F68" s="104">
        <v>31.05</v>
      </c>
      <c r="G68" s="104">
        <v>26.53</v>
      </c>
      <c r="H68" s="104">
        <v>23.31</v>
      </c>
      <c r="I68" s="104">
        <v>20.92</v>
      </c>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row>
    <row r="69" spans="1:50" x14ac:dyDescent="0.25">
      <c r="A69" s="103">
        <v>58</v>
      </c>
      <c r="B69" s="104">
        <v>143.1</v>
      </c>
      <c r="C69" s="104">
        <v>73.33</v>
      </c>
      <c r="D69" s="104">
        <v>50.12</v>
      </c>
      <c r="E69" s="104">
        <v>38.549999999999997</v>
      </c>
      <c r="F69" s="104">
        <v>31.62</v>
      </c>
      <c r="G69" s="104">
        <v>27.03</v>
      </c>
      <c r="H69" s="104">
        <v>23.78</v>
      </c>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row>
    <row r="70" spans="1:50" x14ac:dyDescent="0.25">
      <c r="A70" s="103">
        <v>59</v>
      </c>
      <c r="B70" s="104">
        <v>145.41</v>
      </c>
      <c r="C70" s="104">
        <v>74.58</v>
      </c>
      <c r="D70" s="104">
        <v>51</v>
      </c>
      <c r="E70" s="104">
        <v>39.25</v>
      </c>
      <c r="F70" s="104">
        <v>32.22</v>
      </c>
      <c r="G70" s="104">
        <v>27.57</v>
      </c>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row>
    <row r="71" spans="1:50" x14ac:dyDescent="0.25">
      <c r="A71" s="103">
        <v>60</v>
      </c>
      <c r="B71" s="104">
        <v>147.87</v>
      </c>
      <c r="C71" s="104">
        <v>75.88</v>
      </c>
      <c r="D71" s="104">
        <v>51.93</v>
      </c>
      <c r="E71" s="104">
        <v>39.979999999999997</v>
      </c>
      <c r="F71" s="104">
        <v>32.869999999999997</v>
      </c>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row>
    <row r="72" spans="1:50" x14ac:dyDescent="0.25">
      <c r="A72" s="103">
        <v>61</v>
      </c>
      <c r="B72" s="104">
        <v>150.47</v>
      </c>
      <c r="C72" s="104">
        <v>77.260000000000005</v>
      </c>
      <c r="D72" s="104">
        <v>52.89</v>
      </c>
      <c r="E72" s="104">
        <v>40.78</v>
      </c>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row>
    <row r="73" spans="1:50" x14ac:dyDescent="0.25">
      <c r="A73" s="103">
        <v>62</v>
      </c>
      <c r="B73" s="104">
        <v>153.24</v>
      </c>
      <c r="C73" s="104">
        <v>78.72</v>
      </c>
      <c r="D73" s="104">
        <v>53.96</v>
      </c>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row>
    <row r="74" spans="1:50" x14ac:dyDescent="0.25">
      <c r="A74" s="103">
        <v>63</v>
      </c>
      <c r="B74" s="104">
        <v>156.21</v>
      </c>
      <c r="C74" s="104">
        <v>80.3</v>
      </c>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row>
    <row r="75" spans="1:50" x14ac:dyDescent="0.25">
      <c r="A75" s="103">
        <v>64</v>
      </c>
      <c r="B75" s="104">
        <v>159.34</v>
      </c>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row>
  </sheetData>
  <sheetProtection algorithmName="SHA-512" hashValue="JNSm4uqy/JdlBGKdlF1Ybwb+36T67XsELu9Vkn4O/WHrBYOCXoMoHOAodDarQUms3ZHXH47h5JbKcRaJtLCgqA==" saltValue="OlZVvBLXmWnOs0pcv2UP+g==" spinCount="100000" sheet="1" objects="1" scenarios="1"/>
  <conditionalFormatting sqref="A6:A21">
    <cfRule type="expression" dxfId="143" priority="5" stopIfTrue="1">
      <formula>MOD(ROW(),2)=0</formula>
    </cfRule>
    <cfRule type="expression" dxfId="142" priority="6" stopIfTrue="1">
      <formula>MOD(ROW(),2)&lt;&gt;0</formula>
    </cfRule>
  </conditionalFormatting>
  <conditionalFormatting sqref="A26:A75">
    <cfRule type="expression" dxfId="141" priority="1" stopIfTrue="1">
      <formula>MOD(ROW(),2)=0</formula>
    </cfRule>
    <cfRule type="expression" dxfId="140" priority="2" stopIfTrue="1">
      <formula>MOD(ROW(),2)&lt;&gt;0</formula>
    </cfRule>
  </conditionalFormatting>
  <conditionalFormatting sqref="B6:AX21">
    <cfRule type="expression" dxfId="139" priority="13" stopIfTrue="1">
      <formula>MOD(ROW(),2)=0</formula>
    </cfRule>
    <cfRule type="expression" dxfId="138" priority="14" stopIfTrue="1">
      <formula>MOD(ROW(),2)&lt;&gt;0</formula>
    </cfRule>
  </conditionalFormatting>
  <conditionalFormatting sqref="B26:AX75">
    <cfRule type="expression" dxfId="137" priority="3" stopIfTrue="1">
      <formula>MOD(ROW(),2)=0</formula>
    </cfRule>
    <cfRule type="expression" dxfId="136" priority="4" stopIfTrue="1">
      <formula>MOD(ROW(),2)&lt;&gt;0</formula>
    </cfRule>
  </conditionalFormatting>
  <hyperlinks>
    <hyperlink ref="B24" location="Assumptions!A1" display="Assumptions" xr:uid="{51F419AA-DFE0-4804-9B40-7B3E33DE7E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8"/>
  <dimension ref="A1:AY76"/>
  <sheetViews>
    <sheetView showGridLines="0" zoomScale="85" zoomScaleNormal="85" workbookViewId="0">
      <selection activeCell="A4" sqref="A4"/>
    </sheetView>
  </sheetViews>
  <sheetFormatPr defaultColWidth="10" defaultRowHeight="13.2" x14ac:dyDescent="0.25"/>
  <cols>
    <col min="1" max="1" width="31.5546875" style="25" customWidth="1"/>
    <col min="2" max="51" width="22.5546875" style="25" customWidth="1"/>
    <col min="52" max="16384" width="10" style="25"/>
  </cols>
  <sheetData>
    <row r="1" spans="1:51" ht="21" x14ac:dyDescent="0.4">
      <c r="A1" s="50" t="s">
        <v>3</v>
      </c>
      <c r="B1" s="51"/>
      <c r="C1" s="51"/>
      <c r="D1" s="51"/>
      <c r="E1" s="51"/>
      <c r="F1" s="51"/>
      <c r="G1" s="51"/>
      <c r="H1" s="51"/>
      <c r="I1" s="51"/>
    </row>
    <row r="2" spans="1:51" ht="15.6" x14ac:dyDescent="0.3">
      <c r="A2" s="52" t="str">
        <f>IF(title="&gt; Enter workbook title here","Enter workbook title in Cover sheet",title)</f>
        <v>LGPS_S - Consolidated Factor Spreadsheet</v>
      </c>
      <c r="B2" s="53"/>
      <c r="C2" s="53"/>
      <c r="D2" s="53"/>
      <c r="E2" s="53"/>
      <c r="F2" s="53"/>
      <c r="G2" s="53"/>
      <c r="H2" s="53"/>
      <c r="I2" s="53"/>
    </row>
    <row r="3" spans="1:51" ht="15.6" x14ac:dyDescent="0.3">
      <c r="A3" s="54" t="str">
        <f>TABLE_FACTOR_TYPE_1&amp;" - x-"&amp;TABLE_SERIES_NUMBER_1</f>
        <v>Added pension - x-715</v>
      </c>
      <c r="B3" s="53"/>
      <c r="C3" s="53"/>
      <c r="D3" s="53"/>
      <c r="E3" s="53"/>
      <c r="F3" s="53"/>
      <c r="G3" s="53"/>
      <c r="H3" s="53"/>
      <c r="I3" s="53"/>
    </row>
    <row r="4" spans="1:51" x14ac:dyDescent="0.25">
      <c r="A4" s="55"/>
    </row>
    <row r="6" spans="1:51"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row>
    <row r="7" spans="1:51"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row>
    <row r="8" spans="1:51" x14ac:dyDescent="0.25">
      <c r="A8" s="83" t="s">
        <v>44</v>
      </c>
      <c r="B8" s="149" t="s">
        <v>436</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row>
    <row r="9" spans="1:51"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row>
    <row r="10" spans="1:51" x14ac:dyDescent="0.25">
      <c r="A10" s="83" t="s">
        <v>1</v>
      </c>
      <c r="B10" s="149" t="s">
        <v>446</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row>
    <row r="11" spans="1:51" x14ac:dyDescent="0.25">
      <c r="A11" s="83"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row>
    <row r="12" spans="1:51"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row>
    <row r="13" spans="1:51"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row>
    <row r="14" spans="1:51" x14ac:dyDescent="0.25">
      <c r="A14" s="83" t="s">
        <v>16</v>
      </c>
      <c r="B14" s="149">
        <v>715</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row>
    <row r="15" spans="1:51" x14ac:dyDescent="0.25">
      <c r="A15" s="83" t="s">
        <v>47</v>
      </c>
      <c r="B15" s="149" t="s">
        <v>447</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row>
    <row r="16" spans="1:51" x14ac:dyDescent="0.25">
      <c r="A16" s="83" t="s">
        <v>48</v>
      </c>
      <c r="B16" s="149" t="s">
        <v>432</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row>
    <row r="17" spans="1:51"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row>
    <row r="18" spans="1:51"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row>
    <row r="19" spans="1:51"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row>
    <row r="20" spans="1:51"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row>
    <row r="21" spans="1:51"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row>
    <row r="22" spans="1:51" x14ac:dyDescent="0.25">
      <c r="A22" s="94"/>
    </row>
    <row r="23" spans="1:51" x14ac:dyDescent="0.25">
      <c r="B23" s="94" t="str">
        <f>HYPERLINK("#'Factor List'!A1","Back to Factor List")</f>
        <v>Back to Factor List</v>
      </c>
    </row>
    <row r="24" spans="1:51" x14ac:dyDescent="0.25">
      <c r="B24" s="94" t="s">
        <v>705</v>
      </c>
    </row>
    <row r="26" spans="1:51" ht="26.4" x14ac:dyDescent="0.25">
      <c r="A26" s="102" t="s">
        <v>266</v>
      </c>
      <c r="B26" s="102" t="s">
        <v>515</v>
      </c>
      <c r="C26" s="102" t="s">
        <v>516</v>
      </c>
      <c r="D26" s="102" t="s">
        <v>517</v>
      </c>
      <c r="E26" s="102" t="s">
        <v>518</v>
      </c>
      <c r="F26" s="102" t="s">
        <v>519</v>
      </c>
      <c r="G26" s="102" t="s">
        <v>520</v>
      </c>
      <c r="H26" s="102" t="s">
        <v>521</v>
      </c>
      <c r="I26" s="102" t="s">
        <v>522</v>
      </c>
      <c r="J26" s="102" t="s">
        <v>523</v>
      </c>
      <c r="K26" s="102" t="s">
        <v>524</v>
      </c>
      <c r="L26" s="102" t="s">
        <v>525</v>
      </c>
      <c r="M26" s="102" t="s">
        <v>526</v>
      </c>
      <c r="N26" s="102" t="s">
        <v>527</v>
      </c>
      <c r="O26" s="102" t="s">
        <v>528</v>
      </c>
      <c r="P26" s="102" t="s">
        <v>529</v>
      </c>
      <c r="Q26" s="102" t="s">
        <v>530</v>
      </c>
      <c r="R26" s="102" t="s">
        <v>531</v>
      </c>
      <c r="S26" s="102" t="s">
        <v>532</v>
      </c>
      <c r="T26" s="102" t="s">
        <v>533</v>
      </c>
      <c r="U26" s="102" t="s">
        <v>534</v>
      </c>
      <c r="V26" s="102" t="s">
        <v>535</v>
      </c>
      <c r="W26" s="102" t="s">
        <v>536</v>
      </c>
      <c r="X26" s="102" t="s">
        <v>537</v>
      </c>
      <c r="Y26" s="102" t="s">
        <v>538</v>
      </c>
      <c r="Z26" s="102" t="s">
        <v>539</v>
      </c>
      <c r="AA26" s="102" t="s">
        <v>540</v>
      </c>
      <c r="AB26" s="102" t="s">
        <v>541</v>
      </c>
      <c r="AC26" s="102" t="s">
        <v>542</v>
      </c>
      <c r="AD26" s="102" t="s">
        <v>543</v>
      </c>
      <c r="AE26" s="102" t="s">
        <v>544</v>
      </c>
      <c r="AF26" s="102" t="s">
        <v>545</v>
      </c>
      <c r="AG26" s="102" t="s">
        <v>546</v>
      </c>
      <c r="AH26" s="102" t="s">
        <v>547</v>
      </c>
      <c r="AI26" s="102" t="s">
        <v>548</v>
      </c>
      <c r="AJ26" s="102" t="s">
        <v>549</v>
      </c>
      <c r="AK26" s="102" t="s">
        <v>550</v>
      </c>
      <c r="AL26" s="102" t="s">
        <v>551</v>
      </c>
      <c r="AM26" s="102" t="s">
        <v>552</v>
      </c>
      <c r="AN26" s="102" t="s">
        <v>553</v>
      </c>
      <c r="AO26" s="102" t="s">
        <v>554</v>
      </c>
      <c r="AP26" s="102" t="s">
        <v>555</v>
      </c>
      <c r="AQ26" s="102" t="s">
        <v>556</v>
      </c>
      <c r="AR26" s="102" t="s">
        <v>557</v>
      </c>
      <c r="AS26" s="102" t="s">
        <v>558</v>
      </c>
      <c r="AT26" s="102" t="s">
        <v>559</v>
      </c>
      <c r="AU26" s="102" t="s">
        <v>560</v>
      </c>
      <c r="AV26" s="102" t="s">
        <v>561</v>
      </c>
      <c r="AW26" s="102" t="s">
        <v>562</v>
      </c>
      <c r="AX26" s="102" t="s">
        <v>563</v>
      </c>
      <c r="AY26" s="102" t="s">
        <v>564</v>
      </c>
    </row>
    <row r="27" spans="1:51" x14ac:dyDescent="0.25">
      <c r="A27" s="103">
        <v>16</v>
      </c>
      <c r="B27" s="104">
        <v>68.87</v>
      </c>
      <c r="C27" s="104">
        <v>35.07</v>
      </c>
      <c r="D27" s="104">
        <v>23.81</v>
      </c>
      <c r="E27" s="104">
        <v>18.18</v>
      </c>
      <c r="F27" s="104">
        <v>14.81</v>
      </c>
      <c r="G27" s="104">
        <v>12.56</v>
      </c>
      <c r="H27" s="104">
        <v>10.96</v>
      </c>
      <c r="I27" s="104">
        <v>9.76</v>
      </c>
      <c r="J27" s="104">
        <v>8.83</v>
      </c>
      <c r="K27" s="104">
        <v>8.08</v>
      </c>
      <c r="L27" s="104">
        <v>7.48</v>
      </c>
      <c r="M27" s="104">
        <v>6.97</v>
      </c>
      <c r="N27" s="104">
        <v>6.55</v>
      </c>
      <c r="O27" s="104">
        <v>6.18</v>
      </c>
      <c r="P27" s="104">
        <v>5.87</v>
      </c>
      <c r="Q27" s="104">
        <v>5.59</v>
      </c>
      <c r="R27" s="104">
        <v>5.35</v>
      </c>
      <c r="S27" s="104">
        <v>5.14</v>
      </c>
      <c r="T27" s="104">
        <v>4.95</v>
      </c>
      <c r="U27" s="104">
        <v>4.78</v>
      </c>
      <c r="V27" s="104">
        <v>4.63</v>
      </c>
      <c r="W27" s="104">
        <v>4.49</v>
      </c>
      <c r="X27" s="104">
        <v>4.3600000000000003</v>
      </c>
      <c r="Y27" s="104">
        <v>4.25</v>
      </c>
      <c r="Z27" s="104">
        <v>4.1399999999999997</v>
      </c>
      <c r="AA27" s="104">
        <v>4.05</v>
      </c>
      <c r="AB27" s="104">
        <v>3.96</v>
      </c>
      <c r="AC27" s="104">
        <v>3.88</v>
      </c>
      <c r="AD27" s="104">
        <v>3.8</v>
      </c>
      <c r="AE27" s="104">
        <v>3.73</v>
      </c>
      <c r="AF27" s="104">
        <v>3.67</v>
      </c>
      <c r="AG27" s="104">
        <v>3.61</v>
      </c>
      <c r="AH27" s="104">
        <v>3.55</v>
      </c>
      <c r="AI27" s="104">
        <v>3.5</v>
      </c>
      <c r="AJ27" s="104">
        <v>3.45</v>
      </c>
      <c r="AK27" s="104">
        <v>3.4</v>
      </c>
      <c r="AL27" s="104">
        <v>3.36</v>
      </c>
      <c r="AM27" s="104">
        <v>3.32</v>
      </c>
      <c r="AN27" s="104">
        <v>3.29</v>
      </c>
      <c r="AO27" s="104">
        <v>3.25</v>
      </c>
      <c r="AP27" s="104">
        <v>3.22</v>
      </c>
      <c r="AQ27" s="104">
        <v>3.19</v>
      </c>
      <c r="AR27" s="104">
        <v>3.16</v>
      </c>
      <c r="AS27" s="104">
        <v>3.13</v>
      </c>
      <c r="AT27" s="104">
        <v>3.11</v>
      </c>
      <c r="AU27" s="104">
        <v>3.09</v>
      </c>
      <c r="AV27" s="104">
        <v>3.07</v>
      </c>
      <c r="AW27" s="104">
        <v>3.05</v>
      </c>
      <c r="AX27" s="104">
        <v>3.03</v>
      </c>
      <c r="AY27" s="104">
        <v>2.99</v>
      </c>
    </row>
    <row r="28" spans="1:51" x14ac:dyDescent="0.25">
      <c r="A28" s="103">
        <v>17</v>
      </c>
      <c r="B28" s="104">
        <v>69.849999999999994</v>
      </c>
      <c r="C28" s="104">
        <v>35.57</v>
      </c>
      <c r="D28" s="104">
        <v>24.15</v>
      </c>
      <c r="E28" s="104">
        <v>18.440000000000001</v>
      </c>
      <c r="F28" s="104">
        <v>15.02</v>
      </c>
      <c r="G28" s="104">
        <v>12.74</v>
      </c>
      <c r="H28" s="104">
        <v>11.12</v>
      </c>
      <c r="I28" s="104">
        <v>9.9</v>
      </c>
      <c r="J28" s="104">
        <v>8.9600000000000009</v>
      </c>
      <c r="K28" s="104">
        <v>8.1999999999999993</v>
      </c>
      <c r="L28" s="104">
        <v>7.59</v>
      </c>
      <c r="M28" s="104">
        <v>7.07</v>
      </c>
      <c r="N28" s="104">
        <v>6.64</v>
      </c>
      <c r="O28" s="104">
        <v>6.27</v>
      </c>
      <c r="P28" s="104">
        <v>5.95</v>
      </c>
      <c r="Q28" s="104">
        <v>5.68</v>
      </c>
      <c r="R28" s="104">
        <v>5.43</v>
      </c>
      <c r="S28" s="104">
        <v>5.22</v>
      </c>
      <c r="T28" s="104">
        <v>5.0199999999999996</v>
      </c>
      <c r="U28" s="104">
        <v>4.8499999999999996</v>
      </c>
      <c r="V28" s="104">
        <v>4.6900000000000004</v>
      </c>
      <c r="W28" s="104">
        <v>4.55</v>
      </c>
      <c r="X28" s="104">
        <v>4.43</v>
      </c>
      <c r="Y28" s="104">
        <v>4.3099999999999996</v>
      </c>
      <c r="Z28" s="104">
        <v>4.2</v>
      </c>
      <c r="AA28" s="104">
        <v>4.1100000000000003</v>
      </c>
      <c r="AB28" s="104">
        <v>4.0199999999999996</v>
      </c>
      <c r="AC28" s="104">
        <v>3.93</v>
      </c>
      <c r="AD28" s="104">
        <v>3.86</v>
      </c>
      <c r="AE28" s="104">
        <v>3.79</v>
      </c>
      <c r="AF28" s="104">
        <v>3.72</v>
      </c>
      <c r="AG28" s="104">
        <v>3.66</v>
      </c>
      <c r="AH28" s="104">
        <v>3.6</v>
      </c>
      <c r="AI28" s="104">
        <v>3.55</v>
      </c>
      <c r="AJ28" s="104">
        <v>3.5</v>
      </c>
      <c r="AK28" s="104">
        <v>3.46</v>
      </c>
      <c r="AL28" s="104">
        <v>3.41</v>
      </c>
      <c r="AM28" s="104">
        <v>3.37</v>
      </c>
      <c r="AN28" s="104">
        <v>3.34</v>
      </c>
      <c r="AO28" s="104">
        <v>3.3</v>
      </c>
      <c r="AP28" s="104">
        <v>3.27</v>
      </c>
      <c r="AQ28" s="104">
        <v>3.24</v>
      </c>
      <c r="AR28" s="104">
        <v>3.21</v>
      </c>
      <c r="AS28" s="104">
        <v>3.18</v>
      </c>
      <c r="AT28" s="104">
        <v>3.16</v>
      </c>
      <c r="AU28" s="104">
        <v>3.14</v>
      </c>
      <c r="AV28" s="104">
        <v>3.11</v>
      </c>
      <c r="AW28" s="104">
        <v>3.1</v>
      </c>
      <c r="AX28" s="104">
        <v>3.1</v>
      </c>
      <c r="AY28" s="104"/>
    </row>
    <row r="29" spans="1:51" x14ac:dyDescent="0.25">
      <c r="A29" s="103">
        <v>18</v>
      </c>
      <c r="B29" s="104">
        <v>70.86</v>
      </c>
      <c r="C29" s="104">
        <v>36.08</v>
      </c>
      <c r="D29" s="104">
        <v>24.5</v>
      </c>
      <c r="E29" s="104">
        <v>18.71</v>
      </c>
      <c r="F29" s="104">
        <v>15.24</v>
      </c>
      <c r="G29" s="104">
        <v>12.93</v>
      </c>
      <c r="H29" s="104">
        <v>11.28</v>
      </c>
      <c r="I29" s="104">
        <v>10.039999999999999</v>
      </c>
      <c r="J29" s="104">
        <v>9.08</v>
      </c>
      <c r="K29" s="104">
        <v>8.32</v>
      </c>
      <c r="L29" s="104">
        <v>7.69</v>
      </c>
      <c r="M29" s="104">
        <v>7.18</v>
      </c>
      <c r="N29" s="104">
        <v>6.74</v>
      </c>
      <c r="O29" s="104">
        <v>6.36</v>
      </c>
      <c r="P29" s="104">
        <v>6.04</v>
      </c>
      <c r="Q29" s="104">
        <v>5.76</v>
      </c>
      <c r="R29" s="104">
        <v>5.51</v>
      </c>
      <c r="S29" s="104">
        <v>5.29</v>
      </c>
      <c r="T29" s="104">
        <v>5.0999999999999996</v>
      </c>
      <c r="U29" s="104">
        <v>4.92</v>
      </c>
      <c r="V29" s="104">
        <v>4.76</v>
      </c>
      <c r="W29" s="104">
        <v>4.62</v>
      </c>
      <c r="X29" s="104">
        <v>4.49</v>
      </c>
      <c r="Y29" s="104">
        <v>4.37</v>
      </c>
      <c r="Z29" s="104">
        <v>4.26</v>
      </c>
      <c r="AA29" s="104">
        <v>4.17</v>
      </c>
      <c r="AB29" s="104">
        <v>4.07</v>
      </c>
      <c r="AC29" s="104">
        <v>3.99</v>
      </c>
      <c r="AD29" s="104">
        <v>3.91</v>
      </c>
      <c r="AE29" s="104">
        <v>3.84</v>
      </c>
      <c r="AF29" s="104">
        <v>3.78</v>
      </c>
      <c r="AG29" s="104">
        <v>3.71</v>
      </c>
      <c r="AH29" s="104">
        <v>3.66</v>
      </c>
      <c r="AI29" s="104">
        <v>3.6</v>
      </c>
      <c r="AJ29" s="104">
        <v>3.55</v>
      </c>
      <c r="AK29" s="104">
        <v>3.51</v>
      </c>
      <c r="AL29" s="104">
        <v>3.46</v>
      </c>
      <c r="AM29" s="104">
        <v>3.42</v>
      </c>
      <c r="AN29" s="104">
        <v>3.39</v>
      </c>
      <c r="AO29" s="104">
        <v>3.35</v>
      </c>
      <c r="AP29" s="104">
        <v>3.32</v>
      </c>
      <c r="AQ29" s="104">
        <v>3.29</v>
      </c>
      <c r="AR29" s="104">
        <v>3.26</v>
      </c>
      <c r="AS29" s="104">
        <v>3.23</v>
      </c>
      <c r="AT29" s="104">
        <v>3.21</v>
      </c>
      <c r="AU29" s="104">
        <v>3.19</v>
      </c>
      <c r="AV29" s="104">
        <v>3.17</v>
      </c>
      <c r="AW29" s="104">
        <v>3.17</v>
      </c>
      <c r="AX29" s="104"/>
      <c r="AY29" s="104"/>
    </row>
    <row r="30" spans="1:51" x14ac:dyDescent="0.25">
      <c r="A30" s="103">
        <v>19</v>
      </c>
      <c r="B30" s="104">
        <v>71.88</v>
      </c>
      <c r="C30" s="104">
        <v>36.6</v>
      </c>
      <c r="D30" s="104">
        <v>24.85</v>
      </c>
      <c r="E30" s="104">
        <v>18.98</v>
      </c>
      <c r="F30" s="104">
        <v>15.46</v>
      </c>
      <c r="G30" s="104">
        <v>13.11</v>
      </c>
      <c r="H30" s="104">
        <v>11.44</v>
      </c>
      <c r="I30" s="104">
        <v>10.19</v>
      </c>
      <c r="J30" s="104">
        <v>9.2200000000000006</v>
      </c>
      <c r="K30" s="104">
        <v>8.44</v>
      </c>
      <c r="L30" s="104">
        <v>7.81</v>
      </c>
      <c r="M30" s="104">
        <v>7.28</v>
      </c>
      <c r="N30" s="104">
        <v>6.83</v>
      </c>
      <c r="O30" s="104">
        <v>6.45</v>
      </c>
      <c r="P30" s="104">
        <v>6.13</v>
      </c>
      <c r="Q30" s="104">
        <v>5.84</v>
      </c>
      <c r="R30" s="104">
        <v>5.59</v>
      </c>
      <c r="S30" s="104">
        <v>5.37</v>
      </c>
      <c r="T30" s="104">
        <v>5.17</v>
      </c>
      <c r="U30" s="104">
        <v>4.99</v>
      </c>
      <c r="V30" s="104">
        <v>4.83</v>
      </c>
      <c r="W30" s="104">
        <v>4.6900000000000004</v>
      </c>
      <c r="X30" s="104">
        <v>4.5599999999999996</v>
      </c>
      <c r="Y30" s="104">
        <v>4.4400000000000004</v>
      </c>
      <c r="Z30" s="104">
        <v>4.33</v>
      </c>
      <c r="AA30" s="104">
        <v>4.2300000000000004</v>
      </c>
      <c r="AB30" s="104">
        <v>4.1399999999999997</v>
      </c>
      <c r="AC30" s="104">
        <v>4.05</v>
      </c>
      <c r="AD30" s="104">
        <v>3.97</v>
      </c>
      <c r="AE30" s="104">
        <v>3.9</v>
      </c>
      <c r="AF30" s="104">
        <v>3.83</v>
      </c>
      <c r="AG30" s="104">
        <v>3.77</v>
      </c>
      <c r="AH30" s="104">
        <v>3.71</v>
      </c>
      <c r="AI30" s="104">
        <v>3.66</v>
      </c>
      <c r="AJ30" s="104">
        <v>3.61</v>
      </c>
      <c r="AK30" s="104">
        <v>3.56</v>
      </c>
      <c r="AL30" s="104">
        <v>3.52</v>
      </c>
      <c r="AM30" s="104">
        <v>3.48</v>
      </c>
      <c r="AN30" s="104">
        <v>3.44</v>
      </c>
      <c r="AO30" s="104">
        <v>3.41</v>
      </c>
      <c r="AP30" s="104">
        <v>3.37</v>
      </c>
      <c r="AQ30" s="104">
        <v>3.34</v>
      </c>
      <c r="AR30" s="104">
        <v>3.31</v>
      </c>
      <c r="AS30" s="104">
        <v>3.29</v>
      </c>
      <c r="AT30" s="104">
        <v>3.26</v>
      </c>
      <c r="AU30" s="104">
        <v>3.24</v>
      </c>
      <c r="AV30" s="104">
        <v>3.24</v>
      </c>
      <c r="AW30" s="104"/>
      <c r="AX30" s="104"/>
      <c r="AY30" s="104"/>
    </row>
    <row r="31" spans="1:51" x14ac:dyDescent="0.25">
      <c r="A31" s="103">
        <v>20</v>
      </c>
      <c r="B31" s="104">
        <v>72.92</v>
      </c>
      <c r="C31" s="104">
        <v>37.130000000000003</v>
      </c>
      <c r="D31" s="104">
        <v>25.21</v>
      </c>
      <c r="E31" s="104">
        <v>19.25</v>
      </c>
      <c r="F31" s="104">
        <v>15.68</v>
      </c>
      <c r="G31" s="104">
        <v>13.3</v>
      </c>
      <c r="H31" s="104">
        <v>11.6</v>
      </c>
      <c r="I31" s="104">
        <v>10.33</v>
      </c>
      <c r="J31" s="104">
        <v>9.35</v>
      </c>
      <c r="K31" s="104">
        <v>8.56</v>
      </c>
      <c r="L31" s="104">
        <v>7.92</v>
      </c>
      <c r="M31" s="104">
        <v>7.38</v>
      </c>
      <c r="N31" s="104">
        <v>6.93</v>
      </c>
      <c r="O31" s="104">
        <v>6.55</v>
      </c>
      <c r="P31" s="104">
        <v>6.22</v>
      </c>
      <c r="Q31" s="104">
        <v>5.93</v>
      </c>
      <c r="R31" s="104">
        <v>5.67</v>
      </c>
      <c r="S31" s="104">
        <v>5.45</v>
      </c>
      <c r="T31" s="104">
        <v>5.24</v>
      </c>
      <c r="U31" s="104">
        <v>5.0599999999999996</v>
      </c>
      <c r="V31" s="104">
        <v>4.9000000000000004</v>
      </c>
      <c r="W31" s="104">
        <v>4.76</v>
      </c>
      <c r="X31" s="104">
        <v>4.62</v>
      </c>
      <c r="Y31" s="104">
        <v>4.5</v>
      </c>
      <c r="Z31" s="104">
        <v>4.3899999999999997</v>
      </c>
      <c r="AA31" s="104">
        <v>4.29</v>
      </c>
      <c r="AB31" s="104">
        <v>4.2</v>
      </c>
      <c r="AC31" s="104">
        <v>4.1100000000000003</v>
      </c>
      <c r="AD31" s="104">
        <v>4.03</v>
      </c>
      <c r="AE31" s="104">
        <v>3.96</v>
      </c>
      <c r="AF31" s="104">
        <v>3.89</v>
      </c>
      <c r="AG31" s="104">
        <v>3.83</v>
      </c>
      <c r="AH31" s="104">
        <v>3.77</v>
      </c>
      <c r="AI31" s="104">
        <v>3.71</v>
      </c>
      <c r="AJ31" s="104">
        <v>3.66</v>
      </c>
      <c r="AK31" s="104">
        <v>3.62</v>
      </c>
      <c r="AL31" s="104">
        <v>3.57</v>
      </c>
      <c r="AM31" s="104">
        <v>3.53</v>
      </c>
      <c r="AN31" s="104">
        <v>3.49</v>
      </c>
      <c r="AO31" s="104">
        <v>3.46</v>
      </c>
      <c r="AP31" s="104">
        <v>3.43</v>
      </c>
      <c r="AQ31" s="104">
        <v>3.4</v>
      </c>
      <c r="AR31" s="104">
        <v>3.37</v>
      </c>
      <c r="AS31" s="104">
        <v>3.34</v>
      </c>
      <c r="AT31" s="104">
        <v>3.32</v>
      </c>
      <c r="AU31" s="104">
        <v>3.32</v>
      </c>
      <c r="AV31" s="104"/>
      <c r="AW31" s="104"/>
      <c r="AX31" s="104"/>
      <c r="AY31" s="104"/>
    </row>
    <row r="32" spans="1:51" x14ac:dyDescent="0.25">
      <c r="A32" s="103">
        <v>21</v>
      </c>
      <c r="B32" s="104">
        <v>73.97</v>
      </c>
      <c r="C32" s="104">
        <v>37.67</v>
      </c>
      <c r="D32" s="104">
        <v>25.57</v>
      </c>
      <c r="E32" s="104">
        <v>19.53</v>
      </c>
      <c r="F32" s="104">
        <v>15.91</v>
      </c>
      <c r="G32" s="104">
        <v>13.49</v>
      </c>
      <c r="H32" s="104">
        <v>11.77</v>
      </c>
      <c r="I32" s="104">
        <v>10.48</v>
      </c>
      <c r="J32" s="104">
        <v>9.48</v>
      </c>
      <c r="K32" s="104">
        <v>8.68</v>
      </c>
      <c r="L32" s="104">
        <v>8.0299999999999994</v>
      </c>
      <c r="M32" s="104">
        <v>7.49</v>
      </c>
      <c r="N32" s="104">
        <v>7.03</v>
      </c>
      <c r="O32" s="104">
        <v>6.64</v>
      </c>
      <c r="P32" s="104">
        <v>6.31</v>
      </c>
      <c r="Q32" s="104">
        <v>6.01</v>
      </c>
      <c r="R32" s="104">
        <v>5.75</v>
      </c>
      <c r="S32" s="104">
        <v>5.52</v>
      </c>
      <c r="T32" s="104">
        <v>5.32</v>
      </c>
      <c r="U32" s="104">
        <v>5.14</v>
      </c>
      <c r="V32" s="104">
        <v>4.97</v>
      </c>
      <c r="W32" s="104">
        <v>4.83</v>
      </c>
      <c r="X32" s="104">
        <v>4.6900000000000004</v>
      </c>
      <c r="Y32" s="104">
        <v>4.57</v>
      </c>
      <c r="Z32" s="104">
        <v>4.46</v>
      </c>
      <c r="AA32" s="104">
        <v>4.3499999999999996</v>
      </c>
      <c r="AB32" s="104">
        <v>4.26</v>
      </c>
      <c r="AC32" s="104">
        <v>4.17</v>
      </c>
      <c r="AD32" s="104">
        <v>4.09</v>
      </c>
      <c r="AE32" s="104">
        <v>4.0199999999999996</v>
      </c>
      <c r="AF32" s="104">
        <v>3.95</v>
      </c>
      <c r="AG32" s="104">
        <v>3.89</v>
      </c>
      <c r="AH32" s="104">
        <v>3.83</v>
      </c>
      <c r="AI32" s="104">
        <v>3.77</v>
      </c>
      <c r="AJ32" s="104">
        <v>3.72</v>
      </c>
      <c r="AK32" s="104">
        <v>3.67</v>
      </c>
      <c r="AL32" s="104">
        <v>3.63</v>
      </c>
      <c r="AM32" s="104">
        <v>3.59</v>
      </c>
      <c r="AN32" s="104">
        <v>3.55</v>
      </c>
      <c r="AO32" s="104">
        <v>3.52</v>
      </c>
      <c r="AP32" s="104">
        <v>3.48</v>
      </c>
      <c r="AQ32" s="104">
        <v>3.45</v>
      </c>
      <c r="AR32" s="104">
        <v>3.42</v>
      </c>
      <c r="AS32" s="104">
        <v>3.4</v>
      </c>
      <c r="AT32" s="104">
        <v>3.39</v>
      </c>
      <c r="AU32" s="104"/>
      <c r="AV32" s="104"/>
      <c r="AW32" s="104"/>
      <c r="AX32" s="104"/>
      <c r="AY32" s="104"/>
    </row>
    <row r="33" spans="1:51" x14ac:dyDescent="0.25">
      <c r="A33" s="103">
        <v>22</v>
      </c>
      <c r="B33" s="104">
        <v>75.040000000000006</v>
      </c>
      <c r="C33" s="104">
        <v>38.21</v>
      </c>
      <c r="D33" s="104">
        <v>25.94</v>
      </c>
      <c r="E33" s="104">
        <v>19.809999999999999</v>
      </c>
      <c r="F33" s="104">
        <v>16.13</v>
      </c>
      <c r="G33" s="104">
        <v>13.69</v>
      </c>
      <c r="H33" s="104">
        <v>11.94</v>
      </c>
      <c r="I33" s="104">
        <v>10.63</v>
      </c>
      <c r="J33" s="104">
        <v>9.6199999999999992</v>
      </c>
      <c r="K33" s="104">
        <v>8.81</v>
      </c>
      <c r="L33" s="104">
        <v>8.15</v>
      </c>
      <c r="M33" s="104">
        <v>7.6</v>
      </c>
      <c r="N33" s="104">
        <v>7.14</v>
      </c>
      <c r="O33" s="104">
        <v>6.74</v>
      </c>
      <c r="P33" s="104">
        <v>6.4</v>
      </c>
      <c r="Q33" s="104">
        <v>6.1</v>
      </c>
      <c r="R33" s="104">
        <v>5.84</v>
      </c>
      <c r="S33" s="104">
        <v>5.61</v>
      </c>
      <c r="T33" s="104">
        <v>5.4</v>
      </c>
      <c r="U33" s="104">
        <v>5.21</v>
      </c>
      <c r="V33" s="104">
        <v>5.05</v>
      </c>
      <c r="W33" s="104">
        <v>4.9000000000000004</v>
      </c>
      <c r="X33" s="104">
        <v>4.76</v>
      </c>
      <c r="Y33" s="104">
        <v>4.6399999999999997</v>
      </c>
      <c r="Z33" s="104">
        <v>4.5199999999999996</v>
      </c>
      <c r="AA33" s="104">
        <v>4.42</v>
      </c>
      <c r="AB33" s="104">
        <v>4.32</v>
      </c>
      <c r="AC33" s="104">
        <v>4.2300000000000004</v>
      </c>
      <c r="AD33" s="104">
        <v>4.1500000000000004</v>
      </c>
      <c r="AE33" s="104">
        <v>4.08</v>
      </c>
      <c r="AF33" s="104">
        <v>4.01</v>
      </c>
      <c r="AG33" s="104">
        <v>3.94</v>
      </c>
      <c r="AH33" s="104">
        <v>3.89</v>
      </c>
      <c r="AI33" s="104">
        <v>3.83</v>
      </c>
      <c r="AJ33" s="104">
        <v>3.78</v>
      </c>
      <c r="AK33" s="104">
        <v>3.73</v>
      </c>
      <c r="AL33" s="104">
        <v>3.69</v>
      </c>
      <c r="AM33" s="104">
        <v>3.65</v>
      </c>
      <c r="AN33" s="104">
        <v>3.61</v>
      </c>
      <c r="AO33" s="104">
        <v>3.57</v>
      </c>
      <c r="AP33" s="104">
        <v>3.54</v>
      </c>
      <c r="AQ33" s="104">
        <v>3.51</v>
      </c>
      <c r="AR33" s="104">
        <v>3.48</v>
      </c>
      <c r="AS33" s="104">
        <v>3.48</v>
      </c>
      <c r="AT33" s="104"/>
      <c r="AU33" s="104"/>
      <c r="AV33" s="104"/>
      <c r="AW33" s="104"/>
      <c r="AX33" s="104"/>
      <c r="AY33" s="104"/>
    </row>
    <row r="34" spans="1:51" x14ac:dyDescent="0.25">
      <c r="A34" s="103">
        <v>23</v>
      </c>
      <c r="B34" s="104">
        <v>76.11</v>
      </c>
      <c r="C34" s="104">
        <v>38.76</v>
      </c>
      <c r="D34" s="104">
        <v>26.31</v>
      </c>
      <c r="E34" s="104">
        <v>20.09</v>
      </c>
      <c r="F34" s="104">
        <v>16.37</v>
      </c>
      <c r="G34" s="104">
        <v>13.88</v>
      </c>
      <c r="H34" s="104">
        <v>12.11</v>
      </c>
      <c r="I34" s="104">
        <v>10.79</v>
      </c>
      <c r="J34" s="104">
        <v>9.76</v>
      </c>
      <c r="K34" s="104">
        <v>8.94</v>
      </c>
      <c r="L34" s="104">
        <v>8.27</v>
      </c>
      <c r="M34" s="104">
        <v>7.71</v>
      </c>
      <c r="N34" s="104">
        <v>7.24</v>
      </c>
      <c r="O34" s="104">
        <v>6.84</v>
      </c>
      <c r="P34" s="104">
        <v>6.49</v>
      </c>
      <c r="Q34" s="104">
        <v>6.19</v>
      </c>
      <c r="R34" s="104">
        <v>5.92</v>
      </c>
      <c r="S34" s="104">
        <v>5.69</v>
      </c>
      <c r="T34" s="104">
        <v>5.48</v>
      </c>
      <c r="U34" s="104">
        <v>5.29</v>
      </c>
      <c r="V34" s="104">
        <v>5.12</v>
      </c>
      <c r="W34" s="104">
        <v>4.97</v>
      </c>
      <c r="X34" s="104">
        <v>4.83</v>
      </c>
      <c r="Y34" s="104">
        <v>4.7</v>
      </c>
      <c r="Z34" s="104">
        <v>4.59</v>
      </c>
      <c r="AA34" s="104">
        <v>4.4800000000000004</v>
      </c>
      <c r="AB34" s="104">
        <v>4.3899999999999997</v>
      </c>
      <c r="AC34" s="104">
        <v>4.3</v>
      </c>
      <c r="AD34" s="104">
        <v>4.22</v>
      </c>
      <c r="AE34" s="104">
        <v>4.1399999999999997</v>
      </c>
      <c r="AF34" s="104">
        <v>4.07</v>
      </c>
      <c r="AG34" s="104">
        <v>4.01</v>
      </c>
      <c r="AH34" s="104">
        <v>3.95</v>
      </c>
      <c r="AI34" s="104">
        <v>3.89</v>
      </c>
      <c r="AJ34" s="104">
        <v>3.84</v>
      </c>
      <c r="AK34" s="104">
        <v>3.79</v>
      </c>
      <c r="AL34" s="104">
        <v>3.75</v>
      </c>
      <c r="AM34" s="104">
        <v>3.71</v>
      </c>
      <c r="AN34" s="104">
        <v>3.67</v>
      </c>
      <c r="AO34" s="104">
        <v>3.63</v>
      </c>
      <c r="AP34" s="104">
        <v>3.6</v>
      </c>
      <c r="AQ34" s="104">
        <v>3.57</v>
      </c>
      <c r="AR34" s="104">
        <v>3.56</v>
      </c>
      <c r="AS34" s="104"/>
      <c r="AT34" s="104"/>
      <c r="AU34" s="104"/>
      <c r="AV34" s="104"/>
      <c r="AW34" s="104"/>
      <c r="AX34" s="104"/>
      <c r="AY34" s="104"/>
    </row>
    <row r="35" spans="1:51" x14ac:dyDescent="0.25">
      <c r="A35" s="103">
        <v>24</v>
      </c>
      <c r="B35" s="104">
        <v>77.209999999999994</v>
      </c>
      <c r="C35" s="104">
        <v>39.32</v>
      </c>
      <c r="D35" s="104">
        <v>26.69</v>
      </c>
      <c r="E35" s="104">
        <v>20.38</v>
      </c>
      <c r="F35" s="104">
        <v>16.600000000000001</v>
      </c>
      <c r="G35" s="104">
        <v>14.08</v>
      </c>
      <c r="H35" s="104">
        <v>12.29</v>
      </c>
      <c r="I35" s="104">
        <v>10.94</v>
      </c>
      <c r="J35" s="104">
        <v>9.9</v>
      </c>
      <c r="K35" s="104">
        <v>9.07</v>
      </c>
      <c r="L35" s="104">
        <v>8.39</v>
      </c>
      <c r="M35" s="104">
        <v>7.82</v>
      </c>
      <c r="N35" s="104">
        <v>7.34</v>
      </c>
      <c r="O35" s="104">
        <v>6.94</v>
      </c>
      <c r="P35" s="104">
        <v>6.59</v>
      </c>
      <c r="Q35" s="104">
        <v>6.28</v>
      </c>
      <c r="R35" s="104">
        <v>6.01</v>
      </c>
      <c r="S35" s="104">
        <v>5.77</v>
      </c>
      <c r="T35" s="104">
        <v>5.56</v>
      </c>
      <c r="U35" s="104">
        <v>5.37</v>
      </c>
      <c r="V35" s="104">
        <v>5.2</v>
      </c>
      <c r="W35" s="104">
        <v>5.04</v>
      </c>
      <c r="X35" s="104">
        <v>4.9000000000000004</v>
      </c>
      <c r="Y35" s="104">
        <v>4.7699999999999996</v>
      </c>
      <c r="Z35" s="104">
        <v>4.66</v>
      </c>
      <c r="AA35" s="104">
        <v>4.55</v>
      </c>
      <c r="AB35" s="104">
        <v>4.45</v>
      </c>
      <c r="AC35" s="104">
        <v>4.3600000000000003</v>
      </c>
      <c r="AD35" s="104">
        <v>4.28</v>
      </c>
      <c r="AE35" s="104">
        <v>4.2</v>
      </c>
      <c r="AF35" s="104">
        <v>4.13</v>
      </c>
      <c r="AG35" s="104">
        <v>4.07</v>
      </c>
      <c r="AH35" s="104">
        <v>4.01</v>
      </c>
      <c r="AI35" s="104">
        <v>3.95</v>
      </c>
      <c r="AJ35" s="104">
        <v>3.9</v>
      </c>
      <c r="AK35" s="104">
        <v>3.85</v>
      </c>
      <c r="AL35" s="104">
        <v>3.81</v>
      </c>
      <c r="AM35" s="104">
        <v>3.77</v>
      </c>
      <c r="AN35" s="104">
        <v>3.73</v>
      </c>
      <c r="AO35" s="104">
        <v>3.69</v>
      </c>
      <c r="AP35" s="104">
        <v>3.66</v>
      </c>
      <c r="AQ35" s="104">
        <v>3.65</v>
      </c>
      <c r="AR35" s="104"/>
      <c r="AS35" s="104"/>
      <c r="AT35" s="104"/>
      <c r="AU35" s="104"/>
      <c r="AV35" s="104"/>
      <c r="AW35" s="104"/>
      <c r="AX35" s="104"/>
      <c r="AY35" s="104"/>
    </row>
    <row r="36" spans="1:51" x14ac:dyDescent="0.25">
      <c r="A36" s="103">
        <v>25</v>
      </c>
      <c r="B36" s="104">
        <v>78.319999999999993</v>
      </c>
      <c r="C36" s="104">
        <v>39.880000000000003</v>
      </c>
      <c r="D36" s="104">
        <v>27.07</v>
      </c>
      <c r="E36" s="104">
        <v>20.68</v>
      </c>
      <c r="F36" s="104">
        <v>16.84</v>
      </c>
      <c r="G36" s="104">
        <v>14.29</v>
      </c>
      <c r="H36" s="104">
        <v>12.47</v>
      </c>
      <c r="I36" s="104">
        <v>11.1</v>
      </c>
      <c r="J36" s="104">
        <v>10.039999999999999</v>
      </c>
      <c r="K36" s="104">
        <v>9.1999999999999993</v>
      </c>
      <c r="L36" s="104">
        <v>8.51</v>
      </c>
      <c r="M36" s="104">
        <v>7.93</v>
      </c>
      <c r="N36" s="104">
        <v>7.45</v>
      </c>
      <c r="O36" s="104">
        <v>7.04</v>
      </c>
      <c r="P36" s="104">
        <v>6.68</v>
      </c>
      <c r="Q36" s="104">
        <v>6.37</v>
      </c>
      <c r="R36" s="104">
        <v>6.1</v>
      </c>
      <c r="S36" s="104">
        <v>5.86</v>
      </c>
      <c r="T36" s="104">
        <v>5.64</v>
      </c>
      <c r="U36" s="104">
        <v>5.45</v>
      </c>
      <c r="V36" s="104">
        <v>5.27</v>
      </c>
      <c r="W36" s="104">
        <v>5.12</v>
      </c>
      <c r="X36" s="104">
        <v>4.9800000000000004</v>
      </c>
      <c r="Y36" s="104">
        <v>4.8499999999999996</v>
      </c>
      <c r="Z36" s="104">
        <v>4.7300000000000004</v>
      </c>
      <c r="AA36" s="104">
        <v>4.62</v>
      </c>
      <c r="AB36" s="104">
        <v>4.5199999999999996</v>
      </c>
      <c r="AC36" s="104">
        <v>4.43</v>
      </c>
      <c r="AD36" s="104">
        <v>4.3499999999999996</v>
      </c>
      <c r="AE36" s="104">
        <v>4.2699999999999996</v>
      </c>
      <c r="AF36" s="104">
        <v>4.2</v>
      </c>
      <c r="AG36" s="104">
        <v>4.13</v>
      </c>
      <c r="AH36" s="104">
        <v>4.07</v>
      </c>
      <c r="AI36" s="104">
        <v>4.0199999999999996</v>
      </c>
      <c r="AJ36" s="104">
        <v>3.96</v>
      </c>
      <c r="AK36" s="104">
        <v>3.92</v>
      </c>
      <c r="AL36" s="104">
        <v>3.87</v>
      </c>
      <c r="AM36" s="104">
        <v>3.83</v>
      </c>
      <c r="AN36" s="104">
        <v>3.79</v>
      </c>
      <c r="AO36" s="104">
        <v>3.76</v>
      </c>
      <c r="AP36" s="104">
        <v>3.75</v>
      </c>
      <c r="AQ36" s="104"/>
      <c r="AR36" s="104"/>
      <c r="AS36" s="104"/>
      <c r="AT36" s="104"/>
      <c r="AU36" s="104"/>
      <c r="AV36" s="104"/>
      <c r="AW36" s="104"/>
      <c r="AX36" s="104"/>
      <c r="AY36" s="104"/>
    </row>
    <row r="37" spans="1:51" x14ac:dyDescent="0.25">
      <c r="A37" s="103">
        <v>26</v>
      </c>
      <c r="B37" s="104">
        <v>79.44</v>
      </c>
      <c r="C37" s="104">
        <v>40.450000000000003</v>
      </c>
      <c r="D37" s="104">
        <v>27.46</v>
      </c>
      <c r="E37" s="104">
        <v>20.97</v>
      </c>
      <c r="F37" s="104">
        <v>17.079999999999998</v>
      </c>
      <c r="G37" s="104">
        <v>14.49</v>
      </c>
      <c r="H37" s="104">
        <v>12.65</v>
      </c>
      <c r="I37" s="104">
        <v>11.26</v>
      </c>
      <c r="J37" s="104">
        <v>10.19</v>
      </c>
      <c r="K37" s="104">
        <v>9.33</v>
      </c>
      <c r="L37" s="104">
        <v>8.6300000000000008</v>
      </c>
      <c r="M37" s="104">
        <v>8.0500000000000007</v>
      </c>
      <c r="N37" s="104">
        <v>7.56</v>
      </c>
      <c r="O37" s="104">
        <v>7.14</v>
      </c>
      <c r="P37" s="104">
        <v>6.78</v>
      </c>
      <c r="Q37" s="104">
        <v>6.46</v>
      </c>
      <c r="R37" s="104">
        <v>6.19</v>
      </c>
      <c r="S37" s="104">
        <v>5.94</v>
      </c>
      <c r="T37" s="104">
        <v>5.72</v>
      </c>
      <c r="U37" s="104">
        <v>5.53</v>
      </c>
      <c r="V37" s="104">
        <v>5.35</v>
      </c>
      <c r="W37" s="104">
        <v>5.19</v>
      </c>
      <c r="X37" s="104">
        <v>5.05</v>
      </c>
      <c r="Y37" s="104">
        <v>4.92</v>
      </c>
      <c r="Z37" s="104">
        <v>4.8</v>
      </c>
      <c r="AA37" s="104">
        <v>4.6900000000000004</v>
      </c>
      <c r="AB37" s="104">
        <v>4.59</v>
      </c>
      <c r="AC37" s="104">
        <v>4.5</v>
      </c>
      <c r="AD37" s="104">
        <v>4.42</v>
      </c>
      <c r="AE37" s="104">
        <v>4.34</v>
      </c>
      <c r="AF37" s="104">
        <v>4.2699999999999996</v>
      </c>
      <c r="AG37" s="104">
        <v>4.2</v>
      </c>
      <c r="AH37" s="104">
        <v>4.1399999999999997</v>
      </c>
      <c r="AI37" s="104">
        <v>4.08</v>
      </c>
      <c r="AJ37" s="104">
        <v>4.03</v>
      </c>
      <c r="AK37" s="104">
        <v>3.98</v>
      </c>
      <c r="AL37" s="104">
        <v>3.94</v>
      </c>
      <c r="AM37" s="104">
        <v>3.9</v>
      </c>
      <c r="AN37" s="104">
        <v>3.86</v>
      </c>
      <c r="AO37" s="104">
        <v>3.85</v>
      </c>
      <c r="AP37" s="104"/>
      <c r="AQ37" s="104"/>
      <c r="AR37" s="104"/>
      <c r="AS37" s="104"/>
      <c r="AT37" s="104"/>
      <c r="AU37" s="104"/>
      <c r="AV37" s="104"/>
      <c r="AW37" s="104"/>
      <c r="AX37" s="104"/>
      <c r="AY37" s="104"/>
    </row>
    <row r="38" spans="1:51" x14ac:dyDescent="0.25">
      <c r="A38" s="103">
        <v>27</v>
      </c>
      <c r="B38" s="104">
        <v>80.58</v>
      </c>
      <c r="C38" s="104">
        <v>41.03</v>
      </c>
      <c r="D38" s="104">
        <v>27.86</v>
      </c>
      <c r="E38" s="104">
        <v>21.28</v>
      </c>
      <c r="F38" s="104">
        <v>17.329999999999998</v>
      </c>
      <c r="G38" s="104">
        <v>14.7</v>
      </c>
      <c r="H38" s="104">
        <v>12.83</v>
      </c>
      <c r="I38" s="104">
        <v>11.43</v>
      </c>
      <c r="J38" s="104">
        <v>10.34</v>
      </c>
      <c r="K38" s="104">
        <v>9.4700000000000006</v>
      </c>
      <c r="L38" s="104">
        <v>8.76</v>
      </c>
      <c r="M38" s="104">
        <v>8.17</v>
      </c>
      <c r="N38" s="104">
        <v>7.67</v>
      </c>
      <c r="O38" s="104">
        <v>7.25</v>
      </c>
      <c r="P38" s="104">
        <v>6.88</v>
      </c>
      <c r="Q38" s="104">
        <v>6.56</v>
      </c>
      <c r="R38" s="104">
        <v>6.28</v>
      </c>
      <c r="S38" s="104">
        <v>6.03</v>
      </c>
      <c r="T38" s="104">
        <v>5.81</v>
      </c>
      <c r="U38" s="104">
        <v>5.61</v>
      </c>
      <c r="V38" s="104">
        <v>5.43</v>
      </c>
      <c r="W38" s="104">
        <v>5.27</v>
      </c>
      <c r="X38" s="104">
        <v>5.13</v>
      </c>
      <c r="Y38" s="104">
        <v>4.99</v>
      </c>
      <c r="Z38" s="104">
        <v>4.87</v>
      </c>
      <c r="AA38" s="104">
        <v>4.76</v>
      </c>
      <c r="AB38" s="104">
        <v>4.66</v>
      </c>
      <c r="AC38" s="104">
        <v>4.57</v>
      </c>
      <c r="AD38" s="104">
        <v>4.49</v>
      </c>
      <c r="AE38" s="104">
        <v>4.41</v>
      </c>
      <c r="AF38" s="104">
        <v>4.33</v>
      </c>
      <c r="AG38" s="104">
        <v>4.2699999999999996</v>
      </c>
      <c r="AH38" s="104">
        <v>4.21</v>
      </c>
      <c r="AI38" s="104">
        <v>4.1500000000000004</v>
      </c>
      <c r="AJ38" s="104">
        <v>4.0999999999999996</v>
      </c>
      <c r="AK38" s="104">
        <v>4.05</v>
      </c>
      <c r="AL38" s="104">
        <v>4.01</v>
      </c>
      <c r="AM38" s="104">
        <v>3.97</v>
      </c>
      <c r="AN38" s="104">
        <v>3.95</v>
      </c>
      <c r="AO38" s="104"/>
      <c r="AP38" s="104"/>
      <c r="AQ38" s="104"/>
      <c r="AR38" s="104"/>
      <c r="AS38" s="104"/>
      <c r="AT38" s="104"/>
      <c r="AU38" s="104"/>
      <c r="AV38" s="104"/>
      <c r="AW38" s="104"/>
      <c r="AX38" s="104"/>
      <c r="AY38" s="104"/>
    </row>
    <row r="39" spans="1:51" x14ac:dyDescent="0.25">
      <c r="A39" s="103">
        <v>28</v>
      </c>
      <c r="B39" s="104">
        <v>81.739999999999995</v>
      </c>
      <c r="C39" s="104">
        <v>41.62</v>
      </c>
      <c r="D39" s="104">
        <v>28.26</v>
      </c>
      <c r="E39" s="104">
        <v>21.58</v>
      </c>
      <c r="F39" s="104">
        <v>17.579999999999998</v>
      </c>
      <c r="G39" s="104">
        <v>14.92</v>
      </c>
      <c r="H39" s="104">
        <v>13.02</v>
      </c>
      <c r="I39" s="104">
        <v>11.59</v>
      </c>
      <c r="J39" s="104">
        <v>10.49</v>
      </c>
      <c r="K39" s="104">
        <v>9.61</v>
      </c>
      <c r="L39" s="104">
        <v>8.89</v>
      </c>
      <c r="M39" s="104">
        <v>8.2899999999999991</v>
      </c>
      <c r="N39" s="104">
        <v>7.78</v>
      </c>
      <c r="O39" s="104">
        <v>7.35</v>
      </c>
      <c r="P39" s="104">
        <v>6.98</v>
      </c>
      <c r="Q39" s="104">
        <v>6.66</v>
      </c>
      <c r="R39" s="104">
        <v>6.37</v>
      </c>
      <c r="S39" s="104">
        <v>6.12</v>
      </c>
      <c r="T39" s="104">
        <v>5.9</v>
      </c>
      <c r="U39" s="104">
        <v>5.69</v>
      </c>
      <c r="V39" s="104">
        <v>5.51</v>
      </c>
      <c r="W39" s="104">
        <v>5.35</v>
      </c>
      <c r="X39" s="104">
        <v>5.21</v>
      </c>
      <c r="Y39" s="104">
        <v>5.07</v>
      </c>
      <c r="Z39" s="104">
        <v>4.95</v>
      </c>
      <c r="AA39" s="104">
        <v>4.84</v>
      </c>
      <c r="AB39" s="104">
        <v>4.74</v>
      </c>
      <c r="AC39" s="104">
        <v>4.6399999999999997</v>
      </c>
      <c r="AD39" s="104">
        <v>4.5599999999999996</v>
      </c>
      <c r="AE39" s="104">
        <v>4.4800000000000004</v>
      </c>
      <c r="AF39" s="104">
        <v>4.41</v>
      </c>
      <c r="AG39" s="104">
        <v>4.34</v>
      </c>
      <c r="AH39" s="104">
        <v>4.28</v>
      </c>
      <c r="AI39" s="104">
        <v>4.22</v>
      </c>
      <c r="AJ39" s="104">
        <v>4.17</v>
      </c>
      <c r="AK39" s="104">
        <v>4.12</v>
      </c>
      <c r="AL39" s="104">
        <v>4.08</v>
      </c>
      <c r="AM39" s="104">
        <v>4.0599999999999996</v>
      </c>
      <c r="AN39" s="104"/>
      <c r="AO39" s="104"/>
      <c r="AP39" s="104"/>
      <c r="AQ39" s="104"/>
      <c r="AR39" s="104"/>
      <c r="AS39" s="104"/>
      <c r="AT39" s="104"/>
      <c r="AU39" s="104"/>
      <c r="AV39" s="104"/>
      <c r="AW39" s="104"/>
      <c r="AX39" s="104"/>
      <c r="AY39" s="104"/>
    </row>
    <row r="40" spans="1:51" x14ac:dyDescent="0.25">
      <c r="A40" s="103">
        <v>29</v>
      </c>
      <c r="B40" s="104">
        <v>82.91</v>
      </c>
      <c r="C40" s="104">
        <v>42.23</v>
      </c>
      <c r="D40" s="104">
        <v>28.67</v>
      </c>
      <c r="E40" s="104">
        <v>21.9</v>
      </c>
      <c r="F40" s="104">
        <v>17.84</v>
      </c>
      <c r="G40" s="104">
        <v>15.13</v>
      </c>
      <c r="H40" s="104">
        <v>13.2</v>
      </c>
      <c r="I40" s="104">
        <v>11.76</v>
      </c>
      <c r="J40" s="104">
        <v>10.64</v>
      </c>
      <c r="K40" s="104">
        <v>9.75</v>
      </c>
      <c r="L40" s="104">
        <v>9.02</v>
      </c>
      <c r="M40" s="104">
        <v>8.41</v>
      </c>
      <c r="N40" s="104">
        <v>7.9</v>
      </c>
      <c r="O40" s="104">
        <v>7.46</v>
      </c>
      <c r="P40" s="104">
        <v>7.08</v>
      </c>
      <c r="Q40" s="104">
        <v>6.75</v>
      </c>
      <c r="R40" s="104">
        <v>6.47</v>
      </c>
      <c r="S40" s="104">
        <v>6.21</v>
      </c>
      <c r="T40" s="104">
        <v>5.98</v>
      </c>
      <c r="U40" s="104">
        <v>5.78</v>
      </c>
      <c r="V40" s="104">
        <v>5.6</v>
      </c>
      <c r="W40" s="104">
        <v>5.43</v>
      </c>
      <c r="X40" s="104">
        <v>5.29</v>
      </c>
      <c r="Y40" s="104">
        <v>5.15</v>
      </c>
      <c r="Z40" s="104">
        <v>5.03</v>
      </c>
      <c r="AA40" s="104">
        <v>4.91</v>
      </c>
      <c r="AB40" s="104">
        <v>4.8099999999999996</v>
      </c>
      <c r="AC40" s="104">
        <v>4.72</v>
      </c>
      <c r="AD40" s="104">
        <v>4.63</v>
      </c>
      <c r="AE40" s="104">
        <v>4.55</v>
      </c>
      <c r="AF40" s="104">
        <v>4.4800000000000004</v>
      </c>
      <c r="AG40" s="104">
        <v>4.41</v>
      </c>
      <c r="AH40" s="104">
        <v>4.3499999999999996</v>
      </c>
      <c r="AI40" s="104">
        <v>4.29</v>
      </c>
      <c r="AJ40" s="104">
        <v>4.24</v>
      </c>
      <c r="AK40" s="104">
        <v>4.2</v>
      </c>
      <c r="AL40" s="104">
        <v>4.17</v>
      </c>
      <c r="AM40" s="104"/>
      <c r="AN40" s="104"/>
      <c r="AO40" s="104"/>
      <c r="AP40" s="104"/>
      <c r="AQ40" s="104"/>
      <c r="AR40" s="104"/>
      <c r="AS40" s="104"/>
      <c r="AT40" s="104"/>
      <c r="AU40" s="104"/>
      <c r="AV40" s="104"/>
      <c r="AW40" s="104"/>
      <c r="AX40" s="104"/>
      <c r="AY40" s="104"/>
    </row>
    <row r="41" spans="1:51" x14ac:dyDescent="0.25">
      <c r="A41" s="103">
        <v>30</v>
      </c>
      <c r="B41" s="104">
        <v>84.09</v>
      </c>
      <c r="C41" s="104">
        <v>42.83</v>
      </c>
      <c r="D41" s="104">
        <v>29.08</v>
      </c>
      <c r="E41" s="104">
        <v>22.21</v>
      </c>
      <c r="F41" s="104">
        <v>18.09</v>
      </c>
      <c r="G41" s="104">
        <v>15.35</v>
      </c>
      <c r="H41" s="104">
        <v>13.39</v>
      </c>
      <c r="I41" s="104">
        <v>11.93</v>
      </c>
      <c r="J41" s="104">
        <v>10.79</v>
      </c>
      <c r="K41" s="104">
        <v>9.89</v>
      </c>
      <c r="L41" s="104">
        <v>9.14</v>
      </c>
      <c r="M41" s="104">
        <v>8.5299999999999994</v>
      </c>
      <c r="N41" s="104">
        <v>8.01</v>
      </c>
      <c r="O41" s="104">
        <v>7.57</v>
      </c>
      <c r="P41" s="104">
        <v>7.19</v>
      </c>
      <c r="Q41" s="104">
        <v>6.85</v>
      </c>
      <c r="R41" s="104">
        <v>6.56</v>
      </c>
      <c r="S41" s="104">
        <v>6.3</v>
      </c>
      <c r="T41" s="104">
        <v>6.07</v>
      </c>
      <c r="U41" s="104">
        <v>5.87</v>
      </c>
      <c r="V41" s="104">
        <v>5.68</v>
      </c>
      <c r="W41" s="104">
        <v>5.52</v>
      </c>
      <c r="X41" s="104">
        <v>5.37</v>
      </c>
      <c r="Y41" s="104">
        <v>5.23</v>
      </c>
      <c r="Z41" s="104">
        <v>5.1100000000000003</v>
      </c>
      <c r="AA41" s="104">
        <v>4.99</v>
      </c>
      <c r="AB41" s="104">
        <v>4.8899999999999997</v>
      </c>
      <c r="AC41" s="104">
        <v>4.79</v>
      </c>
      <c r="AD41" s="104">
        <v>4.71</v>
      </c>
      <c r="AE41" s="104">
        <v>4.63</v>
      </c>
      <c r="AF41" s="104">
        <v>4.55</v>
      </c>
      <c r="AG41" s="104">
        <v>4.49</v>
      </c>
      <c r="AH41" s="104">
        <v>4.43</v>
      </c>
      <c r="AI41" s="104">
        <v>4.37</v>
      </c>
      <c r="AJ41" s="104">
        <v>4.32</v>
      </c>
      <c r="AK41" s="104">
        <v>4.29</v>
      </c>
      <c r="AL41" s="104"/>
      <c r="AM41" s="104"/>
      <c r="AN41" s="104"/>
      <c r="AO41" s="104"/>
      <c r="AP41" s="104"/>
      <c r="AQ41" s="104"/>
      <c r="AR41" s="104"/>
      <c r="AS41" s="104"/>
      <c r="AT41" s="104"/>
      <c r="AU41" s="104"/>
      <c r="AV41" s="104"/>
      <c r="AW41" s="104"/>
      <c r="AX41" s="104"/>
      <c r="AY41" s="104"/>
    </row>
    <row r="42" spans="1:51" x14ac:dyDescent="0.25">
      <c r="A42" s="103">
        <v>31</v>
      </c>
      <c r="B42" s="104">
        <v>85.27</v>
      </c>
      <c r="C42" s="104">
        <v>43.43</v>
      </c>
      <c r="D42" s="104">
        <v>29.49</v>
      </c>
      <c r="E42" s="104">
        <v>22.52</v>
      </c>
      <c r="F42" s="104">
        <v>18.350000000000001</v>
      </c>
      <c r="G42" s="104">
        <v>15.56</v>
      </c>
      <c r="H42" s="104">
        <v>13.58</v>
      </c>
      <c r="I42" s="104">
        <v>12.1</v>
      </c>
      <c r="J42" s="104">
        <v>10.95</v>
      </c>
      <c r="K42" s="104">
        <v>10.029999999999999</v>
      </c>
      <c r="L42" s="104">
        <v>9.2799999999999994</v>
      </c>
      <c r="M42" s="104">
        <v>8.65</v>
      </c>
      <c r="N42" s="104">
        <v>8.1300000000000008</v>
      </c>
      <c r="O42" s="104">
        <v>7.68</v>
      </c>
      <c r="P42" s="104">
        <v>7.29</v>
      </c>
      <c r="Q42" s="104">
        <v>6.95</v>
      </c>
      <c r="R42" s="104">
        <v>6.66</v>
      </c>
      <c r="S42" s="104">
        <v>6.4</v>
      </c>
      <c r="T42" s="104">
        <v>6.16</v>
      </c>
      <c r="U42" s="104">
        <v>5.96</v>
      </c>
      <c r="V42" s="104">
        <v>5.77</v>
      </c>
      <c r="W42" s="104">
        <v>5.6</v>
      </c>
      <c r="X42" s="104">
        <v>5.45</v>
      </c>
      <c r="Y42" s="104">
        <v>5.31</v>
      </c>
      <c r="Z42" s="104">
        <v>5.19</v>
      </c>
      <c r="AA42" s="104">
        <v>5.07</v>
      </c>
      <c r="AB42" s="104">
        <v>4.97</v>
      </c>
      <c r="AC42" s="104">
        <v>4.87</v>
      </c>
      <c r="AD42" s="104">
        <v>4.79</v>
      </c>
      <c r="AE42" s="104">
        <v>4.71</v>
      </c>
      <c r="AF42" s="104">
        <v>4.63</v>
      </c>
      <c r="AG42" s="104">
        <v>4.57</v>
      </c>
      <c r="AH42" s="104">
        <v>4.5</v>
      </c>
      <c r="AI42" s="104">
        <v>4.45</v>
      </c>
      <c r="AJ42" s="104">
        <v>4.42</v>
      </c>
      <c r="AK42" s="104"/>
      <c r="AL42" s="104"/>
      <c r="AM42" s="104"/>
      <c r="AN42" s="104"/>
      <c r="AO42" s="104"/>
      <c r="AP42" s="104"/>
      <c r="AQ42" s="104"/>
      <c r="AR42" s="104"/>
      <c r="AS42" s="104"/>
      <c r="AT42" s="104"/>
      <c r="AU42" s="104"/>
      <c r="AV42" s="104"/>
      <c r="AW42" s="104"/>
      <c r="AX42" s="104"/>
      <c r="AY42" s="104"/>
    </row>
    <row r="43" spans="1:51" x14ac:dyDescent="0.25">
      <c r="A43" s="103">
        <v>32</v>
      </c>
      <c r="B43" s="104">
        <v>86.47</v>
      </c>
      <c r="C43" s="104">
        <v>44.04</v>
      </c>
      <c r="D43" s="104">
        <v>29.9</v>
      </c>
      <c r="E43" s="104">
        <v>22.84</v>
      </c>
      <c r="F43" s="104">
        <v>18.600000000000001</v>
      </c>
      <c r="G43" s="104">
        <v>15.78</v>
      </c>
      <c r="H43" s="104">
        <v>13.77</v>
      </c>
      <c r="I43" s="104">
        <v>12.27</v>
      </c>
      <c r="J43" s="104">
        <v>11.1</v>
      </c>
      <c r="K43" s="104">
        <v>10.17</v>
      </c>
      <c r="L43" s="104">
        <v>9.41</v>
      </c>
      <c r="M43" s="104">
        <v>8.7799999999999994</v>
      </c>
      <c r="N43" s="104">
        <v>8.24</v>
      </c>
      <c r="O43" s="104">
        <v>7.79</v>
      </c>
      <c r="P43" s="104">
        <v>7.4</v>
      </c>
      <c r="Q43" s="104">
        <v>7.06</v>
      </c>
      <c r="R43" s="104">
        <v>6.76</v>
      </c>
      <c r="S43" s="104">
        <v>6.49</v>
      </c>
      <c r="T43" s="104">
        <v>6.26</v>
      </c>
      <c r="U43" s="104">
        <v>6.05</v>
      </c>
      <c r="V43" s="104">
        <v>5.86</v>
      </c>
      <c r="W43" s="104">
        <v>5.69</v>
      </c>
      <c r="X43" s="104">
        <v>5.53</v>
      </c>
      <c r="Y43" s="104">
        <v>5.4</v>
      </c>
      <c r="Z43" s="104">
        <v>5.27</v>
      </c>
      <c r="AA43" s="104">
        <v>5.15</v>
      </c>
      <c r="AB43" s="104">
        <v>5.05</v>
      </c>
      <c r="AC43" s="104">
        <v>4.95</v>
      </c>
      <c r="AD43" s="104">
        <v>4.87</v>
      </c>
      <c r="AE43" s="104">
        <v>4.79</v>
      </c>
      <c r="AF43" s="104">
        <v>4.71</v>
      </c>
      <c r="AG43" s="104">
        <v>4.6500000000000004</v>
      </c>
      <c r="AH43" s="104">
        <v>4.58</v>
      </c>
      <c r="AI43" s="104">
        <v>4.55</v>
      </c>
      <c r="AJ43" s="104"/>
      <c r="AK43" s="104"/>
      <c r="AL43" s="104"/>
      <c r="AM43" s="104"/>
      <c r="AN43" s="104"/>
      <c r="AO43" s="104"/>
      <c r="AP43" s="104"/>
      <c r="AQ43" s="104"/>
      <c r="AR43" s="104"/>
      <c r="AS43" s="104"/>
      <c r="AT43" s="104"/>
      <c r="AU43" s="104"/>
      <c r="AV43" s="104"/>
      <c r="AW43" s="104"/>
      <c r="AX43" s="104"/>
      <c r="AY43" s="104"/>
    </row>
    <row r="44" spans="1:51" x14ac:dyDescent="0.25">
      <c r="A44" s="103">
        <v>33</v>
      </c>
      <c r="B44" s="104">
        <v>87.69</v>
      </c>
      <c r="C44" s="104">
        <v>44.66</v>
      </c>
      <c r="D44" s="104">
        <v>30.32</v>
      </c>
      <c r="E44" s="104">
        <v>23.16</v>
      </c>
      <c r="F44" s="104">
        <v>18.87</v>
      </c>
      <c r="G44" s="104">
        <v>16.010000000000002</v>
      </c>
      <c r="H44" s="104">
        <v>13.97</v>
      </c>
      <c r="I44" s="104">
        <v>12.44</v>
      </c>
      <c r="J44" s="104">
        <v>11.26</v>
      </c>
      <c r="K44" s="104">
        <v>10.31</v>
      </c>
      <c r="L44" s="104">
        <v>9.5399999999999991</v>
      </c>
      <c r="M44" s="104">
        <v>8.9</v>
      </c>
      <c r="N44" s="104">
        <v>8.36</v>
      </c>
      <c r="O44" s="104">
        <v>7.9</v>
      </c>
      <c r="P44" s="104">
        <v>7.51</v>
      </c>
      <c r="Q44" s="104">
        <v>7.16</v>
      </c>
      <c r="R44" s="104">
        <v>6.86</v>
      </c>
      <c r="S44" s="104">
        <v>6.59</v>
      </c>
      <c r="T44" s="104">
        <v>6.35</v>
      </c>
      <c r="U44" s="104">
        <v>6.14</v>
      </c>
      <c r="V44" s="104">
        <v>5.95</v>
      </c>
      <c r="W44" s="104">
        <v>5.78</v>
      </c>
      <c r="X44" s="104">
        <v>5.62</v>
      </c>
      <c r="Y44" s="104">
        <v>5.48</v>
      </c>
      <c r="Z44" s="104">
        <v>5.35</v>
      </c>
      <c r="AA44" s="104">
        <v>5.24</v>
      </c>
      <c r="AB44" s="104">
        <v>5.13</v>
      </c>
      <c r="AC44" s="104">
        <v>5.04</v>
      </c>
      <c r="AD44" s="104">
        <v>4.95</v>
      </c>
      <c r="AE44" s="104">
        <v>4.87</v>
      </c>
      <c r="AF44" s="104">
        <v>4.8</v>
      </c>
      <c r="AG44" s="104">
        <v>4.7300000000000004</v>
      </c>
      <c r="AH44" s="104">
        <v>4.6900000000000004</v>
      </c>
      <c r="AI44" s="104"/>
      <c r="AJ44" s="104"/>
      <c r="AK44" s="104"/>
      <c r="AL44" s="104"/>
      <c r="AM44" s="104"/>
      <c r="AN44" s="104"/>
      <c r="AO44" s="104"/>
      <c r="AP44" s="104"/>
      <c r="AQ44" s="104"/>
      <c r="AR44" s="104"/>
      <c r="AS44" s="104"/>
      <c r="AT44" s="104"/>
      <c r="AU44" s="104"/>
      <c r="AV44" s="104"/>
      <c r="AW44" s="104"/>
      <c r="AX44" s="104"/>
      <c r="AY44" s="104"/>
    </row>
    <row r="45" spans="1:51" x14ac:dyDescent="0.25">
      <c r="A45" s="103">
        <v>34</v>
      </c>
      <c r="B45" s="104">
        <v>88.92</v>
      </c>
      <c r="C45" s="104">
        <v>45.29</v>
      </c>
      <c r="D45" s="104">
        <v>30.75</v>
      </c>
      <c r="E45" s="104">
        <v>23.49</v>
      </c>
      <c r="F45" s="104">
        <v>19.13</v>
      </c>
      <c r="G45" s="104">
        <v>16.239999999999998</v>
      </c>
      <c r="H45" s="104">
        <v>14.17</v>
      </c>
      <c r="I45" s="104">
        <v>12.62</v>
      </c>
      <c r="J45" s="104">
        <v>11.42</v>
      </c>
      <c r="K45" s="104">
        <v>10.46</v>
      </c>
      <c r="L45" s="104">
        <v>9.68</v>
      </c>
      <c r="M45" s="104">
        <v>9.0299999999999994</v>
      </c>
      <c r="N45" s="104">
        <v>8.49</v>
      </c>
      <c r="O45" s="104">
        <v>8.02</v>
      </c>
      <c r="P45" s="104">
        <v>7.62</v>
      </c>
      <c r="Q45" s="104">
        <v>7.27</v>
      </c>
      <c r="R45" s="104">
        <v>6.96</v>
      </c>
      <c r="S45" s="104">
        <v>6.69</v>
      </c>
      <c r="T45" s="104">
        <v>6.45</v>
      </c>
      <c r="U45" s="104">
        <v>6.23</v>
      </c>
      <c r="V45" s="104">
        <v>6.04</v>
      </c>
      <c r="W45" s="104">
        <v>5.87</v>
      </c>
      <c r="X45" s="104">
        <v>5.71</v>
      </c>
      <c r="Y45" s="104">
        <v>5.57</v>
      </c>
      <c r="Z45" s="104">
        <v>5.44</v>
      </c>
      <c r="AA45" s="104">
        <v>5.33</v>
      </c>
      <c r="AB45" s="104">
        <v>5.22</v>
      </c>
      <c r="AC45" s="104">
        <v>5.13</v>
      </c>
      <c r="AD45" s="104">
        <v>5.04</v>
      </c>
      <c r="AE45" s="104">
        <v>4.96</v>
      </c>
      <c r="AF45" s="104">
        <v>4.8899999999999997</v>
      </c>
      <c r="AG45" s="104">
        <v>4.84</v>
      </c>
      <c r="AH45" s="104"/>
      <c r="AI45" s="104"/>
      <c r="AJ45" s="104"/>
      <c r="AK45" s="104"/>
      <c r="AL45" s="104"/>
      <c r="AM45" s="104"/>
      <c r="AN45" s="104"/>
      <c r="AO45" s="104"/>
      <c r="AP45" s="104"/>
      <c r="AQ45" s="104"/>
      <c r="AR45" s="104"/>
      <c r="AS45" s="104"/>
      <c r="AT45" s="104"/>
      <c r="AU45" s="104"/>
      <c r="AV45" s="104"/>
      <c r="AW45" s="104"/>
      <c r="AX45" s="104"/>
      <c r="AY45" s="104"/>
    </row>
    <row r="46" spans="1:51" x14ac:dyDescent="0.25">
      <c r="A46" s="103">
        <v>35</v>
      </c>
      <c r="B46" s="104">
        <v>90.17</v>
      </c>
      <c r="C46" s="104">
        <v>45.92</v>
      </c>
      <c r="D46" s="104">
        <v>31.18</v>
      </c>
      <c r="E46" s="104">
        <v>23.82</v>
      </c>
      <c r="F46" s="104">
        <v>19.41</v>
      </c>
      <c r="G46" s="104">
        <v>16.47</v>
      </c>
      <c r="H46" s="104">
        <v>14.37</v>
      </c>
      <c r="I46" s="104">
        <v>12.8</v>
      </c>
      <c r="J46" s="104">
        <v>11.59</v>
      </c>
      <c r="K46" s="104">
        <v>10.62</v>
      </c>
      <c r="L46" s="104">
        <v>9.82</v>
      </c>
      <c r="M46" s="104">
        <v>9.17</v>
      </c>
      <c r="N46" s="104">
        <v>8.61</v>
      </c>
      <c r="O46" s="104">
        <v>8.14</v>
      </c>
      <c r="P46" s="104">
        <v>7.73</v>
      </c>
      <c r="Q46" s="104">
        <v>7.38</v>
      </c>
      <c r="R46" s="104">
        <v>7.07</v>
      </c>
      <c r="S46" s="104">
        <v>6.79</v>
      </c>
      <c r="T46" s="104">
        <v>6.55</v>
      </c>
      <c r="U46" s="104">
        <v>6.33</v>
      </c>
      <c r="V46" s="104">
        <v>6.14</v>
      </c>
      <c r="W46" s="104">
        <v>5.97</v>
      </c>
      <c r="X46" s="104">
        <v>5.81</v>
      </c>
      <c r="Y46" s="104">
        <v>5.67</v>
      </c>
      <c r="Z46" s="104">
        <v>5.54</v>
      </c>
      <c r="AA46" s="104">
        <v>5.42</v>
      </c>
      <c r="AB46" s="104">
        <v>5.31</v>
      </c>
      <c r="AC46" s="104">
        <v>5.22</v>
      </c>
      <c r="AD46" s="104">
        <v>5.13</v>
      </c>
      <c r="AE46" s="104">
        <v>5.05</v>
      </c>
      <c r="AF46" s="104">
        <v>5</v>
      </c>
      <c r="AG46" s="104"/>
      <c r="AH46" s="104"/>
      <c r="AI46" s="104"/>
      <c r="AJ46" s="104"/>
      <c r="AK46" s="104"/>
      <c r="AL46" s="104"/>
      <c r="AM46" s="104"/>
      <c r="AN46" s="104"/>
      <c r="AO46" s="104"/>
      <c r="AP46" s="104"/>
      <c r="AQ46" s="104"/>
      <c r="AR46" s="104"/>
      <c r="AS46" s="104"/>
      <c r="AT46" s="104"/>
      <c r="AU46" s="104"/>
      <c r="AV46" s="104"/>
      <c r="AW46" s="104"/>
      <c r="AX46" s="104"/>
      <c r="AY46" s="104"/>
    </row>
    <row r="47" spans="1:51" x14ac:dyDescent="0.25">
      <c r="A47" s="103">
        <v>36</v>
      </c>
      <c r="B47" s="104">
        <v>91.43</v>
      </c>
      <c r="C47" s="104">
        <v>46.57</v>
      </c>
      <c r="D47" s="104">
        <v>31.62</v>
      </c>
      <c r="E47" s="104">
        <v>24.16</v>
      </c>
      <c r="F47" s="104">
        <v>19.68</v>
      </c>
      <c r="G47" s="104">
        <v>16.7</v>
      </c>
      <c r="H47" s="104">
        <v>14.58</v>
      </c>
      <c r="I47" s="104">
        <v>12.99</v>
      </c>
      <c r="J47" s="104">
        <v>11.75</v>
      </c>
      <c r="K47" s="104">
        <v>10.77</v>
      </c>
      <c r="L47" s="104">
        <v>9.9700000000000006</v>
      </c>
      <c r="M47" s="104">
        <v>9.3000000000000007</v>
      </c>
      <c r="N47" s="104">
        <v>8.74</v>
      </c>
      <c r="O47" s="104">
        <v>8.26</v>
      </c>
      <c r="P47" s="104">
        <v>7.85</v>
      </c>
      <c r="Q47" s="104">
        <v>7.49</v>
      </c>
      <c r="R47" s="104">
        <v>7.18</v>
      </c>
      <c r="S47" s="104">
        <v>6.9</v>
      </c>
      <c r="T47" s="104">
        <v>6.66</v>
      </c>
      <c r="U47" s="104">
        <v>6.44</v>
      </c>
      <c r="V47" s="104">
        <v>6.24</v>
      </c>
      <c r="W47" s="104">
        <v>6.06</v>
      </c>
      <c r="X47" s="104">
        <v>5.91</v>
      </c>
      <c r="Y47" s="104">
        <v>5.76</v>
      </c>
      <c r="Z47" s="104">
        <v>5.63</v>
      </c>
      <c r="AA47" s="104">
        <v>5.52</v>
      </c>
      <c r="AB47" s="104">
        <v>5.41</v>
      </c>
      <c r="AC47" s="104">
        <v>5.31</v>
      </c>
      <c r="AD47" s="104">
        <v>5.23</v>
      </c>
      <c r="AE47" s="104">
        <v>5.17</v>
      </c>
      <c r="AF47" s="104"/>
      <c r="AG47" s="104"/>
      <c r="AH47" s="104"/>
      <c r="AI47" s="104"/>
      <c r="AJ47" s="104"/>
      <c r="AK47" s="104"/>
      <c r="AL47" s="104"/>
      <c r="AM47" s="104"/>
      <c r="AN47" s="104"/>
      <c r="AO47" s="104"/>
      <c r="AP47" s="104"/>
      <c r="AQ47" s="104"/>
      <c r="AR47" s="104"/>
      <c r="AS47" s="104"/>
      <c r="AT47" s="104"/>
      <c r="AU47" s="104"/>
      <c r="AV47" s="104"/>
      <c r="AW47" s="104"/>
      <c r="AX47" s="104"/>
      <c r="AY47" s="104"/>
    </row>
    <row r="48" spans="1:51" x14ac:dyDescent="0.25">
      <c r="A48" s="103">
        <v>37</v>
      </c>
      <c r="B48" s="104">
        <v>92.72</v>
      </c>
      <c r="C48" s="104">
        <v>47.23</v>
      </c>
      <c r="D48" s="104">
        <v>32.07</v>
      </c>
      <c r="E48" s="104">
        <v>24.5</v>
      </c>
      <c r="F48" s="104">
        <v>19.96</v>
      </c>
      <c r="G48" s="104">
        <v>16.940000000000001</v>
      </c>
      <c r="H48" s="104">
        <v>14.79</v>
      </c>
      <c r="I48" s="104">
        <v>13.18</v>
      </c>
      <c r="J48" s="104">
        <v>11.93</v>
      </c>
      <c r="K48" s="104">
        <v>10.93</v>
      </c>
      <c r="L48" s="104">
        <v>10.119999999999999</v>
      </c>
      <c r="M48" s="104">
        <v>9.44</v>
      </c>
      <c r="N48" s="104">
        <v>8.8699999999999992</v>
      </c>
      <c r="O48" s="104">
        <v>8.39</v>
      </c>
      <c r="P48" s="104">
        <v>7.97</v>
      </c>
      <c r="Q48" s="104">
        <v>7.61</v>
      </c>
      <c r="R48" s="104">
        <v>7.29</v>
      </c>
      <c r="S48" s="104">
        <v>7.01</v>
      </c>
      <c r="T48" s="104">
        <v>6.76</v>
      </c>
      <c r="U48" s="104">
        <v>6.54</v>
      </c>
      <c r="V48" s="104">
        <v>6.35</v>
      </c>
      <c r="W48" s="104">
        <v>6.17</v>
      </c>
      <c r="X48" s="104">
        <v>6.01</v>
      </c>
      <c r="Y48" s="104">
        <v>5.87</v>
      </c>
      <c r="Z48" s="104">
        <v>5.74</v>
      </c>
      <c r="AA48" s="104">
        <v>5.62</v>
      </c>
      <c r="AB48" s="104">
        <v>5.51</v>
      </c>
      <c r="AC48" s="104">
        <v>5.42</v>
      </c>
      <c r="AD48" s="104">
        <v>5.35</v>
      </c>
      <c r="AE48" s="104"/>
      <c r="AF48" s="104"/>
      <c r="AG48" s="104"/>
      <c r="AH48" s="104"/>
      <c r="AI48" s="104"/>
      <c r="AJ48" s="104"/>
      <c r="AK48" s="104"/>
      <c r="AL48" s="104"/>
      <c r="AM48" s="104"/>
      <c r="AN48" s="104"/>
      <c r="AO48" s="104"/>
      <c r="AP48" s="104"/>
      <c r="AQ48" s="104"/>
      <c r="AR48" s="104"/>
      <c r="AS48" s="104"/>
      <c r="AT48" s="104"/>
      <c r="AU48" s="104"/>
      <c r="AV48" s="104"/>
      <c r="AW48" s="104"/>
      <c r="AX48" s="104"/>
      <c r="AY48" s="104"/>
    </row>
    <row r="49" spans="1:51" x14ac:dyDescent="0.25">
      <c r="A49" s="103">
        <v>38</v>
      </c>
      <c r="B49" s="104">
        <v>94.02</v>
      </c>
      <c r="C49" s="104">
        <v>47.9</v>
      </c>
      <c r="D49" s="104">
        <v>32.53</v>
      </c>
      <c r="E49" s="104">
        <v>24.85</v>
      </c>
      <c r="F49" s="104">
        <v>20.25</v>
      </c>
      <c r="G49" s="104">
        <v>17.190000000000001</v>
      </c>
      <c r="H49" s="104">
        <v>15</v>
      </c>
      <c r="I49" s="104">
        <v>13.37</v>
      </c>
      <c r="J49" s="104">
        <v>12.1</v>
      </c>
      <c r="K49" s="104">
        <v>11.09</v>
      </c>
      <c r="L49" s="104">
        <v>10.27</v>
      </c>
      <c r="M49" s="104">
        <v>9.58</v>
      </c>
      <c r="N49" s="104">
        <v>9.01</v>
      </c>
      <c r="O49" s="104">
        <v>8.52</v>
      </c>
      <c r="P49" s="104">
        <v>8.1</v>
      </c>
      <c r="Q49" s="104">
        <v>7.73</v>
      </c>
      <c r="R49" s="104">
        <v>7.41</v>
      </c>
      <c r="S49" s="104">
        <v>7.13</v>
      </c>
      <c r="T49" s="104">
        <v>6.88</v>
      </c>
      <c r="U49" s="104">
        <v>6.65</v>
      </c>
      <c r="V49" s="104">
        <v>6.45</v>
      </c>
      <c r="W49" s="104">
        <v>6.28</v>
      </c>
      <c r="X49" s="104">
        <v>6.12</v>
      </c>
      <c r="Y49" s="104">
        <v>5.97</v>
      </c>
      <c r="Z49" s="104">
        <v>5.84</v>
      </c>
      <c r="AA49" s="104">
        <v>5.72</v>
      </c>
      <c r="AB49" s="104">
        <v>5.62</v>
      </c>
      <c r="AC49" s="104">
        <v>5.54</v>
      </c>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row>
    <row r="50" spans="1:51" x14ac:dyDescent="0.25">
      <c r="A50" s="103">
        <v>39</v>
      </c>
      <c r="B50" s="104">
        <v>95.35</v>
      </c>
      <c r="C50" s="104">
        <v>48.57</v>
      </c>
      <c r="D50" s="104">
        <v>32.99</v>
      </c>
      <c r="E50" s="104">
        <v>25.21</v>
      </c>
      <c r="F50" s="104">
        <v>20.54</v>
      </c>
      <c r="G50" s="104">
        <v>17.440000000000001</v>
      </c>
      <c r="H50" s="104">
        <v>15.22</v>
      </c>
      <c r="I50" s="104">
        <v>13.57</v>
      </c>
      <c r="J50" s="104">
        <v>12.28</v>
      </c>
      <c r="K50" s="104">
        <v>11.26</v>
      </c>
      <c r="L50" s="104">
        <v>10.42</v>
      </c>
      <c r="M50" s="104">
        <v>9.73</v>
      </c>
      <c r="N50" s="104">
        <v>9.15</v>
      </c>
      <c r="O50" s="104">
        <v>8.65</v>
      </c>
      <c r="P50" s="104">
        <v>8.23</v>
      </c>
      <c r="Q50" s="104">
        <v>7.86</v>
      </c>
      <c r="R50" s="104">
        <v>7.53</v>
      </c>
      <c r="S50" s="104">
        <v>7.25</v>
      </c>
      <c r="T50" s="104">
        <v>6.99</v>
      </c>
      <c r="U50" s="104">
        <v>6.77</v>
      </c>
      <c r="V50" s="104">
        <v>6.57</v>
      </c>
      <c r="W50" s="104">
        <v>6.39</v>
      </c>
      <c r="X50" s="104">
        <v>6.23</v>
      </c>
      <c r="Y50" s="104">
        <v>6.08</v>
      </c>
      <c r="Z50" s="104">
        <v>5.95</v>
      </c>
      <c r="AA50" s="104">
        <v>5.84</v>
      </c>
      <c r="AB50" s="104">
        <v>5.75</v>
      </c>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row>
    <row r="51" spans="1:51" x14ac:dyDescent="0.25">
      <c r="A51" s="103">
        <v>40</v>
      </c>
      <c r="B51" s="104">
        <v>96.69</v>
      </c>
      <c r="C51" s="104">
        <v>49.26</v>
      </c>
      <c r="D51" s="104">
        <v>33.46</v>
      </c>
      <c r="E51" s="104">
        <v>25.57</v>
      </c>
      <c r="F51" s="104">
        <v>20.84</v>
      </c>
      <c r="G51" s="104">
        <v>17.690000000000001</v>
      </c>
      <c r="H51" s="104">
        <v>15.45</v>
      </c>
      <c r="I51" s="104">
        <v>13.77</v>
      </c>
      <c r="J51" s="104">
        <v>12.47</v>
      </c>
      <c r="K51" s="104">
        <v>11.43</v>
      </c>
      <c r="L51" s="104">
        <v>10.58</v>
      </c>
      <c r="M51" s="104">
        <v>9.8800000000000008</v>
      </c>
      <c r="N51" s="104">
        <v>9.2899999999999991</v>
      </c>
      <c r="O51" s="104">
        <v>8.7899999999999991</v>
      </c>
      <c r="P51" s="104">
        <v>8.36</v>
      </c>
      <c r="Q51" s="104">
        <v>7.99</v>
      </c>
      <c r="R51" s="104">
        <v>7.66</v>
      </c>
      <c r="S51" s="104">
        <v>7.37</v>
      </c>
      <c r="T51" s="104">
        <v>7.11</v>
      </c>
      <c r="U51" s="104">
        <v>6.89</v>
      </c>
      <c r="V51" s="104">
        <v>6.69</v>
      </c>
      <c r="W51" s="104">
        <v>6.51</v>
      </c>
      <c r="X51" s="104">
        <v>6.35</v>
      </c>
      <c r="Y51" s="104">
        <v>6.2</v>
      </c>
      <c r="Z51" s="104">
        <v>6.07</v>
      </c>
      <c r="AA51" s="104">
        <v>5.97</v>
      </c>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row>
    <row r="52" spans="1:51" x14ac:dyDescent="0.25">
      <c r="A52" s="103">
        <v>41</v>
      </c>
      <c r="B52" s="104">
        <v>98.06</v>
      </c>
      <c r="C52" s="104">
        <v>49.96</v>
      </c>
      <c r="D52" s="104">
        <v>33.94</v>
      </c>
      <c r="E52" s="104">
        <v>25.94</v>
      </c>
      <c r="F52" s="104">
        <v>21.14</v>
      </c>
      <c r="G52" s="104">
        <v>17.95</v>
      </c>
      <c r="H52" s="104">
        <v>15.67</v>
      </c>
      <c r="I52" s="104">
        <v>13.97</v>
      </c>
      <c r="J52" s="104">
        <v>12.65</v>
      </c>
      <c r="K52" s="104">
        <v>11.6</v>
      </c>
      <c r="L52" s="104">
        <v>10.75</v>
      </c>
      <c r="M52" s="104">
        <v>10.039999999999999</v>
      </c>
      <c r="N52" s="104">
        <v>9.44</v>
      </c>
      <c r="O52" s="104">
        <v>8.94</v>
      </c>
      <c r="P52" s="104">
        <v>8.5</v>
      </c>
      <c r="Q52" s="104">
        <v>8.1199999999999992</v>
      </c>
      <c r="R52" s="104">
        <v>7.79</v>
      </c>
      <c r="S52" s="104">
        <v>7.5</v>
      </c>
      <c r="T52" s="104">
        <v>7.24</v>
      </c>
      <c r="U52" s="104">
        <v>7.01</v>
      </c>
      <c r="V52" s="104">
        <v>6.81</v>
      </c>
      <c r="W52" s="104">
        <v>6.63</v>
      </c>
      <c r="X52" s="104">
        <v>6.47</v>
      </c>
      <c r="Y52" s="104">
        <v>6.32</v>
      </c>
      <c r="Z52" s="104">
        <v>6.21</v>
      </c>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row>
    <row r="53" spans="1:51" x14ac:dyDescent="0.25">
      <c r="A53" s="103">
        <v>42</v>
      </c>
      <c r="B53" s="104">
        <v>99.45</v>
      </c>
      <c r="C53" s="104">
        <v>50.68</v>
      </c>
      <c r="D53" s="104">
        <v>34.43</v>
      </c>
      <c r="E53" s="104">
        <v>26.31</v>
      </c>
      <c r="F53" s="104">
        <v>21.45</v>
      </c>
      <c r="G53" s="104">
        <v>18.21</v>
      </c>
      <c r="H53" s="104">
        <v>15.91</v>
      </c>
      <c r="I53" s="104">
        <v>14.19</v>
      </c>
      <c r="J53" s="104">
        <v>12.85</v>
      </c>
      <c r="K53" s="104">
        <v>11.79</v>
      </c>
      <c r="L53" s="104">
        <v>10.92</v>
      </c>
      <c r="M53" s="104">
        <v>10.199999999999999</v>
      </c>
      <c r="N53" s="104">
        <v>9.6</v>
      </c>
      <c r="O53" s="104">
        <v>9.08</v>
      </c>
      <c r="P53" s="104">
        <v>8.64</v>
      </c>
      <c r="Q53" s="104">
        <v>8.26</v>
      </c>
      <c r="R53" s="104">
        <v>7.93</v>
      </c>
      <c r="S53" s="104">
        <v>7.63</v>
      </c>
      <c r="T53" s="104">
        <v>7.38</v>
      </c>
      <c r="U53" s="104">
        <v>7.15</v>
      </c>
      <c r="V53" s="104">
        <v>6.94</v>
      </c>
      <c r="W53" s="104">
        <v>6.76</v>
      </c>
      <c r="X53" s="104">
        <v>6.6</v>
      </c>
      <c r="Y53" s="104">
        <v>6.47</v>
      </c>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row>
    <row r="54" spans="1:51" x14ac:dyDescent="0.25">
      <c r="A54" s="103">
        <v>43</v>
      </c>
      <c r="B54" s="104">
        <v>100.86</v>
      </c>
      <c r="C54" s="104">
        <v>51.4</v>
      </c>
      <c r="D54" s="104">
        <v>34.93</v>
      </c>
      <c r="E54" s="104">
        <v>26.7</v>
      </c>
      <c r="F54" s="104">
        <v>21.77</v>
      </c>
      <c r="G54" s="104">
        <v>18.489999999999998</v>
      </c>
      <c r="H54" s="104">
        <v>16.149999999999999</v>
      </c>
      <c r="I54" s="104">
        <v>14.4</v>
      </c>
      <c r="J54" s="104">
        <v>13.05</v>
      </c>
      <c r="K54" s="104">
        <v>11.97</v>
      </c>
      <c r="L54" s="104">
        <v>11.1</v>
      </c>
      <c r="M54" s="104">
        <v>10.37</v>
      </c>
      <c r="N54" s="104">
        <v>9.76</v>
      </c>
      <c r="O54" s="104">
        <v>9.24</v>
      </c>
      <c r="P54" s="104">
        <v>8.7899999999999991</v>
      </c>
      <c r="Q54" s="104">
        <v>8.41</v>
      </c>
      <c r="R54" s="104">
        <v>8.07</v>
      </c>
      <c r="S54" s="104">
        <v>7.78</v>
      </c>
      <c r="T54" s="104">
        <v>7.52</v>
      </c>
      <c r="U54" s="104">
        <v>7.29</v>
      </c>
      <c r="V54" s="104">
        <v>7.08</v>
      </c>
      <c r="W54" s="104">
        <v>6.9</v>
      </c>
      <c r="X54" s="104">
        <v>6.75</v>
      </c>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row>
    <row r="55" spans="1:51" x14ac:dyDescent="0.25">
      <c r="A55" s="103">
        <v>44</v>
      </c>
      <c r="B55" s="104">
        <v>102.29</v>
      </c>
      <c r="C55" s="104">
        <v>52.14</v>
      </c>
      <c r="D55" s="104">
        <v>35.43</v>
      </c>
      <c r="E55" s="104">
        <v>27.09</v>
      </c>
      <c r="F55" s="104">
        <v>22.09</v>
      </c>
      <c r="G55" s="104">
        <v>18.77</v>
      </c>
      <c r="H55" s="104">
        <v>16.399999999999999</v>
      </c>
      <c r="I55" s="104">
        <v>14.63</v>
      </c>
      <c r="J55" s="104">
        <v>13.26</v>
      </c>
      <c r="K55" s="104">
        <v>12.17</v>
      </c>
      <c r="L55" s="104">
        <v>11.28</v>
      </c>
      <c r="M55" s="104">
        <v>10.54</v>
      </c>
      <c r="N55" s="104">
        <v>9.93</v>
      </c>
      <c r="O55" s="104">
        <v>9.4</v>
      </c>
      <c r="P55" s="104">
        <v>8.9499999999999993</v>
      </c>
      <c r="Q55" s="104">
        <v>8.56</v>
      </c>
      <c r="R55" s="104">
        <v>8.2200000000000006</v>
      </c>
      <c r="S55" s="104">
        <v>7.93</v>
      </c>
      <c r="T55" s="104">
        <v>7.66</v>
      </c>
      <c r="U55" s="104">
        <v>7.43</v>
      </c>
      <c r="V55" s="104">
        <v>7.23</v>
      </c>
      <c r="W55" s="104">
        <v>7.06</v>
      </c>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row>
    <row r="56" spans="1:51" x14ac:dyDescent="0.25">
      <c r="A56" s="103">
        <v>45</v>
      </c>
      <c r="B56" s="104">
        <v>103.74</v>
      </c>
      <c r="C56" s="104">
        <v>52.88</v>
      </c>
      <c r="D56" s="104">
        <v>35.94</v>
      </c>
      <c r="E56" s="104">
        <v>27.48</v>
      </c>
      <c r="F56" s="104">
        <v>22.42</v>
      </c>
      <c r="G56" s="104">
        <v>19.05</v>
      </c>
      <c r="H56" s="104">
        <v>16.649999999999999</v>
      </c>
      <c r="I56" s="104">
        <v>14.86</v>
      </c>
      <c r="J56" s="104">
        <v>13.47</v>
      </c>
      <c r="K56" s="104">
        <v>12.37</v>
      </c>
      <c r="L56" s="104">
        <v>11.47</v>
      </c>
      <c r="M56" s="104">
        <v>10.72</v>
      </c>
      <c r="N56" s="104">
        <v>10.1</v>
      </c>
      <c r="O56" s="104">
        <v>9.57</v>
      </c>
      <c r="P56" s="104">
        <v>9.1199999999999992</v>
      </c>
      <c r="Q56" s="104">
        <v>8.7200000000000006</v>
      </c>
      <c r="R56" s="104">
        <v>8.3800000000000008</v>
      </c>
      <c r="S56" s="104">
        <v>8.08</v>
      </c>
      <c r="T56" s="104">
        <v>7.82</v>
      </c>
      <c r="U56" s="104">
        <v>7.59</v>
      </c>
      <c r="V56" s="104">
        <v>7.39</v>
      </c>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row>
    <row r="57" spans="1:51" x14ac:dyDescent="0.25">
      <c r="A57" s="103">
        <v>46</v>
      </c>
      <c r="B57" s="104">
        <v>105.21</v>
      </c>
      <c r="C57" s="104">
        <v>53.64</v>
      </c>
      <c r="D57" s="104">
        <v>36.47</v>
      </c>
      <c r="E57" s="104">
        <v>27.9</v>
      </c>
      <c r="F57" s="104">
        <v>22.76</v>
      </c>
      <c r="G57" s="104">
        <v>19.350000000000001</v>
      </c>
      <c r="H57" s="104">
        <v>16.920000000000002</v>
      </c>
      <c r="I57" s="104">
        <v>15.1</v>
      </c>
      <c r="J57" s="104">
        <v>13.7</v>
      </c>
      <c r="K57" s="104">
        <v>12.58</v>
      </c>
      <c r="L57" s="104">
        <v>11.67</v>
      </c>
      <c r="M57" s="104">
        <v>10.91</v>
      </c>
      <c r="N57" s="104">
        <v>10.28</v>
      </c>
      <c r="O57" s="104">
        <v>9.75</v>
      </c>
      <c r="P57" s="104">
        <v>9.2899999999999991</v>
      </c>
      <c r="Q57" s="104">
        <v>8.89</v>
      </c>
      <c r="R57" s="104">
        <v>8.5500000000000007</v>
      </c>
      <c r="S57" s="104">
        <v>8.25</v>
      </c>
      <c r="T57" s="104">
        <v>7.98</v>
      </c>
      <c r="U57" s="104">
        <v>7.76</v>
      </c>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row>
    <row r="58" spans="1:51" x14ac:dyDescent="0.25">
      <c r="A58" s="103">
        <v>47</v>
      </c>
      <c r="B58" s="104">
        <v>106.71</v>
      </c>
      <c r="C58" s="104">
        <v>54.43</v>
      </c>
      <c r="D58" s="104">
        <v>37.01</v>
      </c>
      <c r="E58" s="104">
        <v>28.32</v>
      </c>
      <c r="F58" s="104">
        <v>23.12</v>
      </c>
      <c r="G58" s="104">
        <v>19.66</v>
      </c>
      <c r="H58" s="104">
        <v>17.190000000000001</v>
      </c>
      <c r="I58" s="104">
        <v>15.35</v>
      </c>
      <c r="J58" s="104">
        <v>13.93</v>
      </c>
      <c r="K58" s="104">
        <v>12.79</v>
      </c>
      <c r="L58" s="104">
        <v>11.87</v>
      </c>
      <c r="M58" s="104">
        <v>11.11</v>
      </c>
      <c r="N58" s="104">
        <v>10.48</v>
      </c>
      <c r="O58" s="104">
        <v>9.94</v>
      </c>
      <c r="P58" s="104">
        <v>9.4700000000000006</v>
      </c>
      <c r="Q58" s="104">
        <v>9.07</v>
      </c>
      <c r="R58" s="104">
        <v>8.73</v>
      </c>
      <c r="S58" s="104">
        <v>8.43</v>
      </c>
      <c r="T58" s="104">
        <v>8.17</v>
      </c>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row>
    <row r="59" spans="1:51" x14ac:dyDescent="0.25">
      <c r="A59" s="103">
        <v>48</v>
      </c>
      <c r="B59" s="104">
        <v>108.24</v>
      </c>
      <c r="C59" s="104">
        <v>55.23</v>
      </c>
      <c r="D59" s="104">
        <v>37.57</v>
      </c>
      <c r="E59" s="104">
        <v>28.76</v>
      </c>
      <c r="F59" s="104">
        <v>23.48</v>
      </c>
      <c r="G59" s="104">
        <v>19.97</v>
      </c>
      <c r="H59" s="104">
        <v>17.47</v>
      </c>
      <c r="I59" s="104">
        <v>15.61</v>
      </c>
      <c r="J59" s="104">
        <v>14.17</v>
      </c>
      <c r="K59" s="104">
        <v>13.02</v>
      </c>
      <c r="L59" s="104">
        <v>12.09</v>
      </c>
      <c r="M59" s="104">
        <v>11.32</v>
      </c>
      <c r="N59" s="104">
        <v>10.68</v>
      </c>
      <c r="O59" s="104">
        <v>10.130000000000001</v>
      </c>
      <c r="P59" s="104">
        <v>9.66</v>
      </c>
      <c r="Q59" s="104">
        <v>9.26</v>
      </c>
      <c r="R59" s="104">
        <v>8.91</v>
      </c>
      <c r="S59" s="104">
        <v>8.6199999999999992</v>
      </c>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row>
    <row r="60" spans="1:51" x14ac:dyDescent="0.25">
      <c r="A60" s="103">
        <v>49</v>
      </c>
      <c r="B60" s="104">
        <v>109.78</v>
      </c>
      <c r="C60" s="104">
        <v>56.03</v>
      </c>
      <c r="D60" s="104">
        <v>38.130000000000003</v>
      </c>
      <c r="E60" s="104">
        <v>29.19</v>
      </c>
      <c r="F60" s="104">
        <v>23.84</v>
      </c>
      <c r="G60" s="104">
        <v>20.29</v>
      </c>
      <c r="H60" s="104">
        <v>17.760000000000002</v>
      </c>
      <c r="I60" s="104">
        <v>15.87</v>
      </c>
      <c r="J60" s="104">
        <v>14.41</v>
      </c>
      <c r="K60" s="104">
        <v>13.25</v>
      </c>
      <c r="L60" s="104">
        <v>12.31</v>
      </c>
      <c r="M60" s="104">
        <v>11.53</v>
      </c>
      <c r="N60" s="104">
        <v>10.88</v>
      </c>
      <c r="O60" s="104">
        <v>10.33</v>
      </c>
      <c r="P60" s="104">
        <v>9.86</v>
      </c>
      <c r="Q60" s="104">
        <v>9.4600000000000009</v>
      </c>
      <c r="R60" s="104">
        <v>9.1199999999999992</v>
      </c>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row>
    <row r="61" spans="1:51" x14ac:dyDescent="0.25">
      <c r="A61" s="103">
        <v>50</v>
      </c>
      <c r="B61" s="104">
        <v>111.33</v>
      </c>
      <c r="C61" s="104">
        <v>56.84</v>
      </c>
      <c r="D61" s="104">
        <v>38.69</v>
      </c>
      <c r="E61" s="104">
        <v>29.64</v>
      </c>
      <c r="F61" s="104">
        <v>24.22</v>
      </c>
      <c r="G61" s="104">
        <v>20.61</v>
      </c>
      <c r="H61" s="104">
        <v>18.05</v>
      </c>
      <c r="I61" s="104">
        <v>16.14</v>
      </c>
      <c r="J61" s="104">
        <v>14.66</v>
      </c>
      <c r="K61" s="104">
        <v>13.49</v>
      </c>
      <c r="L61" s="104">
        <v>12.54</v>
      </c>
      <c r="M61" s="104">
        <v>11.75</v>
      </c>
      <c r="N61" s="104">
        <v>11.1</v>
      </c>
      <c r="O61" s="104">
        <v>10.54</v>
      </c>
      <c r="P61" s="104">
        <v>10.07</v>
      </c>
      <c r="Q61" s="104">
        <v>9.68</v>
      </c>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row>
    <row r="62" spans="1:51" x14ac:dyDescent="0.25">
      <c r="A62" s="103">
        <v>51</v>
      </c>
      <c r="B62" s="104">
        <v>112.89</v>
      </c>
      <c r="C62" s="104">
        <v>57.66</v>
      </c>
      <c r="D62" s="104">
        <v>39.270000000000003</v>
      </c>
      <c r="E62" s="104">
        <v>30.09</v>
      </c>
      <c r="F62" s="104">
        <v>24.59</v>
      </c>
      <c r="G62" s="104">
        <v>20.94</v>
      </c>
      <c r="H62" s="104">
        <v>18.350000000000001</v>
      </c>
      <c r="I62" s="104">
        <v>16.41</v>
      </c>
      <c r="J62" s="104">
        <v>14.92</v>
      </c>
      <c r="K62" s="104">
        <v>13.74</v>
      </c>
      <c r="L62" s="104">
        <v>12.78</v>
      </c>
      <c r="M62" s="104">
        <v>11.98</v>
      </c>
      <c r="N62" s="104">
        <v>11.32</v>
      </c>
      <c r="O62" s="104">
        <v>10.76</v>
      </c>
      <c r="P62" s="104">
        <v>10.3</v>
      </c>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row>
    <row r="63" spans="1:51" x14ac:dyDescent="0.25">
      <c r="A63" s="103">
        <v>52</v>
      </c>
      <c r="B63" s="104">
        <v>114.49</v>
      </c>
      <c r="C63" s="104">
        <v>58.5</v>
      </c>
      <c r="D63" s="104">
        <v>39.85</v>
      </c>
      <c r="E63" s="104">
        <v>30.55</v>
      </c>
      <c r="F63" s="104">
        <v>24.98</v>
      </c>
      <c r="G63" s="104">
        <v>21.29</v>
      </c>
      <c r="H63" s="104">
        <v>18.66</v>
      </c>
      <c r="I63" s="104">
        <v>16.7</v>
      </c>
      <c r="J63" s="104">
        <v>15.19</v>
      </c>
      <c r="K63" s="104">
        <v>14</v>
      </c>
      <c r="L63" s="104">
        <v>13.03</v>
      </c>
      <c r="M63" s="104">
        <v>12.23</v>
      </c>
      <c r="N63" s="104">
        <v>11.56</v>
      </c>
      <c r="O63" s="104">
        <v>11.01</v>
      </c>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row>
    <row r="64" spans="1:51" x14ac:dyDescent="0.25">
      <c r="A64" s="103">
        <v>53</v>
      </c>
      <c r="B64" s="104">
        <v>116.12</v>
      </c>
      <c r="C64" s="104">
        <v>59.35</v>
      </c>
      <c r="D64" s="104">
        <v>40.46</v>
      </c>
      <c r="E64" s="104">
        <v>31.02</v>
      </c>
      <c r="F64" s="104">
        <v>25.38</v>
      </c>
      <c r="G64" s="104">
        <v>21.64</v>
      </c>
      <c r="H64" s="104">
        <v>18.98</v>
      </c>
      <c r="I64" s="104">
        <v>17.010000000000002</v>
      </c>
      <c r="J64" s="104">
        <v>15.48</v>
      </c>
      <c r="K64" s="104">
        <v>14.27</v>
      </c>
      <c r="L64" s="104">
        <v>13.29</v>
      </c>
      <c r="M64" s="104">
        <v>12.48</v>
      </c>
      <c r="N64" s="104">
        <v>11.83</v>
      </c>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row>
    <row r="65" spans="1:51" x14ac:dyDescent="0.25">
      <c r="A65" s="103">
        <v>54</v>
      </c>
      <c r="B65" s="104">
        <v>117.78</v>
      </c>
      <c r="C65" s="104">
        <v>60.23</v>
      </c>
      <c r="D65" s="104">
        <v>41.07</v>
      </c>
      <c r="E65" s="104">
        <v>31.51</v>
      </c>
      <c r="F65" s="104">
        <v>25.8</v>
      </c>
      <c r="G65" s="104">
        <v>22.02</v>
      </c>
      <c r="H65" s="104">
        <v>19.329999999999998</v>
      </c>
      <c r="I65" s="104">
        <v>17.329999999999998</v>
      </c>
      <c r="J65" s="104">
        <v>15.78</v>
      </c>
      <c r="K65" s="104">
        <v>14.56</v>
      </c>
      <c r="L65" s="104">
        <v>13.57</v>
      </c>
      <c r="M65" s="104">
        <v>12.77</v>
      </c>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row>
    <row r="66" spans="1:51" x14ac:dyDescent="0.25">
      <c r="A66" s="103">
        <v>55</v>
      </c>
      <c r="B66" s="104">
        <v>119.49</v>
      </c>
      <c r="C66" s="104">
        <v>61.13</v>
      </c>
      <c r="D66" s="104">
        <v>41.71</v>
      </c>
      <c r="E66" s="104">
        <v>32.03</v>
      </c>
      <c r="F66" s="104">
        <v>26.25</v>
      </c>
      <c r="G66" s="104">
        <v>22.42</v>
      </c>
      <c r="H66" s="104">
        <v>19.7</v>
      </c>
      <c r="I66" s="104">
        <v>17.670000000000002</v>
      </c>
      <c r="J66" s="104">
        <v>16.100000000000001</v>
      </c>
      <c r="K66" s="104">
        <v>14.87</v>
      </c>
      <c r="L66" s="104">
        <v>13.88</v>
      </c>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row>
    <row r="67" spans="1:51" x14ac:dyDescent="0.25">
      <c r="A67" s="103">
        <v>56</v>
      </c>
      <c r="B67" s="104">
        <v>121.26</v>
      </c>
      <c r="C67" s="104">
        <v>62.08</v>
      </c>
      <c r="D67" s="104">
        <v>42.4</v>
      </c>
      <c r="E67" s="104">
        <v>32.590000000000003</v>
      </c>
      <c r="F67" s="104">
        <v>26.73</v>
      </c>
      <c r="G67" s="104">
        <v>22.85</v>
      </c>
      <c r="H67" s="104">
        <v>20.09</v>
      </c>
      <c r="I67" s="104">
        <v>18.03</v>
      </c>
      <c r="J67" s="104">
        <v>16.45</v>
      </c>
      <c r="K67" s="104">
        <v>15.21</v>
      </c>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row>
    <row r="68" spans="1:51" x14ac:dyDescent="0.25">
      <c r="A68" s="103">
        <v>57</v>
      </c>
      <c r="B68" s="104">
        <v>123.13</v>
      </c>
      <c r="C68" s="104">
        <v>63.11</v>
      </c>
      <c r="D68" s="104">
        <v>43.15</v>
      </c>
      <c r="E68" s="104">
        <v>33.200000000000003</v>
      </c>
      <c r="F68" s="104">
        <v>27.25</v>
      </c>
      <c r="G68" s="104">
        <v>23.31</v>
      </c>
      <c r="H68" s="104">
        <v>20.5</v>
      </c>
      <c r="I68" s="104">
        <v>18.420000000000002</v>
      </c>
      <c r="J68" s="104">
        <v>16.829999999999998</v>
      </c>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row>
    <row r="69" spans="1:51" x14ac:dyDescent="0.25">
      <c r="A69" s="103">
        <v>58</v>
      </c>
      <c r="B69" s="104">
        <v>125.14</v>
      </c>
      <c r="C69" s="104">
        <v>64.2</v>
      </c>
      <c r="D69" s="104">
        <v>43.93</v>
      </c>
      <c r="E69" s="104">
        <v>33.83</v>
      </c>
      <c r="F69" s="104">
        <v>27.79</v>
      </c>
      <c r="G69" s="104">
        <v>23.78</v>
      </c>
      <c r="H69" s="104">
        <v>20.94</v>
      </c>
      <c r="I69" s="104">
        <v>18.850000000000001</v>
      </c>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row>
    <row r="70" spans="1:51" x14ac:dyDescent="0.25">
      <c r="A70" s="103">
        <v>59</v>
      </c>
      <c r="B70" s="104">
        <v>127.25</v>
      </c>
      <c r="C70" s="104">
        <v>65.34</v>
      </c>
      <c r="D70" s="104">
        <v>44.74</v>
      </c>
      <c r="E70" s="104">
        <v>34.47</v>
      </c>
      <c r="F70" s="104">
        <v>28.33</v>
      </c>
      <c r="G70" s="104">
        <v>24.27</v>
      </c>
      <c r="H70" s="104">
        <v>21.42</v>
      </c>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row>
    <row r="71" spans="1:51" x14ac:dyDescent="0.25">
      <c r="A71" s="103">
        <v>60</v>
      </c>
      <c r="B71" s="104">
        <v>129.47</v>
      </c>
      <c r="C71" s="104">
        <v>66.53</v>
      </c>
      <c r="D71" s="104">
        <v>45.58</v>
      </c>
      <c r="E71" s="104">
        <v>35.14</v>
      </c>
      <c r="F71" s="104">
        <v>28.91</v>
      </c>
      <c r="G71" s="104">
        <v>24.83</v>
      </c>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row>
    <row r="72" spans="1:51" x14ac:dyDescent="0.25">
      <c r="A72" s="103">
        <v>61</v>
      </c>
      <c r="B72" s="104">
        <v>131.83000000000001</v>
      </c>
      <c r="C72" s="104">
        <v>67.78</v>
      </c>
      <c r="D72" s="104">
        <v>46.47</v>
      </c>
      <c r="E72" s="104">
        <v>35.86</v>
      </c>
      <c r="F72" s="104">
        <v>29.58</v>
      </c>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row>
    <row r="73" spans="1:51" x14ac:dyDescent="0.25">
      <c r="A73" s="103">
        <v>62</v>
      </c>
      <c r="B73" s="104">
        <v>134.36000000000001</v>
      </c>
      <c r="C73" s="104">
        <v>69.12</v>
      </c>
      <c r="D73" s="104">
        <v>47.45</v>
      </c>
      <c r="E73" s="104">
        <v>36.69</v>
      </c>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row>
    <row r="74" spans="1:51" x14ac:dyDescent="0.25">
      <c r="A74" s="103">
        <v>63</v>
      </c>
      <c r="B74" s="104">
        <v>137.1</v>
      </c>
      <c r="C74" s="104">
        <v>70.64</v>
      </c>
      <c r="D74" s="104">
        <v>48.54</v>
      </c>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row>
    <row r="75" spans="1:51" x14ac:dyDescent="0.25">
      <c r="A75" s="103">
        <v>64</v>
      </c>
      <c r="B75" s="104">
        <v>140.19</v>
      </c>
      <c r="C75" s="104">
        <v>72.27</v>
      </c>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row>
    <row r="76" spans="1:51" x14ac:dyDescent="0.25">
      <c r="A76" s="103">
        <v>65</v>
      </c>
      <c r="B76" s="104">
        <v>143.41999999999999</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row>
  </sheetData>
  <sheetProtection algorithmName="SHA-512" hashValue="9Osu7Zj2wJdyCkYdJteSDiY686P/CUgft2Exo7J+MHKhPl3kt+V1tHCdUCKfIZdcBcwAB++ZWkfqDwaYAgjeyw==" saltValue="b8s+BKG4S3xRodvGWNWn9Q==" spinCount="100000" sheet="1" objects="1" scenarios="1"/>
  <conditionalFormatting sqref="A6:A21">
    <cfRule type="expression" dxfId="135" priority="5" stopIfTrue="1">
      <formula>MOD(ROW(),2)=0</formula>
    </cfRule>
    <cfRule type="expression" dxfId="134" priority="6" stopIfTrue="1">
      <formula>MOD(ROW(),2)&lt;&gt;0</formula>
    </cfRule>
  </conditionalFormatting>
  <conditionalFormatting sqref="A26:A76">
    <cfRule type="expression" dxfId="133" priority="1" stopIfTrue="1">
      <formula>MOD(ROW(),2)=0</formula>
    </cfRule>
    <cfRule type="expression" dxfId="132" priority="2" stopIfTrue="1">
      <formula>MOD(ROW(),2)&lt;&gt;0</formula>
    </cfRule>
  </conditionalFormatting>
  <conditionalFormatting sqref="B6:AY21">
    <cfRule type="expression" dxfId="131" priority="13" stopIfTrue="1">
      <formula>MOD(ROW(),2)=0</formula>
    </cfRule>
    <cfRule type="expression" dxfId="130" priority="14" stopIfTrue="1">
      <formula>MOD(ROW(),2)&lt;&gt;0</formula>
    </cfRule>
  </conditionalFormatting>
  <conditionalFormatting sqref="B26:AY76">
    <cfRule type="expression" dxfId="129" priority="3" stopIfTrue="1">
      <formula>MOD(ROW(),2)=0</formula>
    </cfRule>
    <cfRule type="expression" dxfId="128" priority="4" stopIfTrue="1">
      <formula>MOD(ROW(),2)&lt;&gt;0</formula>
    </cfRule>
  </conditionalFormatting>
  <hyperlinks>
    <hyperlink ref="B24" location="Assumptions!A1" display="Assumptions" xr:uid="{7CA2CBDD-C02A-45F9-BBB4-2126BA16E74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9"/>
  <dimension ref="A1:AY76"/>
  <sheetViews>
    <sheetView showGridLines="0" zoomScale="85" zoomScaleNormal="85" workbookViewId="0">
      <selection activeCell="A4" sqref="A4"/>
    </sheetView>
  </sheetViews>
  <sheetFormatPr defaultColWidth="10" defaultRowHeight="13.2" x14ac:dyDescent="0.25"/>
  <cols>
    <col min="1" max="1" width="31.5546875" style="25" customWidth="1"/>
    <col min="2" max="51" width="22.5546875" style="25" customWidth="1"/>
    <col min="52" max="16384" width="10" style="25"/>
  </cols>
  <sheetData>
    <row r="1" spans="1:51" ht="21" x14ac:dyDescent="0.4">
      <c r="A1" s="50" t="s">
        <v>3</v>
      </c>
      <c r="B1" s="51"/>
      <c r="C1" s="51"/>
      <c r="D1" s="51"/>
      <c r="E1" s="51"/>
      <c r="F1" s="51"/>
      <c r="G1" s="51"/>
      <c r="H1" s="51"/>
      <c r="I1" s="51"/>
    </row>
    <row r="2" spans="1:51" ht="15.6" x14ac:dyDescent="0.3">
      <c r="A2" s="52" t="str">
        <f>IF(title="&gt; Enter workbook title here","Enter workbook title in Cover sheet",title)</f>
        <v>LGPS_S - Consolidated Factor Spreadsheet</v>
      </c>
      <c r="B2" s="53"/>
      <c r="C2" s="53"/>
      <c r="D2" s="53"/>
      <c r="E2" s="53"/>
      <c r="F2" s="53"/>
      <c r="G2" s="53"/>
      <c r="H2" s="53"/>
      <c r="I2" s="53"/>
    </row>
    <row r="3" spans="1:51" ht="15.6" x14ac:dyDescent="0.3">
      <c r="A3" s="54" t="str">
        <f>TABLE_FACTOR_TYPE_1&amp;" - x-"&amp;TABLE_SERIES_NUMBER_1</f>
        <v>Added pension - x-716</v>
      </c>
      <c r="B3" s="53"/>
      <c r="C3" s="53"/>
      <c r="D3" s="53"/>
      <c r="E3" s="53"/>
      <c r="F3" s="53"/>
      <c r="G3" s="53"/>
      <c r="H3" s="53"/>
      <c r="I3" s="53"/>
    </row>
    <row r="4" spans="1:51" x14ac:dyDescent="0.25">
      <c r="A4" s="55"/>
    </row>
    <row r="6" spans="1:51"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row>
    <row r="7" spans="1:51"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row>
    <row r="8" spans="1:51" x14ac:dyDescent="0.25">
      <c r="A8" s="83" t="s">
        <v>44</v>
      </c>
      <c r="B8" s="149" t="s">
        <v>436</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row>
    <row r="9" spans="1:51"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row>
    <row r="10" spans="1:51" x14ac:dyDescent="0.25">
      <c r="A10" s="83" t="s">
        <v>1</v>
      </c>
      <c r="B10" s="149" t="s">
        <v>448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row>
    <row r="11" spans="1:51" x14ac:dyDescent="0.25">
      <c r="A11" s="83"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row>
    <row r="12" spans="1:51"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row>
    <row r="13" spans="1:51"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row>
    <row r="14" spans="1:51" x14ac:dyDescent="0.25">
      <c r="A14" s="83" t="s">
        <v>16</v>
      </c>
      <c r="B14" s="149">
        <v>716</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row>
    <row r="15" spans="1:51" x14ac:dyDescent="0.25">
      <c r="A15" s="83" t="s">
        <v>47</v>
      </c>
      <c r="B15" s="149" t="s">
        <v>449</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row>
    <row r="16" spans="1:51" x14ac:dyDescent="0.25">
      <c r="A16" s="83" t="s">
        <v>48</v>
      </c>
      <c r="B16" s="149" t="s">
        <v>435</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row>
    <row r="17" spans="1:51"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row>
    <row r="18" spans="1:51"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row>
    <row r="19" spans="1:51"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row>
    <row r="20" spans="1:51"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row>
    <row r="21" spans="1:51"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row>
    <row r="22" spans="1:51" x14ac:dyDescent="0.25">
      <c r="A22" s="94"/>
    </row>
    <row r="23" spans="1:51" x14ac:dyDescent="0.25">
      <c r="B23" s="94" t="str">
        <f>HYPERLINK("#'Factor List'!A1","Back to Factor List")</f>
        <v>Back to Factor List</v>
      </c>
    </row>
    <row r="24" spans="1:51" x14ac:dyDescent="0.25">
      <c r="B24" s="94" t="s">
        <v>705</v>
      </c>
    </row>
    <row r="26" spans="1:51" ht="26.4" x14ac:dyDescent="0.25">
      <c r="A26" s="102" t="s">
        <v>266</v>
      </c>
      <c r="B26" s="102" t="s">
        <v>515</v>
      </c>
      <c r="C26" s="102" t="s">
        <v>516</v>
      </c>
      <c r="D26" s="102" t="s">
        <v>517</v>
      </c>
      <c r="E26" s="102" t="s">
        <v>518</v>
      </c>
      <c r="F26" s="102" t="s">
        <v>519</v>
      </c>
      <c r="G26" s="102" t="s">
        <v>520</v>
      </c>
      <c r="H26" s="102" t="s">
        <v>521</v>
      </c>
      <c r="I26" s="102" t="s">
        <v>522</v>
      </c>
      <c r="J26" s="102" t="s">
        <v>523</v>
      </c>
      <c r="K26" s="102" t="s">
        <v>524</v>
      </c>
      <c r="L26" s="102" t="s">
        <v>525</v>
      </c>
      <c r="M26" s="102" t="s">
        <v>526</v>
      </c>
      <c r="N26" s="102" t="s">
        <v>527</v>
      </c>
      <c r="O26" s="102" t="s">
        <v>528</v>
      </c>
      <c r="P26" s="102" t="s">
        <v>529</v>
      </c>
      <c r="Q26" s="102" t="s">
        <v>530</v>
      </c>
      <c r="R26" s="102" t="s">
        <v>531</v>
      </c>
      <c r="S26" s="102" t="s">
        <v>532</v>
      </c>
      <c r="T26" s="102" t="s">
        <v>533</v>
      </c>
      <c r="U26" s="102" t="s">
        <v>534</v>
      </c>
      <c r="V26" s="102" t="s">
        <v>535</v>
      </c>
      <c r="W26" s="102" t="s">
        <v>536</v>
      </c>
      <c r="X26" s="102" t="s">
        <v>537</v>
      </c>
      <c r="Y26" s="102" t="s">
        <v>538</v>
      </c>
      <c r="Z26" s="102" t="s">
        <v>539</v>
      </c>
      <c r="AA26" s="102" t="s">
        <v>540</v>
      </c>
      <c r="AB26" s="102" t="s">
        <v>541</v>
      </c>
      <c r="AC26" s="102" t="s">
        <v>542</v>
      </c>
      <c r="AD26" s="102" t="s">
        <v>543</v>
      </c>
      <c r="AE26" s="102" t="s">
        <v>544</v>
      </c>
      <c r="AF26" s="102" t="s">
        <v>545</v>
      </c>
      <c r="AG26" s="102" t="s">
        <v>546</v>
      </c>
      <c r="AH26" s="102" t="s">
        <v>547</v>
      </c>
      <c r="AI26" s="102" t="s">
        <v>548</v>
      </c>
      <c r="AJ26" s="102" t="s">
        <v>549</v>
      </c>
      <c r="AK26" s="102" t="s">
        <v>550</v>
      </c>
      <c r="AL26" s="102" t="s">
        <v>551</v>
      </c>
      <c r="AM26" s="102" t="s">
        <v>552</v>
      </c>
      <c r="AN26" s="102" t="s">
        <v>553</v>
      </c>
      <c r="AO26" s="102" t="s">
        <v>554</v>
      </c>
      <c r="AP26" s="102" t="s">
        <v>555</v>
      </c>
      <c r="AQ26" s="102" t="s">
        <v>556</v>
      </c>
      <c r="AR26" s="102" t="s">
        <v>557</v>
      </c>
      <c r="AS26" s="102" t="s">
        <v>558</v>
      </c>
      <c r="AT26" s="102" t="s">
        <v>559</v>
      </c>
      <c r="AU26" s="102" t="s">
        <v>560</v>
      </c>
      <c r="AV26" s="102" t="s">
        <v>561</v>
      </c>
      <c r="AW26" s="102" t="s">
        <v>562</v>
      </c>
      <c r="AX26" s="102" t="s">
        <v>563</v>
      </c>
      <c r="AY26" s="102" t="s">
        <v>564</v>
      </c>
    </row>
    <row r="27" spans="1:51" x14ac:dyDescent="0.25">
      <c r="A27" s="103">
        <v>16</v>
      </c>
      <c r="B27" s="104">
        <v>75.13</v>
      </c>
      <c r="C27" s="104">
        <v>38.26</v>
      </c>
      <c r="D27" s="104">
        <v>25.97</v>
      </c>
      <c r="E27" s="104">
        <v>19.829999999999998</v>
      </c>
      <c r="F27" s="104">
        <v>16.149999999999999</v>
      </c>
      <c r="G27" s="104">
        <v>13.7</v>
      </c>
      <c r="H27" s="104">
        <v>11.95</v>
      </c>
      <c r="I27" s="104">
        <v>10.64</v>
      </c>
      <c r="J27" s="104">
        <v>9.6300000000000008</v>
      </c>
      <c r="K27" s="104">
        <v>8.82</v>
      </c>
      <c r="L27" s="104">
        <v>8.15</v>
      </c>
      <c r="M27" s="104">
        <v>7.6</v>
      </c>
      <c r="N27" s="104">
        <v>7.14</v>
      </c>
      <c r="O27" s="104">
        <v>6.74</v>
      </c>
      <c r="P27" s="104">
        <v>6.4</v>
      </c>
      <c r="Q27" s="104">
        <v>6.1</v>
      </c>
      <c r="R27" s="104">
        <v>5.84</v>
      </c>
      <c r="S27" s="104">
        <v>5.61</v>
      </c>
      <c r="T27" s="104">
        <v>5.4</v>
      </c>
      <c r="U27" s="104">
        <v>5.21</v>
      </c>
      <c r="V27" s="104">
        <v>5.05</v>
      </c>
      <c r="W27" s="104">
        <v>4.9000000000000004</v>
      </c>
      <c r="X27" s="104">
        <v>4.76</v>
      </c>
      <c r="Y27" s="104">
        <v>4.63</v>
      </c>
      <c r="Z27" s="104">
        <v>4.5199999999999996</v>
      </c>
      <c r="AA27" s="104">
        <v>4.41</v>
      </c>
      <c r="AB27" s="104">
        <v>4.32</v>
      </c>
      <c r="AC27" s="104">
        <v>4.2300000000000004</v>
      </c>
      <c r="AD27" s="104">
        <v>4.1500000000000004</v>
      </c>
      <c r="AE27" s="104">
        <v>4.07</v>
      </c>
      <c r="AF27" s="104">
        <v>4</v>
      </c>
      <c r="AG27" s="104">
        <v>3.93</v>
      </c>
      <c r="AH27" s="104">
        <v>3.87</v>
      </c>
      <c r="AI27" s="104">
        <v>3.82</v>
      </c>
      <c r="AJ27" s="104">
        <v>3.76</v>
      </c>
      <c r="AK27" s="104">
        <v>3.71</v>
      </c>
      <c r="AL27" s="104">
        <v>3.67</v>
      </c>
      <c r="AM27" s="104">
        <v>3.62</v>
      </c>
      <c r="AN27" s="104">
        <v>3.58</v>
      </c>
      <c r="AO27" s="104">
        <v>3.54</v>
      </c>
      <c r="AP27" s="104">
        <v>3.51</v>
      </c>
      <c r="AQ27" s="104">
        <v>3.48</v>
      </c>
      <c r="AR27" s="104">
        <v>3.44</v>
      </c>
      <c r="AS27" s="104">
        <v>3.42</v>
      </c>
      <c r="AT27" s="104">
        <v>3.39</v>
      </c>
      <c r="AU27" s="104">
        <v>3.36</v>
      </c>
      <c r="AV27" s="104">
        <v>3.34</v>
      </c>
      <c r="AW27" s="104">
        <v>3.32</v>
      </c>
      <c r="AX27" s="104">
        <v>3.3</v>
      </c>
      <c r="AY27" s="104">
        <v>3.26</v>
      </c>
    </row>
    <row r="28" spans="1:51" x14ac:dyDescent="0.25">
      <c r="A28" s="103">
        <v>17</v>
      </c>
      <c r="B28" s="104">
        <v>76.23</v>
      </c>
      <c r="C28" s="104">
        <v>38.82</v>
      </c>
      <c r="D28" s="104">
        <v>26.35</v>
      </c>
      <c r="E28" s="104">
        <v>20.12</v>
      </c>
      <c r="F28" s="104">
        <v>16.39</v>
      </c>
      <c r="G28" s="104">
        <v>13.9</v>
      </c>
      <c r="H28" s="104">
        <v>12.13</v>
      </c>
      <c r="I28" s="104">
        <v>10.8</v>
      </c>
      <c r="J28" s="104">
        <v>9.77</v>
      </c>
      <c r="K28" s="104">
        <v>8.9499999999999993</v>
      </c>
      <c r="L28" s="104">
        <v>8.27</v>
      </c>
      <c r="M28" s="104">
        <v>7.72</v>
      </c>
      <c r="N28" s="104">
        <v>7.25</v>
      </c>
      <c r="O28" s="104">
        <v>6.84</v>
      </c>
      <c r="P28" s="104">
        <v>6.5</v>
      </c>
      <c r="Q28" s="104">
        <v>6.19</v>
      </c>
      <c r="R28" s="104">
        <v>5.93</v>
      </c>
      <c r="S28" s="104">
        <v>5.69</v>
      </c>
      <c r="T28" s="104">
        <v>5.48</v>
      </c>
      <c r="U28" s="104">
        <v>5.29</v>
      </c>
      <c r="V28" s="104">
        <v>5.12</v>
      </c>
      <c r="W28" s="104">
        <v>4.97</v>
      </c>
      <c r="X28" s="104">
        <v>4.83</v>
      </c>
      <c r="Y28" s="104">
        <v>4.7</v>
      </c>
      <c r="Z28" s="104">
        <v>4.59</v>
      </c>
      <c r="AA28" s="104">
        <v>4.4800000000000004</v>
      </c>
      <c r="AB28" s="104">
        <v>4.38</v>
      </c>
      <c r="AC28" s="104">
        <v>4.29</v>
      </c>
      <c r="AD28" s="104">
        <v>4.21</v>
      </c>
      <c r="AE28" s="104">
        <v>4.13</v>
      </c>
      <c r="AF28" s="104">
        <v>4.0599999999999996</v>
      </c>
      <c r="AG28" s="104">
        <v>3.99</v>
      </c>
      <c r="AH28" s="104">
        <v>3.93</v>
      </c>
      <c r="AI28" s="104">
        <v>3.87</v>
      </c>
      <c r="AJ28" s="104">
        <v>3.82</v>
      </c>
      <c r="AK28" s="104">
        <v>3.77</v>
      </c>
      <c r="AL28" s="104">
        <v>3.72</v>
      </c>
      <c r="AM28" s="104">
        <v>3.68</v>
      </c>
      <c r="AN28" s="104">
        <v>3.64</v>
      </c>
      <c r="AO28" s="104">
        <v>3.6</v>
      </c>
      <c r="AP28" s="104">
        <v>3.56</v>
      </c>
      <c r="AQ28" s="104">
        <v>3.53</v>
      </c>
      <c r="AR28" s="104">
        <v>3.5</v>
      </c>
      <c r="AS28" s="104">
        <v>3.47</v>
      </c>
      <c r="AT28" s="104">
        <v>3.44</v>
      </c>
      <c r="AU28" s="104">
        <v>3.42</v>
      </c>
      <c r="AV28" s="104">
        <v>3.39</v>
      </c>
      <c r="AW28" s="104">
        <v>3.37</v>
      </c>
      <c r="AX28" s="104">
        <v>3.36</v>
      </c>
      <c r="AY28" s="104"/>
    </row>
    <row r="29" spans="1:51" x14ac:dyDescent="0.25">
      <c r="A29" s="103">
        <v>18</v>
      </c>
      <c r="B29" s="104">
        <v>77.349999999999994</v>
      </c>
      <c r="C29" s="104">
        <v>39.39</v>
      </c>
      <c r="D29" s="104">
        <v>26.74</v>
      </c>
      <c r="E29" s="104">
        <v>20.420000000000002</v>
      </c>
      <c r="F29" s="104">
        <v>16.63</v>
      </c>
      <c r="G29" s="104">
        <v>14.11</v>
      </c>
      <c r="H29" s="104">
        <v>12.31</v>
      </c>
      <c r="I29" s="104">
        <v>10.96</v>
      </c>
      <c r="J29" s="104">
        <v>9.91</v>
      </c>
      <c r="K29" s="104">
        <v>9.08</v>
      </c>
      <c r="L29" s="104">
        <v>8.4</v>
      </c>
      <c r="M29" s="104">
        <v>7.83</v>
      </c>
      <c r="N29" s="104">
        <v>7.35</v>
      </c>
      <c r="O29" s="104">
        <v>6.94</v>
      </c>
      <c r="P29" s="104">
        <v>6.59</v>
      </c>
      <c r="Q29" s="104">
        <v>6.28</v>
      </c>
      <c r="R29" s="104">
        <v>6.01</v>
      </c>
      <c r="S29" s="104">
        <v>5.77</v>
      </c>
      <c r="T29" s="104">
        <v>5.56</v>
      </c>
      <c r="U29" s="104">
        <v>5.37</v>
      </c>
      <c r="V29" s="104">
        <v>5.2</v>
      </c>
      <c r="W29" s="104">
        <v>5.04</v>
      </c>
      <c r="X29" s="104">
        <v>4.9000000000000004</v>
      </c>
      <c r="Y29" s="104">
        <v>4.7699999999999996</v>
      </c>
      <c r="Z29" s="104">
        <v>4.66</v>
      </c>
      <c r="AA29" s="104">
        <v>4.55</v>
      </c>
      <c r="AB29" s="104">
        <v>4.45</v>
      </c>
      <c r="AC29" s="104">
        <v>4.3600000000000003</v>
      </c>
      <c r="AD29" s="104">
        <v>4.2699999999999996</v>
      </c>
      <c r="AE29" s="104">
        <v>4.2</v>
      </c>
      <c r="AF29" s="104">
        <v>4.12</v>
      </c>
      <c r="AG29" s="104">
        <v>4.0599999999999996</v>
      </c>
      <c r="AH29" s="104">
        <v>3.99</v>
      </c>
      <c r="AI29" s="104">
        <v>3.93</v>
      </c>
      <c r="AJ29" s="104">
        <v>3.88</v>
      </c>
      <c r="AK29" s="104">
        <v>3.83</v>
      </c>
      <c r="AL29" s="104">
        <v>3.78</v>
      </c>
      <c r="AM29" s="104">
        <v>3.74</v>
      </c>
      <c r="AN29" s="104">
        <v>3.7</v>
      </c>
      <c r="AO29" s="104">
        <v>3.66</v>
      </c>
      <c r="AP29" s="104">
        <v>3.62</v>
      </c>
      <c r="AQ29" s="104">
        <v>3.59</v>
      </c>
      <c r="AR29" s="104">
        <v>3.56</v>
      </c>
      <c r="AS29" s="104">
        <v>3.53</v>
      </c>
      <c r="AT29" s="104">
        <v>3.5</v>
      </c>
      <c r="AU29" s="104">
        <v>3.47</v>
      </c>
      <c r="AV29" s="104">
        <v>3.45</v>
      </c>
      <c r="AW29" s="104">
        <v>3.44</v>
      </c>
      <c r="AX29" s="104"/>
      <c r="AY29" s="104"/>
    </row>
    <row r="30" spans="1:51" x14ac:dyDescent="0.25">
      <c r="A30" s="103">
        <v>19</v>
      </c>
      <c r="B30" s="104">
        <v>78.489999999999995</v>
      </c>
      <c r="C30" s="104">
        <v>39.96</v>
      </c>
      <c r="D30" s="104">
        <v>27.13</v>
      </c>
      <c r="E30" s="104">
        <v>20.72</v>
      </c>
      <c r="F30" s="104">
        <v>16.87</v>
      </c>
      <c r="G30" s="104">
        <v>14.31</v>
      </c>
      <c r="H30" s="104">
        <v>12.49</v>
      </c>
      <c r="I30" s="104">
        <v>11.12</v>
      </c>
      <c r="J30" s="104">
        <v>10.06</v>
      </c>
      <c r="K30" s="104">
        <v>9.2100000000000009</v>
      </c>
      <c r="L30" s="104">
        <v>8.52</v>
      </c>
      <c r="M30" s="104">
        <v>7.95</v>
      </c>
      <c r="N30" s="104">
        <v>7.46</v>
      </c>
      <c r="O30" s="104">
        <v>7.05</v>
      </c>
      <c r="P30" s="104">
        <v>6.69</v>
      </c>
      <c r="Q30" s="104">
        <v>6.38</v>
      </c>
      <c r="R30" s="104">
        <v>6.1</v>
      </c>
      <c r="S30" s="104">
        <v>5.86</v>
      </c>
      <c r="T30" s="104">
        <v>5.65</v>
      </c>
      <c r="U30" s="104">
        <v>5.45</v>
      </c>
      <c r="V30" s="104">
        <v>5.28</v>
      </c>
      <c r="W30" s="104">
        <v>5.12</v>
      </c>
      <c r="X30" s="104">
        <v>4.9800000000000004</v>
      </c>
      <c r="Y30" s="104">
        <v>4.8499999999999996</v>
      </c>
      <c r="Z30" s="104">
        <v>4.7300000000000004</v>
      </c>
      <c r="AA30" s="104">
        <v>4.62</v>
      </c>
      <c r="AB30" s="104">
        <v>4.5199999999999996</v>
      </c>
      <c r="AC30" s="104">
        <v>4.42</v>
      </c>
      <c r="AD30" s="104">
        <v>4.34</v>
      </c>
      <c r="AE30" s="104">
        <v>4.26</v>
      </c>
      <c r="AF30" s="104">
        <v>4.1900000000000004</v>
      </c>
      <c r="AG30" s="104">
        <v>4.12</v>
      </c>
      <c r="AH30" s="104">
        <v>4.05</v>
      </c>
      <c r="AI30" s="104">
        <v>4</v>
      </c>
      <c r="AJ30" s="104">
        <v>3.94</v>
      </c>
      <c r="AK30" s="104">
        <v>3.89</v>
      </c>
      <c r="AL30" s="104">
        <v>3.84</v>
      </c>
      <c r="AM30" s="104">
        <v>3.8</v>
      </c>
      <c r="AN30" s="104">
        <v>3.75</v>
      </c>
      <c r="AO30" s="104">
        <v>3.72</v>
      </c>
      <c r="AP30" s="104">
        <v>3.68</v>
      </c>
      <c r="AQ30" s="104">
        <v>3.65</v>
      </c>
      <c r="AR30" s="104">
        <v>3.61</v>
      </c>
      <c r="AS30" s="104">
        <v>3.59</v>
      </c>
      <c r="AT30" s="104">
        <v>3.56</v>
      </c>
      <c r="AU30" s="104">
        <v>3.53</v>
      </c>
      <c r="AV30" s="104">
        <v>3.52</v>
      </c>
      <c r="AW30" s="104"/>
      <c r="AX30" s="104"/>
      <c r="AY30" s="104"/>
    </row>
    <row r="31" spans="1:51" x14ac:dyDescent="0.25">
      <c r="A31" s="103">
        <v>20</v>
      </c>
      <c r="B31" s="104">
        <v>79.64</v>
      </c>
      <c r="C31" s="104">
        <v>40.549999999999997</v>
      </c>
      <c r="D31" s="104">
        <v>27.53</v>
      </c>
      <c r="E31" s="104">
        <v>21.02</v>
      </c>
      <c r="F31" s="104">
        <v>17.12</v>
      </c>
      <c r="G31" s="104">
        <v>14.53</v>
      </c>
      <c r="H31" s="104">
        <v>12.67</v>
      </c>
      <c r="I31" s="104">
        <v>11.29</v>
      </c>
      <c r="J31" s="104">
        <v>10.210000000000001</v>
      </c>
      <c r="K31" s="104">
        <v>9.35</v>
      </c>
      <c r="L31" s="104">
        <v>8.65</v>
      </c>
      <c r="M31" s="104">
        <v>8.07</v>
      </c>
      <c r="N31" s="104">
        <v>7.57</v>
      </c>
      <c r="O31" s="104">
        <v>7.15</v>
      </c>
      <c r="P31" s="104">
        <v>6.79</v>
      </c>
      <c r="Q31" s="104">
        <v>6.47</v>
      </c>
      <c r="R31" s="104">
        <v>6.2</v>
      </c>
      <c r="S31" s="104">
        <v>5.95</v>
      </c>
      <c r="T31" s="104">
        <v>5.73</v>
      </c>
      <c r="U31" s="104">
        <v>5.53</v>
      </c>
      <c r="V31" s="104">
        <v>5.36</v>
      </c>
      <c r="W31" s="104">
        <v>5.2</v>
      </c>
      <c r="X31" s="104">
        <v>5.05</v>
      </c>
      <c r="Y31" s="104">
        <v>4.92</v>
      </c>
      <c r="Z31" s="104">
        <v>4.8</v>
      </c>
      <c r="AA31" s="104">
        <v>4.6900000000000004</v>
      </c>
      <c r="AB31" s="104">
        <v>4.59</v>
      </c>
      <c r="AC31" s="104">
        <v>4.49</v>
      </c>
      <c r="AD31" s="104">
        <v>4.41</v>
      </c>
      <c r="AE31" s="104">
        <v>4.32</v>
      </c>
      <c r="AF31" s="104">
        <v>4.25</v>
      </c>
      <c r="AG31" s="104">
        <v>4.18</v>
      </c>
      <c r="AH31" s="104">
        <v>4.12</v>
      </c>
      <c r="AI31" s="104">
        <v>4.0599999999999996</v>
      </c>
      <c r="AJ31" s="104">
        <v>4</v>
      </c>
      <c r="AK31" s="104">
        <v>3.95</v>
      </c>
      <c r="AL31" s="104">
        <v>3.9</v>
      </c>
      <c r="AM31" s="104">
        <v>3.86</v>
      </c>
      <c r="AN31" s="104">
        <v>3.81</v>
      </c>
      <c r="AO31" s="104">
        <v>3.78</v>
      </c>
      <c r="AP31" s="104">
        <v>3.74</v>
      </c>
      <c r="AQ31" s="104">
        <v>3.71</v>
      </c>
      <c r="AR31" s="104">
        <v>3.67</v>
      </c>
      <c r="AS31" s="104">
        <v>3.64</v>
      </c>
      <c r="AT31" s="104">
        <v>3.62</v>
      </c>
      <c r="AU31" s="104">
        <v>3.61</v>
      </c>
      <c r="AV31" s="104"/>
      <c r="AW31" s="104"/>
      <c r="AX31" s="104"/>
      <c r="AY31" s="104"/>
    </row>
    <row r="32" spans="1:51" x14ac:dyDescent="0.25">
      <c r="A32" s="103">
        <v>21</v>
      </c>
      <c r="B32" s="104">
        <v>80.81</v>
      </c>
      <c r="C32" s="104">
        <v>41.15</v>
      </c>
      <c r="D32" s="104">
        <v>27.94</v>
      </c>
      <c r="E32" s="104">
        <v>21.33</v>
      </c>
      <c r="F32" s="104">
        <v>17.38</v>
      </c>
      <c r="G32" s="104">
        <v>14.74</v>
      </c>
      <c r="H32" s="104">
        <v>12.86</v>
      </c>
      <c r="I32" s="104">
        <v>11.45</v>
      </c>
      <c r="J32" s="104">
        <v>10.36</v>
      </c>
      <c r="K32" s="104">
        <v>9.49</v>
      </c>
      <c r="L32" s="104">
        <v>8.7799999999999994</v>
      </c>
      <c r="M32" s="104">
        <v>8.19</v>
      </c>
      <c r="N32" s="104">
        <v>7.69</v>
      </c>
      <c r="O32" s="104">
        <v>7.26</v>
      </c>
      <c r="P32" s="104">
        <v>6.89</v>
      </c>
      <c r="Q32" s="104">
        <v>6.57</v>
      </c>
      <c r="R32" s="104">
        <v>6.29</v>
      </c>
      <c r="S32" s="104">
        <v>6.04</v>
      </c>
      <c r="T32" s="104">
        <v>5.82</v>
      </c>
      <c r="U32" s="104">
        <v>5.62</v>
      </c>
      <c r="V32" s="104">
        <v>5.44</v>
      </c>
      <c r="W32" s="104">
        <v>5.28</v>
      </c>
      <c r="X32" s="104">
        <v>5.13</v>
      </c>
      <c r="Y32" s="104">
        <v>4.99</v>
      </c>
      <c r="Z32" s="104">
        <v>4.87</v>
      </c>
      <c r="AA32" s="104">
        <v>4.76</v>
      </c>
      <c r="AB32" s="104">
        <v>4.66</v>
      </c>
      <c r="AC32" s="104">
        <v>4.5599999999999996</v>
      </c>
      <c r="AD32" s="104">
        <v>4.47</v>
      </c>
      <c r="AE32" s="104">
        <v>4.3899999999999997</v>
      </c>
      <c r="AF32" s="104">
        <v>4.32</v>
      </c>
      <c r="AG32" s="104">
        <v>4.25</v>
      </c>
      <c r="AH32" s="104">
        <v>4.18</v>
      </c>
      <c r="AI32" s="104">
        <v>4.12</v>
      </c>
      <c r="AJ32" s="104">
        <v>4.0599999999999996</v>
      </c>
      <c r="AK32" s="104">
        <v>4.01</v>
      </c>
      <c r="AL32" s="104">
        <v>3.96</v>
      </c>
      <c r="AM32" s="104">
        <v>3.92</v>
      </c>
      <c r="AN32" s="104">
        <v>3.88</v>
      </c>
      <c r="AO32" s="104">
        <v>3.84</v>
      </c>
      <c r="AP32" s="104">
        <v>3.8</v>
      </c>
      <c r="AQ32" s="104">
        <v>3.77</v>
      </c>
      <c r="AR32" s="104">
        <v>3.74</v>
      </c>
      <c r="AS32" s="104">
        <v>3.71</v>
      </c>
      <c r="AT32" s="104">
        <v>3.69</v>
      </c>
      <c r="AU32" s="104"/>
      <c r="AV32" s="104"/>
      <c r="AW32" s="104"/>
      <c r="AX32" s="104"/>
      <c r="AY32" s="104"/>
    </row>
    <row r="33" spans="1:51" x14ac:dyDescent="0.25">
      <c r="A33" s="103">
        <v>22</v>
      </c>
      <c r="B33" s="104">
        <v>81.98</v>
      </c>
      <c r="C33" s="104">
        <v>41.75</v>
      </c>
      <c r="D33" s="104">
        <v>28.34</v>
      </c>
      <c r="E33" s="104">
        <v>21.64</v>
      </c>
      <c r="F33" s="104">
        <v>17.63</v>
      </c>
      <c r="G33" s="104">
        <v>14.96</v>
      </c>
      <c r="H33" s="104">
        <v>13.05</v>
      </c>
      <c r="I33" s="104">
        <v>11.62</v>
      </c>
      <c r="J33" s="104">
        <v>10.51</v>
      </c>
      <c r="K33" s="104">
        <v>9.6300000000000008</v>
      </c>
      <c r="L33" s="104">
        <v>8.91</v>
      </c>
      <c r="M33" s="104">
        <v>8.3000000000000007</v>
      </c>
      <c r="N33" s="104">
        <v>7.8</v>
      </c>
      <c r="O33" s="104">
        <v>7.37</v>
      </c>
      <c r="P33" s="104">
        <v>6.99</v>
      </c>
      <c r="Q33" s="104">
        <v>6.67</v>
      </c>
      <c r="R33" s="104">
        <v>6.38</v>
      </c>
      <c r="S33" s="104">
        <v>6.13</v>
      </c>
      <c r="T33" s="104">
        <v>5.9</v>
      </c>
      <c r="U33" s="104">
        <v>5.7</v>
      </c>
      <c r="V33" s="104">
        <v>5.52</v>
      </c>
      <c r="W33" s="104">
        <v>5.35</v>
      </c>
      <c r="X33" s="104">
        <v>5.2</v>
      </c>
      <c r="Y33" s="104">
        <v>5.07</v>
      </c>
      <c r="Z33" s="104">
        <v>4.9400000000000004</v>
      </c>
      <c r="AA33" s="104">
        <v>4.83</v>
      </c>
      <c r="AB33" s="104">
        <v>4.7300000000000004</v>
      </c>
      <c r="AC33" s="104">
        <v>4.63</v>
      </c>
      <c r="AD33" s="104">
        <v>4.54</v>
      </c>
      <c r="AE33" s="104">
        <v>4.46</v>
      </c>
      <c r="AF33" s="104">
        <v>4.38</v>
      </c>
      <c r="AG33" s="104">
        <v>4.3099999999999996</v>
      </c>
      <c r="AH33" s="104">
        <v>4.25</v>
      </c>
      <c r="AI33" s="104">
        <v>4.18</v>
      </c>
      <c r="AJ33" s="104">
        <v>4.13</v>
      </c>
      <c r="AK33" s="104">
        <v>4.08</v>
      </c>
      <c r="AL33" s="104">
        <v>4.03</v>
      </c>
      <c r="AM33" s="104">
        <v>3.98</v>
      </c>
      <c r="AN33" s="104">
        <v>3.94</v>
      </c>
      <c r="AO33" s="104">
        <v>3.9</v>
      </c>
      <c r="AP33" s="104">
        <v>3.86</v>
      </c>
      <c r="AQ33" s="104">
        <v>3.83</v>
      </c>
      <c r="AR33" s="104">
        <v>3.8</v>
      </c>
      <c r="AS33" s="104">
        <v>3.78</v>
      </c>
      <c r="AT33" s="104"/>
      <c r="AU33" s="104"/>
      <c r="AV33" s="104"/>
      <c r="AW33" s="104"/>
      <c r="AX33" s="104"/>
      <c r="AY33" s="104"/>
    </row>
    <row r="34" spans="1:51" x14ac:dyDescent="0.25">
      <c r="A34" s="103">
        <v>23</v>
      </c>
      <c r="B34" s="104">
        <v>83.16</v>
      </c>
      <c r="C34" s="104">
        <v>42.35</v>
      </c>
      <c r="D34" s="104">
        <v>28.75</v>
      </c>
      <c r="E34" s="104">
        <v>21.95</v>
      </c>
      <c r="F34" s="104">
        <v>17.88</v>
      </c>
      <c r="G34" s="104">
        <v>15.17</v>
      </c>
      <c r="H34" s="104">
        <v>13.24</v>
      </c>
      <c r="I34" s="104">
        <v>11.79</v>
      </c>
      <c r="J34" s="104">
        <v>10.66</v>
      </c>
      <c r="K34" s="104">
        <v>9.77</v>
      </c>
      <c r="L34" s="104">
        <v>9.0299999999999994</v>
      </c>
      <c r="M34" s="104">
        <v>8.42</v>
      </c>
      <c r="N34" s="104">
        <v>7.91</v>
      </c>
      <c r="O34" s="104">
        <v>7.47</v>
      </c>
      <c r="P34" s="104">
        <v>7.09</v>
      </c>
      <c r="Q34" s="104">
        <v>6.76</v>
      </c>
      <c r="R34" s="104">
        <v>6.47</v>
      </c>
      <c r="S34" s="104">
        <v>6.22</v>
      </c>
      <c r="T34" s="104">
        <v>5.99</v>
      </c>
      <c r="U34" s="104">
        <v>5.78</v>
      </c>
      <c r="V34" s="104">
        <v>5.6</v>
      </c>
      <c r="W34" s="104">
        <v>5.43</v>
      </c>
      <c r="X34" s="104">
        <v>5.28</v>
      </c>
      <c r="Y34" s="104">
        <v>5.14</v>
      </c>
      <c r="Z34" s="104">
        <v>5.0199999999999996</v>
      </c>
      <c r="AA34" s="104">
        <v>4.9000000000000004</v>
      </c>
      <c r="AB34" s="104">
        <v>4.8</v>
      </c>
      <c r="AC34" s="104">
        <v>4.7</v>
      </c>
      <c r="AD34" s="104">
        <v>4.6100000000000003</v>
      </c>
      <c r="AE34" s="104">
        <v>4.53</v>
      </c>
      <c r="AF34" s="104">
        <v>4.45</v>
      </c>
      <c r="AG34" s="104">
        <v>4.38</v>
      </c>
      <c r="AH34" s="104">
        <v>4.3099999999999996</v>
      </c>
      <c r="AI34" s="104">
        <v>4.25</v>
      </c>
      <c r="AJ34" s="104">
        <v>4.1900000000000004</v>
      </c>
      <c r="AK34" s="104">
        <v>4.1399999999999997</v>
      </c>
      <c r="AL34" s="104">
        <v>4.09</v>
      </c>
      <c r="AM34" s="104">
        <v>4.05</v>
      </c>
      <c r="AN34" s="104">
        <v>4</v>
      </c>
      <c r="AO34" s="104">
        <v>3.96</v>
      </c>
      <c r="AP34" s="104">
        <v>3.93</v>
      </c>
      <c r="AQ34" s="104">
        <v>3.89</v>
      </c>
      <c r="AR34" s="104">
        <v>3.88</v>
      </c>
      <c r="AS34" s="104"/>
      <c r="AT34" s="104"/>
      <c r="AU34" s="104"/>
      <c r="AV34" s="104"/>
      <c r="AW34" s="104"/>
      <c r="AX34" s="104"/>
      <c r="AY34" s="104"/>
    </row>
    <row r="35" spans="1:51" x14ac:dyDescent="0.25">
      <c r="A35" s="103">
        <v>24</v>
      </c>
      <c r="B35" s="104">
        <v>84.35</v>
      </c>
      <c r="C35" s="104">
        <v>42.95</v>
      </c>
      <c r="D35" s="104">
        <v>29.16</v>
      </c>
      <c r="E35" s="104">
        <v>22.27</v>
      </c>
      <c r="F35" s="104">
        <v>18.14</v>
      </c>
      <c r="G35" s="104">
        <v>15.39</v>
      </c>
      <c r="H35" s="104">
        <v>13.43</v>
      </c>
      <c r="I35" s="104">
        <v>11.96</v>
      </c>
      <c r="J35" s="104">
        <v>10.82</v>
      </c>
      <c r="K35" s="104">
        <v>9.91</v>
      </c>
      <c r="L35" s="104">
        <v>9.16</v>
      </c>
      <c r="M35" s="104">
        <v>8.5500000000000007</v>
      </c>
      <c r="N35" s="104">
        <v>8.0299999999999994</v>
      </c>
      <c r="O35" s="104">
        <v>7.58</v>
      </c>
      <c r="P35" s="104">
        <v>7.2</v>
      </c>
      <c r="Q35" s="104">
        <v>6.86</v>
      </c>
      <c r="R35" s="104">
        <v>6.57</v>
      </c>
      <c r="S35" s="104">
        <v>6.31</v>
      </c>
      <c r="T35" s="104">
        <v>6.08</v>
      </c>
      <c r="U35" s="104">
        <v>5.87</v>
      </c>
      <c r="V35" s="104">
        <v>5.68</v>
      </c>
      <c r="W35" s="104">
        <v>5.51</v>
      </c>
      <c r="X35" s="104">
        <v>5.36</v>
      </c>
      <c r="Y35" s="104">
        <v>5.22</v>
      </c>
      <c r="Z35" s="104">
        <v>5.09</v>
      </c>
      <c r="AA35" s="104">
        <v>4.9800000000000004</v>
      </c>
      <c r="AB35" s="104">
        <v>4.87</v>
      </c>
      <c r="AC35" s="104">
        <v>4.7699999999999996</v>
      </c>
      <c r="AD35" s="104">
        <v>4.68</v>
      </c>
      <c r="AE35" s="104">
        <v>4.59</v>
      </c>
      <c r="AF35" s="104">
        <v>4.5199999999999996</v>
      </c>
      <c r="AG35" s="104">
        <v>4.4400000000000004</v>
      </c>
      <c r="AH35" s="104">
        <v>4.38</v>
      </c>
      <c r="AI35" s="104">
        <v>4.32</v>
      </c>
      <c r="AJ35" s="104">
        <v>4.26</v>
      </c>
      <c r="AK35" s="104">
        <v>4.21</v>
      </c>
      <c r="AL35" s="104">
        <v>4.16</v>
      </c>
      <c r="AM35" s="104">
        <v>4.1100000000000003</v>
      </c>
      <c r="AN35" s="104">
        <v>4.07</v>
      </c>
      <c r="AO35" s="104">
        <v>4.03</v>
      </c>
      <c r="AP35" s="104">
        <v>3.99</v>
      </c>
      <c r="AQ35" s="104">
        <v>3.97</v>
      </c>
      <c r="AR35" s="104"/>
      <c r="AS35" s="104"/>
      <c r="AT35" s="104"/>
      <c r="AU35" s="104"/>
      <c r="AV35" s="104"/>
      <c r="AW35" s="104"/>
      <c r="AX35" s="104"/>
      <c r="AY35" s="104"/>
    </row>
    <row r="36" spans="1:51" x14ac:dyDescent="0.25">
      <c r="A36" s="103">
        <v>25</v>
      </c>
      <c r="B36" s="104">
        <v>85.56</v>
      </c>
      <c r="C36" s="104">
        <v>43.57</v>
      </c>
      <c r="D36" s="104">
        <v>29.58</v>
      </c>
      <c r="E36" s="104">
        <v>22.59</v>
      </c>
      <c r="F36" s="104">
        <v>18.399999999999999</v>
      </c>
      <c r="G36" s="104">
        <v>15.61</v>
      </c>
      <c r="H36" s="104">
        <v>13.62</v>
      </c>
      <c r="I36" s="104">
        <v>12.13</v>
      </c>
      <c r="J36" s="104">
        <v>10.97</v>
      </c>
      <c r="K36" s="104">
        <v>10.050000000000001</v>
      </c>
      <c r="L36" s="104">
        <v>9.3000000000000007</v>
      </c>
      <c r="M36" s="104">
        <v>8.67</v>
      </c>
      <c r="N36" s="104">
        <v>8.14</v>
      </c>
      <c r="O36" s="104">
        <v>7.69</v>
      </c>
      <c r="P36" s="104">
        <v>7.3</v>
      </c>
      <c r="Q36" s="104">
        <v>6.96</v>
      </c>
      <c r="R36" s="104">
        <v>6.67</v>
      </c>
      <c r="S36" s="104">
        <v>6.4</v>
      </c>
      <c r="T36" s="104">
        <v>6.17</v>
      </c>
      <c r="U36" s="104">
        <v>5.96</v>
      </c>
      <c r="V36" s="104">
        <v>5.77</v>
      </c>
      <c r="W36" s="104">
        <v>5.6</v>
      </c>
      <c r="X36" s="104">
        <v>5.44</v>
      </c>
      <c r="Y36" s="104">
        <v>5.3</v>
      </c>
      <c r="Z36" s="104">
        <v>5.17</v>
      </c>
      <c r="AA36" s="104">
        <v>5.05</v>
      </c>
      <c r="AB36" s="104">
        <v>4.9400000000000004</v>
      </c>
      <c r="AC36" s="104">
        <v>4.84</v>
      </c>
      <c r="AD36" s="104">
        <v>4.75</v>
      </c>
      <c r="AE36" s="104">
        <v>4.67</v>
      </c>
      <c r="AF36" s="104">
        <v>4.59</v>
      </c>
      <c r="AG36" s="104">
        <v>4.51</v>
      </c>
      <c r="AH36" s="104">
        <v>4.45</v>
      </c>
      <c r="AI36" s="104">
        <v>4.38</v>
      </c>
      <c r="AJ36" s="104">
        <v>4.33</v>
      </c>
      <c r="AK36" s="104">
        <v>4.2699999999999996</v>
      </c>
      <c r="AL36" s="104">
        <v>4.22</v>
      </c>
      <c r="AM36" s="104">
        <v>4.18</v>
      </c>
      <c r="AN36" s="104">
        <v>4.1399999999999997</v>
      </c>
      <c r="AO36" s="104">
        <v>4.0999999999999996</v>
      </c>
      <c r="AP36" s="104">
        <v>4.08</v>
      </c>
      <c r="AQ36" s="104"/>
      <c r="AR36" s="104"/>
      <c r="AS36" s="104"/>
      <c r="AT36" s="104"/>
      <c r="AU36" s="104"/>
      <c r="AV36" s="104"/>
      <c r="AW36" s="104"/>
      <c r="AX36" s="104"/>
      <c r="AY36" s="104"/>
    </row>
    <row r="37" spans="1:51" x14ac:dyDescent="0.25">
      <c r="A37" s="103">
        <v>26</v>
      </c>
      <c r="B37" s="104">
        <v>86.78</v>
      </c>
      <c r="C37" s="104">
        <v>44.19</v>
      </c>
      <c r="D37" s="104">
        <v>30</v>
      </c>
      <c r="E37" s="104">
        <v>22.91</v>
      </c>
      <c r="F37" s="104">
        <v>18.66</v>
      </c>
      <c r="G37" s="104">
        <v>15.83</v>
      </c>
      <c r="H37" s="104">
        <v>13.82</v>
      </c>
      <c r="I37" s="104">
        <v>12.31</v>
      </c>
      <c r="J37" s="104">
        <v>11.13</v>
      </c>
      <c r="K37" s="104">
        <v>10.199999999999999</v>
      </c>
      <c r="L37" s="104">
        <v>9.43</v>
      </c>
      <c r="M37" s="104">
        <v>8.8000000000000007</v>
      </c>
      <c r="N37" s="104">
        <v>8.26</v>
      </c>
      <c r="O37" s="104">
        <v>7.81</v>
      </c>
      <c r="P37" s="104">
        <v>7.41</v>
      </c>
      <c r="Q37" s="104">
        <v>7.07</v>
      </c>
      <c r="R37" s="104">
        <v>6.76</v>
      </c>
      <c r="S37" s="104">
        <v>6.5</v>
      </c>
      <c r="T37" s="104">
        <v>6.26</v>
      </c>
      <c r="U37" s="104">
        <v>6.04</v>
      </c>
      <c r="V37" s="104">
        <v>5.85</v>
      </c>
      <c r="W37" s="104">
        <v>5.68</v>
      </c>
      <c r="X37" s="104">
        <v>5.52</v>
      </c>
      <c r="Y37" s="104">
        <v>5.38</v>
      </c>
      <c r="Z37" s="104">
        <v>5.25</v>
      </c>
      <c r="AA37" s="104">
        <v>5.13</v>
      </c>
      <c r="AB37" s="104">
        <v>5.0199999999999996</v>
      </c>
      <c r="AC37" s="104">
        <v>4.92</v>
      </c>
      <c r="AD37" s="104">
        <v>4.82</v>
      </c>
      <c r="AE37" s="104">
        <v>4.74</v>
      </c>
      <c r="AF37" s="104">
        <v>4.66</v>
      </c>
      <c r="AG37" s="104">
        <v>4.59</v>
      </c>
      <c r="AH37" s="104">
        <v>4.5199999999999996</v>
      </c>
      <c r="AI37" s="104">
        <v>4.46</v>
      </c>
      <c r="AJ37" s="104">
        <v>4.4000000000000004</v>
      </c>
      <c r="AK37" s="104">
        <v>4.34</v>
      </c>
      <c r="AL37" s="104">
        <v>4.29</v>
      </c>
      <c r="AM37" s="104">
        <v>4.25</v>
      </c>
      <c r="AN37" s="104">
        <v>4.21</v>
      </c>
      <c r="AO37" s="104">
        <v>4.18</v>
      </c>
      <c r="AP37" s="104"/>
      <c r="AQ37" s="104"/>
      <c r="AR37" s="104"/>
      <c r="AS37" s="104"/>
      <c r="AT37" s="104"/>
      <c r="AU37" s="104"/>
      <c r="AV37" s="104"/>
      <c r="AW37" s="104"/>
      <c r="AX37" s="104"/>
      <c r="AY37" s="104"/>
    </row>
    <row r="38" spans="1:51" x14ac:dyDescent="0.25">
      <c r="A38" s="103">
        <v>27</v>
      </c>
      <c r="B38" s="104">
        <v>88.03</v>
      </c>
      <c r="C38" s="104">
        <v>44.83</v>
      </c>
      <c r="D38" s="104">
        <v>30.44</v>
      </c>
      <c r="E38" s="104">
        <v>23.24</v>
      </c>
      <c r="F38" s="104">
        <v>18.93</v>
      </c>
      <c r="G38" s="104">
        <v>16.059999999999999</v>
      </c>
      <c r="H38" s="104">
        <v>14.02</v>
      </c>
      <c r="I38" s="104">
        <v>12.48</v>
      </c>
      <c r="J38" s="104">
        <v>11.3</v>
      </c>
      <c r="K38" s="104">
        <v>10.35</v>
      </c>
      <c r="L38" s="104">
        <v>9.57</v>
      </c>
      <c r="M38" s="104">
        <v>8.93</v>
      </c>
      <c r="N38" s="104">
        <v>8.3800000000000008</v>
      </c>
      <c r="O38" s="104">
        <v>7.92</v>
      </c>
      <c r="P38" s="104">
        <v>7.52</v>
      </c>
      <c r="Q38" s="104">
        <v>7.17</v>
      </c>
      <c r="R38" s="104">
        <v>6.86</v>
      </c>
      <c r="S38" s="104">
        <v>6.59</v>
      </c>
      <c r="T38" s="104">
        <v>6.35</v>
      </c>
      <c r="U38" s="104">
        <v>6.13</v>
      </c>
      <c r="V38" s="104">
        <v>5.94</v>
      </c>
      <c r="W38" s="104">
        <v>5.76</v>
      </c>
      <c r="X38" s="104">
        <v>5.6</v>
      </c>
      <c r="Y38" s="104">
        <v>5.46</v>
      </c>
      <c r="Z38" s="104">
        <v>5.33</v>
      </c>
      <c r="AA38" s="104">
        <v>5.21</v>
      </c>
      <c r="AB38" s="104">
        <v>5.09</v>
      </c>
      <c r="AC38" s="104">
        <v>4.99</v>
      </c>
      <c r="AD38" s="104">
        <v>4.9000000000000004</v>
      </c>
      <c r="AE38" s="104">
        <v>4.8099999999999996</v>
      </c>
      <c r="AF38" s="104">
        <v>4.7300000000000004</v>
      </c>
      <c r="AG38" s="104">
        <v>4.66</v>
      </c>
      <c r="AH38" s="104">
        <v>4.59</v>
      </c>
      <c r="AI38" s="104">
        <v>4.53</v>
      </c>
      <c r="AJ38" s="104">
        <v>4.47</v>
      </c>
      <c r="AK38" s="104">
        <v>4.42</v>
      </c>
      <c r="AL38" s="104">
        <v>4.37</v>
      </c>
      <c r="AM38" s="104">
        <v>4.32</v>
      </c>
      <c r="AN38" s="104">
        <v>4.29</v>
      </c>
      <c r="AO38" s="104"/>
      <c r="AP38" s="104"/>
      <c r="AQ38" s="104"/>
      <c r="AR38" s="104"/>
      <c r="AS38" s="104"/>
      <c r="AT38" s="104"/>
      <c r="AU38" s="104"/>
      <c r="AV38" s="104"/>
      <c r="AW38" s="104"/>
      <c r="AX38" s="104"/>
      <c r="AY38" s="104"/>
    </row>
    <row r="39" spans="1:51" x14ac:dyDescent="0.25">
      <c r="A39" s="103">
        <v>28</v>
      </c>
      <c r="B39" s="104">
        <v>89.29</v>
      </c>
      <c r="C39" s="104">
        <v>45.47</v>
      </c>
      <c r="D39" s="104">
        <v>30.87</v>
      </c>
      <c r="E39" s="104">
        <v>23.58</v>
      </c>
      <c r="F39" s="104">
        <v>19.21</v>
      </c>
      <c r="G39" s="104">
        <v>16.3</v>
      </c>
      <c r="H39" s="104">
        <v>14.22</v>
      </c>
      <c r="I39" s="104">
        <v>12.67</v>
      </c>
      <c r="J39" s="104">
        <v>11.46</v>
      </c>
      <c r="K39" s="104">
        <v>10.5</v>
      </c>
      <c r="L39" s="104">
        <v>9.7100000000000009</v>
      </c>
      <c r="M39" s="104">
        <v>9.06</v>
      </c>
      <c r="N39" s="104">
        <v>8.51</v>
      </c>
      <c r="O39" s="104">
        <v>8.0399999999999991</v>
      </c>
      <c r="P39" s="104">
        <v>7.63</v>
      </c>
      <c r="Q39" s="104">
        <v>7.28</v>
      </c>
      <c r="R39" s="104">
        <v>6.97</v>
      </c>
      <c r="S39" s="104">
        <v>6.69</v>
      </c>
      <c r="T39" s="104">
        <v>6.45</v>
      </c>
      <c r="U39" s="104">
        <v>6.23</v>
      </c>
      <c r="V39" s="104">
        <v>6.03</v>
      </c>
      <c r="W39" s="104">
        <v>5.85</v>
      </c>
      <c r="X39" s="104">
        <v>5.69</v>
      </c>
      <c r="Y39" s="104">
        <v>5.54</v>
      </c>
      <c r="Z39" s="104">
        <v>5.41</v>
      </c>
      <c r="AA39" s="104">
        <v>5.29</v>
      </c>
      <c r="AB39" s="104">
        <v>5.17</v>
      </c>
      <c r="AC39" s="104">
        <v>5.07</v>
      </c>
      <c r="AD39" s="104">
        <v>4.9800000000000004</v>
      </c>
      <c r="AE39" s="104">
        <v>4.8899999999999997</v>
      </c>
      <c r="AF39" s="104">
        <v>4.8099999999999996</v>
      </c>
      <c r="AG39" s="104">
        <v>4.7300000000000004</v>
      </c>
      <c r="AH39" s="104">
        <v>4.67</v>
      </c>
      <c r="AI39" s="104">
        <v>4.5999999999999996</v>
      </c>
      <c r="AJ39" s="104">
        <v>4.55</v>
      </c>
      <c r="AK39" s="104">
        <v>4.49</v>
      </c>
      <c r="AL39" s="104">
        <v>4.4400000000000004</v>
      </c>
      <c r="AM39" s="104">
        <v>4.41</v>
      </c>
      <c r="AN39" s="104"/>
      <c r="AO39" s="104"/>
      <c r="AP39" s="104"/>
      <c r="AQ39" s="104"/>
      <c r="AR39" s="104"/>
      <c r="AS39" s="104"/>
      <c r="AT39" s="104"/>
      <c r="AU39" s="104"/>
      <c r="AV39" s="104"/>
      <c r="AW39" s="104"/>
      <c r="AX39" s="104"/>
      <c r="AY39" s="104"/>
    </row>
    <row r="40" spans="1:51" x14ac:dyDescent="0.25">
      <c r="A40" s="103">
        <v>29</v>
      </c>
      <c r="B40" s="104">
        <v>90.56</v>
      </c>
      <c r="C40" s="104">
        <v>46.12</v>
      </c>
      <c r="D40" s="104">
        <v>31.31</v>
      </c>
      <c r="E40" s="104">
        <v>23.92</v>
      </c>
      <c r="F40" s="104">
        <v>19.48</v>
      </c>
      <c r="G40" s="104">
        <v>16.53</v>
      </c>
      <c r="H40" s="104">
        <v>14.42</v>
      </c>
      <c r="I40" s="104">
        <v>12.85</v>
      </c>
      <c r="J40" s="104">
        <v>11.63</v>
      </c>
      <c r="K40" s="104">
        <v>10.65</v>
      </c>
      <c r="L40" s="104">
        <v>9.85</v>
      </c>
      <c r="M40" s="104">
        <v>9.19</v>
      </c>
      <c r="N40" s="104">
        <v>8.6300000000000008</v>
      </c>
      <c r="O40" s="104">
        <v>8.15</v>
      </c>
      <c r="P40" s="104">
        <v>7.74</v>
      </c>
      <c r="Q40" s="104">
        <v>7.38</v>
      </c>
      <c r="R40" s="104">
        <v>7.07</v>
      </c>
      <c r="S40" s="104">
        <v>6.79</v>
      </c>
      <c r="T40" s="104">
        <v>6.54</v>
      </c>
      <c r="U40" s="104">
        <v>6.32</v>
      </c>
      <c r="V40" s="104">
        <v>6.12</v>
      </c>
      <c r="W40" s="104">
        <v>5.94</v>
      </c>
      <c r="X40" s="104">
        <v>5.78</v>
      </c>
      <c r="Y40" s="104">
        <v>5.63</v>
      </c>
      <c r="Z40" s="104">
        <v>5.49</v>
      </c>
      <c r="AA40" s="104">
        <v>5.37</v>
      </c>
      <c r="AB40" s="104">
        <v>5.25</v>
      </c>
      <c r="AC40" s="104">
        <v>5.15</v>
      </c>
      <c r="AD40" s="104">
        <v>5.05</v>
      </c>
      <c r="AE40" s="104">
        <v>4.97</v>
      </c>
      <c r="AF40" s="104">
        <v>4.8899999999999997</v>
      </c>
      <c r="AG40" s="104">
        <v>4.8099999999999996</v>
      </c>
      <c r="AH40" s="104">
        <v>4.74</v>
      </c>
      <c r="AI40" s="104">
        <v>4.68</v>
      </c>
      <c r="AJ40" s="104">
        <v>4.62</v>
      </c>
      <c r="AK40" s="104">
        <v>4.57</v>
      </c>
      <c r="AL40" s="104">
        <v>4.53</v>
      </c>
      <c r="AM40" s="104"/>
      <c r="AN40" s="104"/>
      <c r="AO40" s="104"/>
      <c r="AP40" s="104"/>
      <c r="AQ40" s="104"/>
      <c r="AR40" s="104"/>
      <c r="AS40" s="104"/>
      <c r="AT40" s="104"/>
      <c r="AU40" s="104"/>
      <c r="AV40" s="104"/>
      <c r="AW40" s="104"/>
      <c r="AX40" s="104"/>
      <c r="AY40" s="104"/>
    </row>
    <row r="41" spans="1:51" x14ac:dyDescent="0.25">
      <c r="A41" s="103">
        <v>30</v>
      </c>
      <c r="B41" s="104">
        <v>91.84</v>
      </c>
      <c r="C41" s="104">
        <v>46.77</v>
      </c>
      <c r="D41" s="104">
        <v>31.76</v>
      </c>
      <c r="E41" s="104">
        <v>24.26</v>
      </c>
      <c r="F41" s="104">
        <v>19.760000000000002</v>
      </c>
      <c r="G41" s="104">
        <v>16.77</v>
      </c>
      <c r="H41" s="104">
        <v>14.63</v>
      </c>
      <c r="I41" s="104">
        <v>13.03</v>
      </c>
      <c r="J41" s="104">
        <v>11.79</v>
      </c>
      <c r="K41" s="104">
        <v>10.8</v>
      </c>
      <c r="L41" s="104">
        <v>10</v>
      </c>
      <c r="M41" s="104">
        <v>9.32</v>
      </c>
      <c r="N41" s="104">
        <v>8.76</v>
      </c>
      <c r="O41" s="104">
        <v>8.27</v>
      </c>
      <c r="P41" s="104">
        <v>7.86</v>
      </c>
      <c r="Q41" s="104">
        <v>7.49</v>
      </c>
      <c r="R41" s="104">
        <v>7.17</v>
      </c>
      <c r="S41" s="104">
        <v>6.89</v>
      </c>
      <c r="T41" s="104">
        <v>6.64</v>
      </c>
      <c r="U41" s="104">
        <v>6.41</v>
      </c>
      <c r="V41" s="104">
        <v>6.21</v>
      </c>
      <c r="W41" s="104">
        <v>6.03</v>
      </c>
      <c r="X41" s="104">
        <v>5.86</v>
      </c>
      <c r="Y41" s="104">
        <v>5.71</v>
      </c>
      <c r="Z41" s="104">
        <v>5.58</v>
      </c>
      <c r="AA41" s="104">
        <v>5.45</v>
      </c>
      <c r="AB41" s="104">
        <v>5.34</v>
      </c>
      <c r="AC41" s="104">
        <v>5.23</v>
      </c>
      <c r="AD41" s="104">
        <v>5.14</v>
      </c>
      <c r="AE41" s="104">
        <v>5.05</v>
      </c>
      <c r="AF41" s="104">
        <v>4.97</v>
      </c>
      <c r="AG41" s="104">
        <v>4.8899999999999997</v>
      </c>
      <c r="AH41" s="104">
        <v>4.82</v>
      </c>
      <c r="AI41" s="104">
        <v>4.76</v>
      </c>
      <c r="AJ41" s="104">
        <v>4.7</v>
      </c>
      <c r="AK41" s="104">
        <v>4.66</v>
      </c>
      <c r="AL41" s="104"/>
      <c r="AM41" s="104"/>
      <c r="AN41" s="104"/>
      <c r="AO41" s="104"/>
      <c r="AP41" s="104"/>
      <c r="AQ41" s="104"/>
      <c r="AR41" s="104"/>
      <c r="AS41" s="104"/>
      <c r="AT41" s="104"/>
      <c r="AU41" s="104"/>
      <c r="AV41" s="104"/>
      <c r="AW41" s="104"/>
      <c r="AX41" s="104"/>
      <c r="AY41" s="104"/>
    </row>
    <row r="42" spans="1:51" x14ac:dyDescent="0.25">
      <c r="A42" s="103">
        <v>31</v>
      </c>
      <c r="B42" s="104">
        <v>93.15</v>
      </c>
      <c r="C42" s="104">
        <v>47.44</v>
      </c>
      <c r="D42" s="104">
        <v>32.21</v>
      </c>
      <c r="E42" s="104">
        <v>24.61</v>
      </c>
      <c r="F42" s="104">
        <v>20.05</v>
      </c>
      <c r="G42" s="104">
        <v>17.010000000000002</v>
      </c>
      <c r="H42" s="104">
        <v>14.84</v>
      </c>
      <c r="I42" s="104">
        <v>13.22</v>
      </c>
      <c r="J42" s="104">
        <v>11.96</v>
      </c>
      <c r="K42" s="104">
        <v>10.96</v>
      </c>
      <c r="L42" s="104">
        <v>10.14</v>
      </c>
      <c r="M42" s="104">
        <v>9.4600000000000009</v>
      </c>
      <c r="N42" s="104">
        <v>8.89</v>
      </c>
      <c r="O42" s="104">
        <v>8.4</v>
      </c>
      <c r="P42" s="104">
        <v>7.97</v>
      </c>
      <c r="Q42" s="104">
        <v>7.6</v>
      </c>
      <c r="R42" s="104">
        <v>7.28</v>
      </c>
      <c r="S42" s="104">
        <v>6.99</v>
      </c>
      <c r="T42" s="104">
        <v>6.74</v>
      </c>
      <c r="U42" s="104">
        <v>6.51</v>
      </c>
      <c r="V42" s="104">
        <v>6.3</v>
      </c>
      <c r="W42" s="104">
        <v>6.12</v>
      </c>
      <c r="X42" s="104">
        <v>5.95</v>
      </c>
      <c r="Y42" s="104">
        <v>5.8</v>
      </c>
      <c r="Z42" s="104">
        <v>5.66</v>
      </c>
      <c r="AA42" s="104">
        <v>5.54</v>
      </c>
      <c r="AB42" s="104">
        <v>5.42</v>
      </c>
      <c r="AC42" s="104">
        <v>5.32</v>
      </c>
      <c r="AD42" s="104">
        <v>5.22</v>
      </c>
      <c r="AE42" s="104">
        <v>5.13</v>
      </c>
      <c r="AF42" s="104">
        <v>5.05</v>
      </c>
      <c r="AG42" s="104">
        <v>4.9800000000000004</v>
      </c>
      <c r="AH42" s="104">
        <v>4.91</v>
      </c>
      <c r="AI42" s="104">
        <v>4.84</v>
      </c>
      <c r="AJ42" s="104">
        <v>4.8</v>
      </c>
      <c r="AK42" s="104"/>
      <c r="AL42" s="104"/>
      <c r="AM42" s="104"/>
      <c r="AN42" s="104"/>
      <c r="AO42" s="104"/>
      <c r="AP42" s="104"/>
      <c r="AQ42" s="104"/>
      <c r="AR42" s="104"/>
      <c r="AS42" s="104"/>
      <c r="AT42" s="104"/>
      <c r="AU42" s="104"/>
      <c r="AV42" s="104"/>
      <c r="AW42" s="104"/>
      <c r="AX42" s="104"/>
      <c r="AY42" s="104"/>
    </row>
    <row r="43" spans="1:51" x14ac:dyDescent="0.25">
      <c r="A43" s="103">
        <v>32</v>
      </c>
      <c r="B43" s="104">
        <v>94.46</v>
      </c>
      <c r="C43" s="104">
        <v>48.11</v>
      </c>
      <c r="D43" s="104">
        <v>32.67</v>
      </c>
      <c r="E43" s="104">
        <v>24.96</v>
      </c>
      <c r="F43" s="104">
        <v>20.329999999999998</v>
      </c>
      <c r="G43" s="104">
        <v>17.25</v>
      </c>
      <c r="H43" s="104">
        <v>15.06</v>
      </c>
      <c r="I43" s="104">
        <v>13.41</v>
      </c>
      <c r="J43" s="104">
        <v>12.14</v>
      </c>
      <c r="K43" s="104">
        <v>11.12</v>
      </c>
      <c r="L43" s="104">
        <v>10.29</v>
      </c>
      <c r="M43" s="104">
        <v>9.6</v>
      </c>
      <c r="N43" s="104">
        <v>9.02</v>
      </c>
      <c r="O43" s="104">
        <v>8.52</v>
      </c>
      <c r="P43" s="104">
        <v>8.09</v>
      </c>
      <c r="Q43" s="104">
        <v>7.71</v>
      </c>
      <c r="R43" s="104">
        <v>7.39</v>
      </c>
      <c r="S43" s="104">
        <v>7.1</v>
      </c>
      <c r="T43" s="104">
        <v>6.84</v>
      </c>
      <c r="U43" s="104">
        <v>6.61</v>
      </c>
      <c r="V43" s="104">
        <v>6.4</v>
      </c>
      <c r="W43" s="104">
        <v>6.21</v>
      </c>
      <c r="X43" s="104">
        <v>6.04</v>
      </c>
      <c r="Y43" s="104">
        <v>5.89</v>
      </c>
      <c r="Z43" s="104">
        <v>5.75</v>
      </c>
      <c r="AA43" s="104">
        <v>5.62</v>
      </c>
      <c r="AB43" s="104">
        <v>5.51</v>
      </c>
      <c r="AC43" s="104">
        <v>5.4</v>
      </c>
      <c r="AD43" s="104">
        <v>5.31</v>
      </c>
      <c r="AE43" s="104">
        <v>5.22</v>
      </c>
      <c r="AF43" s="104">
        <v>5.14</v>
      </c>
      <c r="AG43" s="104">
        <v>5.0599999999999996</v>
      </c>
      <c r="AH43" s="104">
        <v>4.99</v>
      </c>
      <c r="AI43" s="104">
        <v>4.9400000000000004</v>
      </c>
      <c r="AJ43" s="104"/>
      <c r="AK43" s="104"/>
      <c r="AL43" s="104"/>
      <c r="AM43" s="104"/>
      <c r="AN43" s="104"/>
      <c r="AO43" s="104"/>
      <c r="AP43" s="104"/>
      <c r="AQ43" s="104"/>
      <c r="AR43" s="104"/>
      <c r="AS43" s="104"/>
      <c r="AT43" s="104"/>
      <c r="AU43" s="104"/>
      <c r="AV43" s="104"/>
      <c r="AW43" s="104"/>
      <c r="AX43" s="104"/>
      <c r="AY43" s="104"/>
    </row>
    <row r="44" spans="1:51" x14ac:dyDescent="0.25">
      <c r="A44" s="103">
        <v>33</v>
      </c>
      <c r="B44" s="104">
        <v>95.79</v>
      </c>
      <c r="C44" s="104">
        <v>48.79</v>
      </c>
      <c r="D44" s="104">
        <v>33.130000000000003</v>
      </c>
      <c r="E44" s="104">
        <v>25.31</v>
      </c>
      <c r="F44" s="104">
        <v>20.62</v>
      </c>
      <c r="G44" s="104">
        <v>17.5</v>
      </c>
      <c r="H44" s="104">
        <v>15.27</v>
      </c>
      <c r="I44" s="104">
        <v>13.61</v>
      </c>
      <c r="J44" s="104">
        <v>12.31</v>
      </c>
      <c r="K44" s="104">
        <v>11.28</v>
      </c>
      <c r="L44" s="104">
        <v>10.44</v>
      </c>
      <c r="M44" s="104">
        <v>9.74</v>
      </c>
      <c r="N44" s="104">
        <v>9.15</v>
      </c>
      <c r="O44" s="104">
        <v>8.64</v>
      </c>
      <c r="P44" s="104">
        <v>8.2100000000000009</v>
      </c>
      <c r="Q44" s="104">
        <v>7.83</v>
      </c>
      <c r="R44" s="104">
        <v>7.5</v>
      </c>
      <c r="S44" s="104">
        <v>7.2</v>
      </c>
      <c r="T44" s="104">
        <v>6.94</v>
      </c>
      <c r="U44" s="104">
        <v>6.71</v>
      </c>
      <c r="V44" s="104">
        <v>6.5</v>
      </c>
      <c r="W44" s="104">
        <v>6.31</v>
      </c>
      <c r="X44" s="104">
        <v>6.14</v>
      </c>
      <c r="Y44" s="104">
        <v>5.98</v>
      </c>
      <c r="Z44" s="104">
        <v>5.84</v>
      </c>
      <c r="AA44" s="104">
        <v>5.71</v>
      </c>
      <c r="AB44" s="104">
        <v>5.6</v>
      </c>
      <c r="AC44" s="104">
        <v>5.49</v>
      </c>
      <c r="AD44" s="104">
        <v>5.39</v>
      </c>
      <c r="AE44" s="104">
        <v>5.31</v>
      </c>
      <c r="AF44" s="104">
        <v>5.22</v>
      </c>
      <c r="AG44" s="104">
        <v>5.15</v>
      </c>
      <c r="AH44" s="104">
        <v>5.09</v>
      </c>
      <c r="AI44" s="104"/>
      <c r="AJ44" s="104"/>
      <c r="AK44" s="104"/>
      <c r="AL44" s="104"/>
      <c r="AM44" s="104"/>
      <c r="AN44" s="104"/>
      <c r="AO44" s="104"/>
      <c r="AP44" s="104"/>
      <c r="AQ44" s="104"/>
      <c r="AR44" s="104"/>
      <c r="AS44" s="104"/>
      <c r="AT44" s="104"/>
      <c r="AU44" s="104"/>
      <c r="AV44" s="104"/>
      <c r="AW44" s="104"/>
      <c r="AX44" s="104"/>
      <c r="AY44" s="104"/>
    </row>
    <row r="45" spans="1:51" x14ac:dyDescent="0.25">
      <c r="A45" s="103">
        <v>34</v>
      </c>
      <c r="B45" s="104">
        <v>97.14</v>
      </c>
      <c r="C45" s="104">
        <v>49.48</v>
      </c>
      <c r="D45" s="104">
        <v>33.6</v>
      </c>
      <c r="E45" s="104">
        <v>25.67</v>
      </c>
      <c r="F45" s="104">
        <v>20.91</v>
      </c>
      <c r="G45" s="104">
        <v>17.75</v>
      </c>
      <c r="H45" s="104">
        <v>15.49</v>
      </c>
      <c r="I45" s="104">
        <v>13.8</v>
      </c>
      <c r="J45" s="104">
        <v>12.49</v>
      </c>
      <c r="K45" s="104">
        <v>11.44</v>
      </c>
      <c r="L45" s="104">
        <v>10.59</v>
      </c>
      <c r="M45" s="104">
        <v>9.8800000000000008</v>
      </c>
      <c r="N45" s="104">
        <v>9.2799999999999994</v>
      </c>
      <c r="O45" s="104">
        <v>8.77</v>
      </c>
      <c r="P45" s="104">
        <v>8.33</v>
      </c>
      <c r="Q45" s="104">
        <v>7.94</v>
      </c>
      <c r="R45" s="104">
        <v>7.61</v>
      </c>
      <c r="S45" s="104">
        <v>7.31</v>
      </c>
      <c r="T45" s="104">
        <v>7.04</v>
      </c>
      <c r="U45" s="104">
        <v>6.81</v>
      </c>
      <c r="V45" s="104">
        <v>6.6</v>
      </c>
      <c r="W45" s="104">
        <v>6.41</v>
      </c>
      <c r="X45" s="104">
        <v>6.23</v>
      </c>
      <c r="Y45" s="104">
        <v>6.08</v>
      </c>
      <c r="Z45" s="104">
        <v>5.94</v>
      </c>
      <c r="AA45" s="104">
        <v>5.81</v>
      </c>
      <c r="AB45" s="104">
        <v>5.69</v>
      </c>
      <c r="AC45" s="104">
        <v>5.58</v>
      </c>
      <c r="AD45" s="104">
        <v>5.49</v>
      </c>
      <c r="AE45" s="104">
        <v>5.4</v>
      </c>
      <c r="AF45" s="104">
        <v>5.32</v>
      </c>
      <c r="AG45" s="104">
        <v>5.26</v>
      </c>
      <c r="AH45" s="104"/>
      <c r="AI45" s="104"/>
      <c r="AJ45" s="104"/>
      <c r="AK45" s="104"/>
      <c r="AL45" s="104"/>
      <c r="AM45" s="104"/>
      <c r="AN45" s="104"/>
      <c r="AO45" s="104"/>
      <c r="AP45" s="104"/>
      <c r="AQ45" s="104"/>
      <c r="AR45" s="104"/>
      <c r="AS45" s="104"/>
      <c r="AT45" s="104"/>
      <c r="AU45" s="104"/>
      <c r="AV45" s="104"/>
      <c r="AW45" s="104"/>
      <c r="AX45" s="104"/>
      <c r="AY45" s="104"/>
    </row>
    <row r="46" spans="1:51" x14ac:dyDescent="0.25">
      <c r="A46" s="103">
        <v>35</v>
      </c>
      <c r="B46" s="104">
        <v>98.5</v>
      </c>
      <c r="C46" s="104">
        <v>50.18</v>
      </c>
      <c r="D46" s="104">
        <v>34.07</v>
      </c>
      <c r="E46" s="104">
        <v>26.03</v>
      </c>
      <c r="F46" s="104">
        <v>21.21</v>
      </c>
      <c r="G46" s="104">
        <v>18</v>
      </c>
      <c r="H46" s="104">
        <v>15.71</v>
      </c>
      <c r="I46" s="104">
        <v>14</v>
      </c>
      <c r="J46" s="104">
        <v>12.67</v>
      </c>
      <c r="K46" s="104">
        <v>11.61</v>
      </c>
      <c r="L46" s="104">
        <v>10.74</v>
      </c>
      <c r="M46" s="104">
        <v>10.02</v>
      </c>
      <c r="N46" s="104">
        <v>9.41</v>
      </c>
      <c r="O46" s="104">
        <v>8.9</v>
      </c>
      <c r="P46" s="104">
        <v>8.4499999999999993</v>
      </c>
      <c r="Q46" s="104">
        <v>8.06</v>
      </c>
      <c r="R46" s="104">
        <v>7.72</v>
      </c>
      <c r="S46" s="104">
        <v>7.42</v>
      </c>
      <c r="T46" s="104">
        <v>7.15</v>
      </c>
      <c r="U46" s="104">
        <v>6.91</v>
      </c>
      <c r="V46" s="104">
        <v>6.7</v>
      </c>
      <c r="W46" s="104">
        <v>6.51</v>
      </c>
      <c r="X46" s="104">
        <v>6.33</v>
      </c>
      <c r="Y46" s="104">
        <v>6.18</v>
      </c>
      <c r="Z46" s="104">
        <v>6.03</v>
      </c>
      <c r="AA46" s="104">
        <v>5.9</v>
      </c>
      <c r="AB46" s="104">
        <v>5.79</v>
      </c>
      <c r="AC46" s="104">
        <v>5.68</v>
      </c>
      <c r="AD46" s="104">
        <v>5.58</v>
      </c>
      <c r="AE46" s="104">
        <v>5.49</v>
      </c>
      <c r="AF46" s="104">
        <v>5.42</v>
      </c>
      <c r="AG46" s="104"/>
      <c r="AH46" s="104"/>
      <c r="AI46" s="104"/>
      <c r="AJ46" s="104"/>
      <c r="AK46" s="104"/>
      <c r="AL46" s="104"/>
      <c r="AM46" s="104"/>
      <c r="AN46" s="104"/>
      <c r="AO46" s="104"/>
      <c r="AP46" s="104"/>
      <c r="AQ46" s="104"/>
      <c r="AR46" s="104"/>
      <c r="AS46" s="104"/>
      <c r="AT46" s="104"/>
      <c r="AU46" s="104"/>
      <c r="AV46" s="104"/>
      <c r="AW46" s="104"/>
      <c r="AX46" s="104"/>
      <c r="AY46" s="104"/>
    </row>
    <row r="47" spans="1:51" x14ac:dyDescent="0.25">
      <c r="A47" s="103">
        <v>36</v>
      </c>
      <c r="B47" s="104">
        <v>99.88</v>
      </c>
      <c r="C47" s="104">
        <v>50.88</v>
      </c>
      <c r="D47" s="104">
        <v>34.549999999999997</v>
      </c>
      <c r="E47" s="104">
        <v>26.4</v>
      </c>
      <c r="F47" s="104">
        <v>21.51</v>
      </c>
      <c r="G47" s="104">
        <v>18.25</v>
      </c>
      <c r="H47" s="104">
        <v>15.93</v>
      </c>
      <c r="I47" s="104">
        <v>14.2</v>
      </c>
      <c r="J47" s="104">
        <v>12.85</v>
      </c>
      <c r="K47" s="104">
        <v>11.77</v>
      </c>
      <c r="L47" s="104">
        <v>10.89</v>
      </c>
      <c r="M47" s="104">
        <v>10.17</v>
      </c>
      <c r="N47" s="104">
        <v>9.5500000000000007</v>
      </c>
      <c r="O47" s="104">
        <v>9.0299999999999994</v>
      </c>
      <c r="P47" s="104">
        <v>8.57</v>
      </c>
      <c r="Q47" s="104">
        <v>8.18</v>
      </c>
      <c r="R47" s="104">
        <v>7.84</v>
      </c>
      <c r="S47" s="104">
        <v>7.53</v>
      </c>
      <c r="T47" s="104">
        <v>7.26</v>
      </c>
      <c r="U47" s="104">
        <v>7.02</v>
      </c>
      <c r="V47" s="104">
        <v>6.8</v>
      </c>
      <c r="W47" s="104">
        <v>6.61</v>
      </c>
      <c r="X47" s="104">
        <v>6.43</v>
      </c>
      <c r="Y47" s="104">
        <v>6.28</v>
      </c>
      <c r="Z47" s="104">
        <v>6.13</v>
      </c>
      <c r="AA47" s="104">
        <v>6</v>
      </c>
      <c r="AB47" s="104">
        <v>5.89</v>
      </c>
      <c r="AC47" s="104">
        <v>5.78</v>
      </c>
      <c r="AD47" s="104">
        <v>5.68</v>
      </c>
      <c r="AE47" s="104">
        <v>5.61</v>
      </c>
      <c r="AF47" s="104"/>
      <c r="AG47" s="104"/>
      <c r="AH47" s="104"/>
      <c r="AI47" s="104"/>
      <c r="AJ47" s="104"/>
      <c r="AK47" s="104"/>
      <c r="AL47" s="104"/>
      <c r="AM47" s="104"/>
      <c r="AN47" s="104"/>
      <c r="AO47" s="104"/>
      <c r="AP47" s="104"/>
      <c r="AQ47" s="104"/>
      <c r="AR47" s="104"/>
      <c r="AS47" s="104"/>
      <c r="AT47" s="104"/>
      <c r="AU47" s="104"/>
      <c r="AV47" s="104"/>
      <c r="AW47" s="104"/>
      <c r="AX47" s="104"/>
      <c r="AY47" s="104"/>
    </row>
    <row r="48" spans="1:51" x14ac:dyDescent="0.25">
      <c r="A48" s="103">
        <v>37</v>
      </c>
      <c r="B48" s="104">
        <v>101.27</v>
      </c>
      <c r="C48" s="104">
        <v>51.59</v>
      </c>
      <c r="D48" s="104">
        <v>35.04</v>
      </c>
      <c r="E48" s="104">
        <v>26.77</v>
      </c>
      <c r="F48" s="104">
        <v>21.81</v>
      </c>
      <c r="G48" s="104">
        <v>18.510000000000002</v>
      </c>
      <c r="H48" s="104">
        <v>16.16</v>
      </c>
      <c r="I48" s="104">
        <v>14.4</v>
      </c>
      <c r="J48" s="104">
        <v>13.03</v>
      </c>
      <c r="K48" s="104">
        <v>11.94</v>
      </c>
      <c r="L48" s="104">
        <v>11.05</v>
      </c>
      <c r="M48" s="104">
        <v>10.31</v>
      </c>
      <c r="N48" s="104">
        <v>9.69</v>
      </c>
      <c r="O48" s="104">
        <v>9.16</v>
      </c>
      <c r="P48" s="104">
        <v>8.6999999999999993</v>
      </c>
      <c r="Q48" s="104">
        <v>8.3000000000000007</v>
      </c>
      <c r="R48" s="104">
        <v>7.95</v>
      </c>
      <c r="S48" s="104">
        <v>7.65</v>
      </c>
      <c r="T48" s="104">
        <v>7.37</v>
      </c>
      <c r="U48" s="104">
        <v>7.13</v>
      </c>
      <c r="V48" s="104">
        <v>6.91</v>
      </c>
      <c r="W48" s="104">
        <v>6.72</v>
      </c>
      <c r="X48" s="104">
        <v>6.54</v>
      </c>
      <c r="Y48" s="104">
        <v>6.38</v>
      </c>
      <c r="Z48" s="104">
        <v>6.24</v>
      </c>
      <c r="AA48" s="104">
        <v>6.11</v>
      </c>
      <c r="AB48" s="104">
        <v>5.99</v>
      </c>
      <c r="AC48" s="104">
        <v>5.88</v>
      </c>
      <c r="AD48" s="104">
        <v>5.8</v>
      </c>
      <c r="AE48" s="104"/>
      <c r="AF48" s="104"/>
      <c r="AG48" s="104"/>
      <c r="AH48" s="104"/>
      <c r="AI48" s="104"/>
      <c r="AJ48" s="104"/>
      <c r="AK48" s="104"/>
      <c r="AL48" s="104"/>
      <c r="AM48" s="104"/>
      <c r="AN48" s="104"/>
      <c r="AO48" s="104"/>
      <c r="AP48" s="104"/>
      <c r="AQ48" s="104"/>
      <c r="AR48" s="104"/>
      <c r="AS48" s="104"/>
      <c r="AT48" s="104"/>
      <c r="AU48" s="104"/>
      <c r="AV48" s="104"/>
      <c r="AW48" s="104"/>
      <c r="AX48" s="104"/>
      <c r="AY48" s="104"/>
    </row>
    <row r="49" spans="1:51" x14ac:dyDescent="0.25">
      <c r="A49" s="103">
        <v>38</v>
      </c>
      <c r="B49" s="104">
        <v>102.69</v>
      </c>
      <c r="C49" s="104">
        <v>52.31</v>
      </c>
      <c r="D49" s="104">
        <v>35.53</v>
      </c>
      <c r="E49" s="104">
        <v>27.15</v>
      </c>
      <c r="F49" s="104">
        <v>22.12</v>
      </c>
      <c r="G49" s="104">
        <v>18.77</v>
      </c>
      <c r="H49" s="104">
        <v>16.39</v>
      </c>
      <c r="I49" s="104">
        <v>14.6</v>
      </c>
      <c r="J49" s="104">
        <v>13.22</v>
      </c>
      <c r="K49" s="104">
        <v>12.11</v>
      </c>
      <c r="L49" s="104">
        <v>11.21</v>
      </c>
      <c r="M49" s="104">
        <v>10.46</v>
      </c>
      <c r="N49" s="104">
        <v>9.83</v>
      </c>
      <c r="O49" s="104">
        <v>9.2899999999999991</v>
      </c>
      <c r="P49" s="104">
        <v>8.83</v>
      </c>
      <c r="Q49" s="104">
        <v>8.43</v>
      </c>
      <c r="R49" s="104">
        <v>8.07</v>
      </c>
      <c r="S49" s="104">
        <v>7.76</v>
      </c>
      <c r="T49" s="104">
        <v>7.49</v>
      </c>
      <c r="U49" s="104">
        <v>7.24</v>
      </c>
      <c r="V49" s="104">
        <v>7.02</v>
      </c>
      <c r="W49" s="104">
        <v>6.83</v>
      </c>
      <c r="X49" s="104">
        <v>6.65</v>
      </c>
      <c r="Y49" s="104">
        <v>6.49</v>
      </c>
      <c r="Z49" s="104">
        <v>6.35</v>
      </c>
      <c r="AA49" s="104">
        <v>6.22</v>
      </c>
      <c r="AB49" s="104">
        <v>6.1</v>
      </c>
      <c r="AC49" s="104">
        <v>6</v>
      </c>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row>
    <row r="50" spans="1:51" x14ac:dyDescent="0.25">
      <c r="A50" s="103">
        <v>39</v>
      </c>
      <c r="B50" s="104">
        <v>104.13</v>
      </c>
      <c r="C50" s="104">
        <v>53.05</v>
      </c>
      <c r="D50" s="104">
        <v>36.03</v>
      </c>
      <c r="E50" s="104">
        <v>27.53</v>
      </c>
      <c r="F50" s="104">
        <v>22.43</v>
      </c>
      <c r="G50" s="104">
        <v>19.04</v>
      </c>
      <c r="H50" s="104">
        <v>16.62</v>
      </c>
      <c r="I50" s="104">
        <v>14.81</v>
      </c>
      <c r="J50" s="104">
        <v>13.41</v>
      </c>
      <c r="K50" s="104">
        <v>12.29</v>
      </c>
      <c r="L50" s="104">
        <v>11.38</v>
      </c>
      <c r="M50" s="104">
        <v>10.62</v>
      </c>
      <c r="N50" s="104">
        <v>9.98</v>
      </c>
      <c r="O50" s="104">
        <v>9.43</v>
      </c>
      <c r="P50" s="104">
        <v>8.9700000000000006</v>
      </c>
      <c r="Q50" s="104">
        <v>8.56</v>
      </c>
      <c r="R50" s="104">
        <v>8.1999999999999993</v>
      </c>
      <c r="S50" s="104">
        <v>7.89</v>
      </c>
      <c r="T50" s="104">
        <v>7.61</v>
      </c>
      <c r="U50" s="104">
        <v>7.36</v>
      </c>
      <c r="V50" s="104">
        <v>7.14</v>
      </c>
      <c r="W50" s="104">
        <v>6.94</v>
      </c>
      <c r="X50" s="104">
        <v>6.77</v>
      </c>
      <c r="Y50" s="104">
        <v>6.6</v>
      </c>
      <c r="Z50" s="104">
        <v>6.46</v>
      </c>
      <c r="AA50" s="104">
        <v>6.33</v>
      </c>
      <c r="AB50" s="104">
        <v>6.22</v>
      </c>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row>
    <row r="51" spans="1:51" x14ac:dyDescent="0.25">
      <c r="A51" s="103">
        <v>40</v>
      </c>
      <c r="B51" s="104">
        <v>105.59</v>
      </c>
      <c r="C51" s="104">
        <v>53.8</v>
      </c>
      <c r="D51" s="104">
        <v>36.54</v>
      </c>
      <c r="E51" s="104">
        <v>27.92</v>
      </c>
      <c r="F51" s="104">
        <v>22.75</v>
      </c>
      <c r="G51" s="104">
        <v>19.32</v>
      </c>
      <c r="H51" s="104">
        <v>16.86</v>
      </c>
      <c r="I51" s="104">
        <v>15.03</v>
      </c>
      <c r="J51" s="104">
        <v>13.61</v>
      </c>
      <c r="K51" s="104">
        <v>12.47</v>
      </c>
      <c r="L51" s="104">
        <v>11.54</v>
      </c>
      <c r="M51" s="104">
        <v>10.78</v>
      </c>
      <c r="N51" s="104">
        <v>10.130000000000001</v>
      </c>
      <c r="O51" s="104">
        <v>9.58</v>
      </c>
      <c r="P51" s="104">
        <v>9.1</v>
      </c>
      <c r="Q51" s="104">
        <v>8.69</v>
      </c>
      <c r="R51" s="104">
        <v>8.33</v>
      </c>
      <c r="S51" s="104">
        <v>8.02</v>
      </c>
      <c r="T51" s="104">
        <v>7.73</v>
      </c>
      <c r="U51" s="104">
        <v>7.49</v>
      </c>
      <c r="V51" s="104">
        <v>7.26</v>
      </c>
      <c r="W51" s="104">
        <v>7.06</v>
      </c>
      <c r="X51" s="104">
        <v>6.89</v>
      </c>
      <c r="Y51" s="104">
        <v>6.72</v>
      </c>
      <c r="Z51" s="104">
        <v>6.58</v>
      </c>
      <c r="AA51" s="104">
        <v>6.46</v>
      </c>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row>
    <row r="52" spans="1:51" x14ac:dyDescent="0.25">
      <c r="A52" s="103">
        <v>41</v>
      </c>
      <c r="B52" s="104">
        <v>107.08</v>
      </c>
      <c r="C52" s="104">
        <v>54.56</v>
      </c>
      <c r="D52" s="104">
        <v>37.06</v>
      </c>
      <c r="E52" s="104">
        <v>28.32</v>
      </c>
      <c r="F52" s="104">
        <v>23.08</v>
      </c>
      <c r="G52" s="104">
        <v>19.59</v>
      </c>
      <c r="H52" s="104">
        <v>17.11</v>
      </c>
      <c r="I52" s="104">
        <v>15.25</v>
      </c>
      <c r="J52" s="104">
        <v>13.81</v>
      </c>
      <c r="K52" s="104">
        <v>12.66</v>
      </c>
      <c r="L52" s="104">
        <v>11.72</v>
      </c>
      <c r="M52" s="104">
        <v>10.94</v>
      </c>
      <c r="N52" s="104">
        <v>10.29</v>
      </c>
      <c r="O52" s="104">
        <v>9.73</v>
      </c>
      <c r="P52" s="104">
        <v>9.25</v>
      </c>
      <c r="Q52" s="104">
        <v>8.83</v>
      </c>
      <c r="R52" s="104">
        <v>8.4700000000000006</v>
      </c>
      <c r="S52" s="104">
        <v>8.15</v>
      </c>
      <c r="T52" s="104">
        <v>7.87</v>
      </c>
      <c r="U52" s="104">
        <v>7.62</v>
      </c>
      <c r="V52" s="104">
        <v>7.39</v>
      </c>
      <c r="W52" s="104">
        <v>7.19</v>
      </c>
      <c r="X52" s="104">
        <v>7.01</v>
      </c>
      <c r="Y52" s="104">
        <v>6.85</v>
      </c>
      <c r="Z52" s="104">
        <v>6.72</v>
      </c>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row>
    <row r="53" spans="1:51" x14ac:dyDescent="0.25">
      <c r="A53" s="103">
        <v>42</v>
      </c>
      <c r="B53" s="104">
        <v>108.6</v>
      </c>
      <c r="C53" s="104">
        <v>55.33</v>
      </c>
      <c r="D53" s="104">
        <v>37.590000000000003</v>
      </c>
      <c r="E53" s="104">
        <v>28.73</v>
      </c>
      <c r="F53" s="104">
        <v>23.42</v>
      </c>
      <c r="G53" s="104">
        <v>19.88</v>
      </c>
      <c r="H53" s="104">
        <v>17.36</v>
      </c>
      <c r="I53" s="104">
        <v>15.47</v>
      </c>
      <c r="J53" s="104">
        <v>14.01</v>
      </c>
      <c r="K53" s="104">
        <v>12.85</v>
      </c>
      <c r="L53" s="104">
        <v>11.9</v>
      </c>
      <c r="M53" s="104">
        <v>11.11</v>
      </c>
      <c r="N53" s="104">
        <v>10.45</v>
      </c>
      <c r="O53" s="104">
        <v>9.8800000000000008</v>
      </c>
      <c r="P53" s="104">
        <v>9.4</v>
      </c>
      <c r="Q53" s="104">
        <v>8.98</v>
      </c>
      <c r="R53" s="104">
        <v>8.61</v>
      </c>
      <c r="S53" s="104">
        <v>8.2899999999999991</v>
      </c>
      <c r="T53" s="104">
        <v>8</v>
      </c>
      <c r="U53" s="104">
        <v>7.75</v>
      </c>
      <c r="V53" s="104">
        <v>7.53</v>
      </c>
      <c r="W53" s="104">
        <v>7.33</v>
      </c>
      <c r="X53" s="104">
        <v>7.15</v>
      </c>
      <c r="Y53" s="104">
        <v>6.99</v>
      </c>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row>
    <row r="54" spans="1:51" x14ac:dyDescent="0.25">
      <c r="A54" s="103">
        <v>43</v>
      </c>
      <c r="B54" s="104">
        <v>110.14</v>
      </c>
      <c r="C54" s="104">
        <v>56.13</v>
      </c>
      <c r="D54" s="104">
        <v>38.130000000000003</v>
      </c>
      <c r="E54" s="104">
        <v>29.14</v>
      </c>
      <c r="F54" s="104">
        <v>23.76</v>
      </c>
      <c r="G54" s="104">
        <v>20.170000000000002</v>
      </c>
      <c r="H54" s="104">
        <v>17.62</v>
      </c>
      <c r="I54" s="104">
        <v>15.71</v>
      </c>
      <c r="J54" s="104">
        <v>14.22</v>
      </c>
      <c r="K54" s="104">
        <v>13.04</v>
      </c>
      <c r="L54" s="104">
        <v>12.08</v>
      </c>
      <c r="M54" s="104">
        <v>11.28</v>
      </c>
      <c r="N54" s="104">
        <v>10.61</v>
      </c>
      <c r="O54" s="104">
        <v>10.039999999999999</v>
      </c>
      <c r="P54" s="104">
        <v>9.5500000000000007</v>
      </c>
      <c r="Q54" s="104">
        <v>9.1300000000000008</v>
      </c>
      <c r="R54" s="104">
        <v>8.76</v>
      </c>
      <c r="S54" s="104">
        <v>8.44</v>
      </c>
      <c r="T54" s="104">
        <v>8.15</v>
      </c>
      <c r="U54" s="104">
        <v>7.9</v>
      </c>
      <c r="V54" s="104">
        <v>7.67</v>
      </c>
      <c r="W54" s="104">
        <v>7.47</v>
      </c>
      <c r="X54" s="104">
        <v>7.29</v>
      </c>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row>
    <row r="55" spans="1:51" x14ac:dyDescent="0.25">
      <c r="A55" s="103">
        <v>44</v>
      </c>
      <c r="B55" s="104">
        <v>111.7</v>
      </c>
      <c r="C55" s="104">
        <v>56.93</v>
      </c>
      <c r="D55" s="104">
        <v>38.68</v>
      </c>
      <c r="E55" s="104">
        <v>29.56</v>
      </c>
      <c r="F55" s="104">
        <v>24.1</v>
      </c>
      <c r="G55" s="104">
        <v>20.47</v>
      </c>
      <c r="H55" s="104">
        <v>17.88</v>
      </c>
      <c r="I55" s="104">
        <v>15.94</v>
      </c>
      <c r="J55" s="104">
        <v>14.44</v>
      </c>
      <c r="K55" s="104">
        <v>13.24</v>
      </c>
      <c r="L55" s="104">
        <v>12.27</v>
      </c>
      <c r="M55" s="104">
        <v>11.46</v>
      </c>
      <c r="N55" s="104">
        <v>10.79</v>
      </c>
      <c r="O55" s="104">
        <v>10.210000000000001</v>
      </c>
      <c r="P55" s="104">
        <v>9.7200000000000006</v>
      </c>
      <c r="Q55" s="104">
        <v>9.2899999999999991</v>
      </c>
      <c r="R55" s="104">
        <v>8.92</v>
      </c>
      <c r="S55" s="104">
        <v>8.59</v>
      </c>
      <c r="T55" s="104">
        <v>8.3000000000000007</v>
      </c>
      <c r="U55" s="104">
        <v>8.0500000000000007</v>
      </c>
      <c r="V55" s="104">
        <v>7.82</v>
      </c>
      <c r="W55" s="104">
        <v>7.62</v>
      </c>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row>
    <row r="56" spans="1:51" x14ac:dyDescent="0.25">
      <c r="A56" s="103">
        <v>45</v>
      </c>
      <c r="B56" s="104">
        <v>113.29</v>
      </c>
      <c r="C56" s="104">
        <v>57.74</v>
      </c>
      <c r="D56" s="104">
        <v>39.24</v>
      </c>
      <c r="E56" s="104">
        <v>29.99</v>
      </c>
      <c r="F56" s="104">
        <v>24.46</v>
      </c>
      <c r="G56" s="104">
        <v>20.77</v>
      </c>
      <c r="H56" s="104">
        <v>18.149999999999999</v>
      </c>
      <c r="I56" s="104">
        <v>16.18</v>
      </c>
      <c r="J56" s="104">
        <v>14.66</v>
      </c>
      <c r="K56" s="104">
        <v>13.45</v>
      </c>
      <c r="L56" s="104">
        <v>12.47</v>
      </c>
      <c r="M56" s="104">
        <v>11.65</v>
      </c>
      <c r="N56" s="104">
        <v>10.97</v>
      </c>
      <c r="O56" s="104">
        <v>10.39</v>
      </c>
      <c r="P56" s="104">
        <v>9.89</v>
      </c>
      <c r="Q56" s="104">
        <v>9.4600000000000009</v>
      </c>
      <c r="R56" s="104">
        <v>9.08</v>
      </c>
      <c r="S56" s="104">
        <v>8.75</v>
      </c>
      <c r="T56" s="104">
        <v>8.4600000000000009</v>
      </c>
      <c r="U56" s="104">
        <v>8.1999999999999993</v>
      </c>
      <c r="V56" s="104">
        <v>7.98</v>
      </c>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row>
    <row r="57" spans="1:51" x14ac:dyDescent="0.25">
      <c r="A57" s="103">
        <v>46</v>
      </c>
      <c r="B57" s="104">
        <v>114.89</v>
      </c>
      <c r="C57" s="104">
        <v>58.56</v>
      </c>
      <c r="D57" s="104">
        <v>39.799999999999997</v>
      </c>
      <c r="E57" s="104">
        <v>30.43</v>
      </c>
      <c r="F57" s="104">
        <v>24.82</v>
      </c>
      <c r="G57" s="104">
        <v>21.08</v>
      </c>
      <c r="H57" s="104">
        <v>18.420000000000002</v>
      </c>
      <c r="I57" s="104">
        <v>16.43</v>
      </c>
      <c r="J57" s="104">
        <v>14.89</v>
      </c>
      <c r="K57" s="104">
        <v>13.67</v>
      </c>
      <c r="L57" s="104">
        <v>12.67</v>
      </c>
      <c r="M57" s="104">
        <v>11.85</v>
      </c>
      <c r="N57" s="104">
        <v>11.16</v>
      </c>
      <c r="O57" s="104">
        <v>10.57</v>
      </c>
      <c r="P57" s="104">
        <v>10.07</v>
      </c>
      <c r="Q57" s="104">
        <v>9.6300000000000008</v>
      </c>
      <c r="R57" s="104">
        <v>9.25</v>
      </c>
      <c r="S57" s="104">
        <v>8.92</v>
      </c>
      <c r="T57" s="104">
        <v>8.6300000000000008</v>
      </c>
      <c r="U57" s="104">
        <v>8.3699999999999992</v>
      </c>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row>
    <row r="58" spans="1:51" x14ac:dyDescent="0.25">
      <c r="A58" s="103">
        <v>47</v>
      </c>
      <c r="B58" s="104">
        <v>116.53</v>
      </c>
      <c r="C58" s="104">
        <v>59.41</v>
      </c>
      <c r="D58" s="104">
        <v>40.380000000000003</v>
      </c>
      <c r="E58" s="104">
        <v>30.88</v>
      </c>
      <c r="F58" s="104">
        <v>25.19</v>
      </c>
      <c r="G58" s="104">
        <v>21.4</v>
      </c>
      <c r="H58" s="104">
        <v>18.71</v>
      </c>
      <c r="I58" s="104">
        <v>16.690000000000001</v>
      </c>
      <c r="J58" s="104">
        <v>15.13</v>
      </c>
      <c r="K58" s="104">
        <v>13.89</v>
      </c>
      <c r="L58" s="104">
        <v>12.89</v>
      </c>
      <c r="M58" s="104">
        <v>12.05</v>
      </c>
      <c r="N58" s="104">
        <v>11.36</v>
      </c>
      <c r="O58" s="104">
        <v>10.76</v>
      </c>
      <c r="P58" s="104">
        <v>10.26</v>
      </c>
      <c r="Q58" s="104">
        <v>9.82</v>
      </c>
      <c r="R58" s="104">
        <v>9.44</v>
      </c>
      <c r="S58" s="104">
        <v>9.1</v>
      </c>
      <c r="T58" s="104">
        <v>8.81</v>
      </c>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row>
    <row r="59" spans="1:51" x14ac:dyDescent="0.25">
      <c r="A59" s="103">
        <v>48</v>
      </c>
      <c r="B59" s="104">
        <v>118.19</v>
      </c>
      <c r="C59" s="104">
        <v>60.26</v>
      </c>
      <c r="D59" s="104">
        <v>40.97</v>
      </c>
      <c r="E59" s="104">
        <v>31.34</v>
      </c>
      <c r="F59" s="104">
        <v>25.57</v>
      </c>
      <c r="G59" s="104">
        <v>21.73</v>
      </c>
      <c r="H59" s="104">
        <v>19</v>
      </c>
      <c r="I59" s="104">
        <v>16.96</v>
      </c>
      <c r="J59" s="104">
        <v>15.38</v>
      </c>
      <c r="K59" s="104">
        <v>14.13</v>
      </c>
      <c r="L59" s="104">
        <v>13.11</v>
      </c>
      <c r="M59" s="104">
        <v>12.27</v>
      </c>
      <c r="N59" s="104">
        <v>11.57</v>
      </c>
      <c r="O59" s="104">
        <v>10.97</v>
      </c>
      <c r="P59" s="104">
        <v>10.46</v>
      </c>
      <c r="Q59" s="104">
        <v>10.01</v>
      </c>
      <c r="R59" s="104">
        <v>9.6300000000000008</v>
      </c>
      <c r="S59" s="104">
        <v>9.2899999999999991</v>
      </c>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row>
    <row r="60" spans="1:51" x14ac:dyDescent="0.25">
      <c r="A60" s="103">
        <v>49</v>
      </c>
      <c r="B60" s="104">
        <v>119.86</v>
      </c>
      <c r="C60" s="104">
        <v>61.13</v>
      </c>
      <c r="D60" s="104">
        <v>41.57</v>
      </c>
      <c r="E60" s="104">
        <v>31.8</v>
      </c>
      <c r="F60" s="104">
        <v>25.95</v>
      </c>
      <c r="G60" s="104">
        <v>22.07</v>
      </c>
      <c r="H60" s="104">
        <v>19.3</v>
      </c>
      <c r="I60" s="104">
        <v>17.239999999999998</v>
      </c>
      <c r="J60" s="104">
        <v>15.64</v>
      </c>
      <c r="K60" s="104">
        <v>14.38</v>
      </c>
      <c r="L60" s="104">
        <v>13.35</v>
      </c>
      <c r="M60" s="104">
        <v>12.5</v>
      </c>
      <c r="N60" s="104">
        <v>11.79</v>
      </c>
      <c r="O60" s="104">
        <v>11.18</v>
      </c>
      <c r="P60" s="104">
        <v>10.66</v>
      </c>
      <c r="Q60" s="104">
        <v>10.220000000000001</v>
      </c>
      <c r="R60" s="104">
        <v>9.83</v>
      </c>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row>
    <row r="61" spans="1:51" x14ac:dyDescent="0.25">
      <c r="A61" s="103">
        <v>50</v>
      </c>
      <c r="B61" s="104">
        <v>121.56</v>
      </c>
      <c r="C61" s="104">
        <v>62.01</v>
      </c>
      <c r="D61" s="104">
        <v>42.17</v>
      </c>
      <c r="E61" s="104">
        <v>32.28</v>
      </c>
      <c r="F61" s="104">
        <v>26.35</v>
      </c>
      <c r="G61" s="104">
        <v>22.42</v>
      </c>
      <c r="H61" s="104">
        <v>19.62</v>
      </c>
      <c r="I61" s="104">
        <v>17.53</v>
      </c>
      <c r="J61" s="104">
        <v>15.92</v>
      </c>
      <c r="K61" s="104">
        <v>14.63</v>
      </c>
      <c r="L61" s="104">
        <v>13.59</v>
      </c>
      <c r="M61" s="104">
        <v>12.74</v>
      </c>
      <c r="N61" s="104">
        <v>12.02</v>
      </c>
      <c r="O61" s="104">
        <v>11.41</v>
      </c>
      <c r="P61" s="104">
        <v>10.88</v>
      </c>
      <c r="Q61" s="104">
        <v>10.43</v>
      </c>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row>
    <row r="62" spans="1:51" x14ac:dyDescent="0.25">
      <c r="A62" s="103">
        <v>51</v>
      </c>
      <c r="B62" s="104">
        <v>123.28</v>
      </c>
      <c r="C62" s="104">
        <v>62.9</v>
      </c>
      <c r="D62" s="104">
        <v>42.81</v>
      </c>
      <c r="E62" s="104">
        <v>32.78</v>
      </c>
      <c r="F62" s="104">
        <v>26.77</v>
      </c>
      <c r="G62" s="104">
        <v>22.79</v>
      </c>
      <c r="H62" s="104">
        <v>19.95</v>
      </c>
      <c r="I62" s="104">
        <v>17.84</v>
      </c>
      <c r="J62" s="104">
        <v>16.21</v>
      </c>
      <c r="K62" s="104">
        <v>14.91</v>
      </c>
      <c r="L62" s="104">
        <v>13.86</v>
      </c>
      <c r="M62" s="104">
        <v>12.99</v>
      </c>
      <c r="N62" s="104">
        <v>12.26</v>
      </c>
      <c r="O62" s="104">
        <v>11.64</v>
      </c>
      <c r="P62" s="104">
        <v>11.11</v>
      </c>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row>
    <row r="63" spans="1:51" x14ac:dyDescent="0.25">
      <c r="A63" s="103">
        <v>52</v>
      </c>
      <c r="B63" s="104">
        <v>125.05</v>
      </c>
      <c r="C63" s="104">
        <v>63.84</v>
      </c>
      <c r="D63" s="104">
        <v>43.46</v>
      </c>
      <c r="E63" s="104">
        <v>33.299999999999997</v>
      </c>
      <c r="F63" s="104">
        <v>27.22</v>
      </c>
      <c r="G63" s="104">
        <v>23.18</v>
      </c>
      <c r="H63" s="104">
        <v>20.309999999999999</v>
      </c>
      <c r="I63" s="104">
        <v>18.16</v>
      </c>
      <c r="J63" s="104">
        <v>16.510000000000002</v>
      </c>
      <c r="K63" s="104">
        <v>15.2</v>
      </c>
      <c r="L63" s="104">
        <v>14.13</v>
      </c>
      <c r="M63" s="104">
        <v>13.25</v>
      </c>
      <c r="N63" s="104">
        <v>12.52</v>
      </c>
      <c r="O63" s="104">
        <v>11.89</v>
      </c>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row>
    <row r="64" spans="1:51" x14ac:dyDescent="0.25">
      <c r="A64" s="103">
        <v>53</v>
      </c>
      <c r="B64" s="104">
        <v>126.85</v>
      </c>
      <c r="C64" s="104">
        <v>64.790000000000006</v>
      </c>
      <c r="D64" s="104">
        <v>44.14</v>
      </c>
      <c r="E64" s="104">
        <v>33.83</v>
      </c>
      <c r="F64" s="104">
        <v>27.67</v>
      </c>
      <c r="G64" s="104">
        <v>23.58</v>
      </c>
      <c r="H64" s="104">
        <v>20.67</v>
      </c>
      <c r="I64" s="104">
        <v>18.5</v>
      </c>
      <c r="J64" s="104">
        <v>16.829999999999998</v>
      </c>
      <c r="K64" s="104">
        <v>15.5</v>
      </c>
      <c r="L64" s="104">
        <v>14.42</v>
      </c>
      <c r="M64" s="104">
        <v>13.53</v>
      </c>
      <c r="N64" s="104">
        <v>12.78</v>
      </c>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row>
    <row r="65" spans="1:51" x14ac:dyDescent="0.25">
      <c r="A65" s="103">
        <v>54</v>
      </c>
      <c r="B65" s="104">
        <v>128.65</v>
      </c>
      <c r="C65" s="104">
        <v>65.75</v>
      </c>
      <c r="D65" s="104">
        <v>44.82</v>
      </c>
      <c r="E65" s="104">
        <v>34.380000000000003</v>
      </c>
      <c r="F65" s="104">
        <v>28.13</v>
      </c>
      <c r="G65" s="104">
        <v>23.98</v>
      </c>
      <c r="H65" s="104">
        <v>21.04</v>
      </c>
      <c r="I65" s="104">
        <v>18.84</v>
      </c>
      <c r="J65" s="104">
        <v>17.149999999999999</v>
      </c>
      <c r="K65" s="104">
        <v>15.8</v>
      </c>
      <c r="L65" s="104">
        <v>14.71</v>
      </c>
      <c r="M65" s="104">
        <v>13.81</v>
      </c>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row>
    <row r="66" spans="1:51" x14ac:dyDescent="0.25">
      <c r="A66" s="103">
        <v>55</v>
      </c>
      <c r="B66" s="104">
        <v>130.47999999999999</v>
      </c>
      <c r="C66" s="104">
        <v>66.73</v>
      </c>
      <c r="D66" s="104">
        <v>45.51</v>
      </c>
      <c r="E66" s="104">
        <v>34.93</v>
      </c>
      <c r="F66" s="104">
        <v>28.6</v>
      </c>
      <c r="G66" s="104">
        <v>24.4</v>
      </c>
      <c r="H66" s="104">
        <v>21.42</v>
      </c>
      <c r="I66" s="104">
        <v>19.2</v>
      </c>
      <c r="J66" s="104">
        <v>17.48</v>
      </c>
      <c r="K66" s="104">
        <v>16.12</v>
      </c>
      <c r="L66" s="104">
        <v>15.02</v>
      </c>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row>
    <row r="67" spans="1:51" x14ac:dyDescent="0.25">
      <c r="A67" s="103">
        <v>56</v>
      </c>
      <c r="B67" s="104">
        <v>132.35</v>
      </c>
      <c r="C67" s="104">
        <v>67.73</v>
      </c>
      <c r="D67" s="104">
        <v>46.22</v>
      </c>
      <c r="E67" s="104">
        <v>35.5</v>
      </c>
      <c r="F67" s="104">
        <v>29.09</v>
      </c>
      <c r="G67" s="104">
        <v>24.83</v>
      </c>
      <c r="H67" s="104">
        <v>21.81</v>
      </c>
      <c r="I67" s="104">
        <v>19.559999999999999</v>
      </c>
      <c r="J67" s="104">
        <v>17.82</v>
      </c>
      <c r="K67" s="104">
        <v>16.45</v>
      </c>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row>
    <row r="68" spans="1:51" x14ac:dyDescent="0.25">
      <c r="A68" s="103">
        <v>57</v>
      </c>
      <c r="B68" s="104">
        <v>134.28</v>
      </c>
      <c r="C68" s="104">
        <v>68.760000000000005</v>
      </c>
      <c r="D68" s="104">
        <v>46.96</v>
      </c>
      <c r="E68" s="104">
        <v>36.090000000000003</v>
      </c>
      <c r="F68" s="104">
        <v>29.59</v>
      </c>
      <c r="G68" s="104">
        <v>25.28</v>
      </c>
      <c r="H68" s="104">
        <v>22.22</v>
      </c>
      <c r="I68" s="104">
        <v>19.93</v>
      </c>
      <c r="J68" s="104">
        <v>18.190000000000001</v>
      </c>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row>
    <row r="69" spans="1:51" x14ac:dyDescent="0.25">
      <c r="A69" s="103">
        <v>58</v>
      </c>
      <c r="B69" s="104">
        <v>136.30000000000001</v>
      </c>
      <c r="C69" s="104">
        <v>69.849999999999994</v>
      </c>
      <c r="D69" s="104">
        <v>47.74</v>
      </c>
      <c r="E69" s="104">
        <v>36.71</v>
      </c>
      <c r="F69" s="104">
        <v>30.12</v>
      </c>
      <c r="G69" s="104">
        <v>25.75</v>
      </c>
      <c r="H69" s="104">
        <v>22.64</v>
      </c>
      <c r="I69" s="104">
        <v>20.350000000000001</v>
      </c>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row>
    <row r="70" spans="1:51" x14ac:dyDescent="0.25">
      <c r="A70" s="103">
        <v>59</v>
      </c>
      <c r="B70" s="104">
        <v>138.41999999999999</v>
      </c>
      <c r="C70" s="104">
        <v>70.989999999999995</v>
      </c>
      <c r="D70" s="104">
        <v>48.55</v>
      </c>
      <c r="E70" s="104">
        <v>37.36</v>
      </c>
      <c r="F70" s="104">
        <v>30.67</v>
      </c>
      <c r="G70" s="104">
        <v>26.23</v>
      </c>
      <c r="H70" s="104">
        <v>23.11</v>
      </c>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row>
    <row r="71" spans="1:51" x14ac:dyDescent="0.25">
      <c r="A71" s="103">
        <v>60</v>
      </c>
      <c r="B71" s="104">
        <v>140.66999999999999</v>
      </c>
      <c r="C71" s="104">
        <v>72.19</v>
      </c>
      <c r="D71" s="104">
        <v>49.4</v>
      </c>
      <c r="E71" s="104">
        <v>38.03</v>
      </c>
      <c r="F71" s="104">
        <v>31.24</v>
      </c>
      <c r="G71" s="104">
        <v>26.77</v>
      </c>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row>
    <row r="72" spans="1:51" x14ac:dyDescent="0.25">
      <c r="A72" s="103">
        <v>61</v>
      </c>
      <c r="B72" s="104">
        <v>143.04</v>
      </c>
      <c r="C72" s="104">
        <v>73.44</v>
      </c>
      <c r="D72" s="104">
        <v>50.28</v>
      </c>
      <c r="E72" s="104">
        <v>38.74</v>
      </c>
      <c r="F72" s="104">
        <v>31.89</v>
      </c>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row>
    <row r="73" spans="1:51" x14ac:dyDescent="0.25">
      <c r="A73" s="103">
        <v>62</v>
      </c>
      <c r="B73" s="104">
        <v>145.57</v>
      </c>
      <c r="C73" s="104">
        <v>74.78</v>
      </c>
      <c r="D73" s="104">
        <v>51.24</v>
      </c>
      <c r="E73" s="104">
        <v>39.54</v>
      </c>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row>
    <row r="74" spans="1:51" x14ac:dyDescent="0.25">
      <c r="A74" s="103">
        <v>63</v>
      </c>
      <c r="B74" s="104">
        <v>148.29</v>
      </c>
      <c r="C74" s="104">
        <v>76.260000000000005</v>
      </c>
      <c r="D74" s="104">
        <v>52.3</v>
      </c>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row>
    <row r="75" spans="1:51" x14ac:dyDescent="0.25">
      <c r="A75" s="103">
        <v>64</v>
      </c>
      <c r="B75" s="104">
        <v>151.31</v>
      </c>
      <c r="C75" s="104">
        <v>77.84</v>
      </c>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row>
    <row r="76" spans="1:51" x14ac:dyDescent="0.25">
      <c r="A76" s="103">
        <v>65</v>
      </c>
      <c r="B76" s="104">
        <v>154.44</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row>
  </sheetData>
  <sheetProtection algorithmName="SHA-512" hashValue="PHrVTYAlZEZGziaiTOVQhsEM0+0B1zqdPGaWnJYOcUsLi3lBpdSe93yMEY633Vwf+3Vut4slD52CTM4ScLl54g==" saltValue="91AOhp0ZT50B8kI7u/NNhg==" spinCount="100000" sheet="1" objects="1" scenarios="1"/>
  <conditionalFormatting sqref="A6:A21">
    <cfRule type="expression" dxfId="127" priority="5" stopIfTrue="1">
      <formula>MOD(ROW(),2)=0</formula>
    </cfRule>
    <cfRule type="expression" dxfId="126" priority="6" stopIfTrue="1">
      <formula>MOD(ROW(),2)&lt;&gt;0</formula>
    </cfRule>
  </conditionalFormatting>
  <conditionalFormatting sqref="A26:A76">
    <cfRule type="expression" dxfId="125" priority="1" stopIfTrue="1">
      <formula>MOD(ROW(),2)=0</formula>
    </cfRule>
    <cfRule type="expression" dxfId="124" priority="2" stopIfTrue="1">
      <formula>MOD(ROW(),2)&lt;&gt;0</formula>
    </cfRule>
  </conditionalFormatting>
  <conditionalFormatting sqref="B6:AY21">
    <cfRule type="expression" dxfId="123" priority="13" stopIfTrue="1">
      <formula>MOD(ROW(),2)=0</formula>
    </cfRule>
    <cfRule type="expression" dxfId="122" priority="14" stopIfTrue="1">
      <formula>MOD(ROW(),2)&lt;&gt;0</formula>
    </cfRule>
  </conditionalFormatting>
  <conditionalFormatting sqref="B26:AY76">
    <cfRule type="expression" dxfId="121" priority="3" stopIfTrue="1">
      <formula>MOD(ROW(),2)=0</formula>
    </cfRule>
    <cfRule type="expression" dxfId="120" priority="4" stopIfTrue="1">
      <formula>MOD(ROW(),2)&lt;&gt;0</formula>
    </cfRule>
  </conditionalFormatting>
  <hyperlinks>
    <hyperlink ref="B24" location="Assumptions!A1" display="Assumptions" xr:uid="{2745FCBC-91F2-4293-92B9-FCECF30BF1A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0"/>
  <dimension ref="A1:AZ77"/>
  <sheetViews>
    <sheetView showGridLines="0" zoomScale="85" zoomScaleNormal="85" workbookViewId="0">
      <selection activeCell="A4" sqref="A4"/>
    </sheetView>
  </sheetViews>
  <sheetFormatPr defaultColWidth="10" defaultRowHeight="13.2" x14ac:dyDescent="0.25"/>
  <cols>
    <col min="1" max="1" width="31.5546875" style="25" customWidth="1"/>
    <col min="2" max="52" width="22.5546875" style="25" customWidth="1"/>
    <col min="53" max="16384" width="10" style="25"/>
  </cols>
  <sheetData>
    <row r="1" spans="1:52" ht="21" x14ac:dyDescent="0.4">
      <c r="A1" s="50" t="s">
        <v>3</v>
      </c>
      <c r="B1" s="51"/>
      <c r="C1" s="51"/>
      <c r="D1" s="51"/>
      <c r="E1" s="51"/>
      <c r="F1" s="51"/>
      <c r="G1" s="51"/>
      <c r="H1" s="51"/>
      <c r="I1" s="51"/>
    </row>
    <row r="2" spans="1:52" ht="15.6" x14ac:dyDescent="0.3">
      <c r="A2" s="52" t="str">
        <f>IF(title="&gt; Enter workbook title here","Enter workbook title in Cover sheet",title)</f>
        <v>LGPS_S - Consolidated Factor Spreadsheet</v>
      </c>
      <c r="B2" s="53"/>
      <c r="C2" s="53"/>
      <c r="D2" s="53"/>
      <c r="E2" s="53"/>
      <c r="F2" s="53"/>
      <c r="G2" s="53"/>
      <c r="H2" s="53"/>
      <c r="I2" s="53"/>
    </row>
    <row r="3" spans="1:52" ht="15.6" x14ac:dyDescent="0.3">
      <c r="A3" s="54" t="str">
        <f>TABLE_FACTOR_TYPE_1&amp;" - x-"&amp;TABLE_SERIES_NUMBER_1</f>
        <v>Added pension - x-717</v>
      </c>
      <c r="B3" s="53"/>
      <c r="C3" s="53"/>
      <c r="D3" s="53"/>
      <c r="E3" s="53"/>
      <c r="F3" s="53"/>
      <c r="G3" s="53"/>
      <c r="H3" s="53"/>
      <c r="I3" s="53"/>
    </row>
    <row r="4" spans="1:52" x14ac:dyDescent="0.25">
      <c r="A4" s="55"/>
    </row>
    <row r="6" spans="1:52"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row>
    <row r="7" spans="1:52"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row>
    <row r="8" spans="1:52" x14ac:dyDescent="0.25">
      <c r="A8" s="83" t="s">
        <v>44</v>
      </c>
      <c r="B8" s="149" t="s">
        <v>436</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row>
    <row r="9" spans="1:52"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row>
    <row r="10" spans="1:52" x14ac:dyDescent="0.25">
      <c r="A10" s="83" t="s">
        <v>1</v>
      </c>
      <c r="B10" s="149" t="s">
        <v>450</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row>
    <row r="11" spans="1:52" x14ac:dyDescent="0.25">
      <c r="A11" s="83"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row>
    <row r="12" spans="1:52"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row>
    <row r="13" spans="1:52"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row>
    <row r="14" spans="1:52" x14ac:dyDescent="0.25">
      <c r="A14" s="83" t="s">
        <v>16</v>
      </c>
      <c r="B14" s="149">
        <v>717</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row>
    <row r="15" spans="1:52" x14ac:dyDescent="0.25">
      <c r="A15" s="83" t="s">
        <v>47</v>
      </c>
      <c r="B15" s="149" t="s">
        <v>451</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row>
    <row r="16" spans="1:52" x14ac:dyDescent="0.25">
      <c r="A16" s="83" t="s">
        <v>48</v>
      </c>
      <c r="B16" s="149" t="s">
        <v>452</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row>
    <row r="17" spans="1:52"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row>
    <row r="18" spans="1:52"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row>
    <row r="19" spans="1:52"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row>
    <row r="20" spans="1:52"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row>
    <row r="21" spans="1:52"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row>
    <row r="22" spans="1:52" x14ac:dyDescent="0.25">
      <c r="A22" s="94"/>
    </row>
    <row r="23" spans="1:52" x14ac:dyDescent="0.25">
      <c r="B23" s="94" t="str">
        <f>HYPERLINK("#'Factor List'!A1","Back to Factor List")</f>
        <v>Back to Factor List</v>
      </c>
    </row>
    <row r="24" spans="1:52" x14ac:dyDescent="0.25">
      <c r="B24" s="94" t="s">
        <v>705</v>
      </c>
    </row>
    <row r="26" spans="1:52" ht="26.4" x14ac:dyDescent="0.25">
      <c r="A26" s="102" t="s">
        <v>266</v>
      </c>
      <c r="B26" s="102" t="s">
        <v>515</v>
      </c>
      <c r="C26" s="102" t="s">
        <v>516</v>
      </c>
      <c r="D26" s="102" t="s">
        <v>517</v>
      </c>
      <c r="E26" s="102" t="s">
        <v>518</v>
      </c>
      <c r="F26" s="102" t="s">
        <v>519</v>
      </c>
      <c r="G26" s="102" t="s">
        <v>520</v>
      </c>
      <c r="H26" s="102" t="s">
        <v>521</v>
      </c>
      <c r="I26" s="102" t="s">
        <v>522</v>
      </c>
      <c r="J26" s="102" t="s">
        <v>523</v>
      </c>
      <c r="K26" s="102" t="s">
        <v>524</v>
      </c>
      <c r="L26" s="102" t="s">
        <v>525</v>
      </c>
      <c r="M26" s="102" t="s">
        <v>526</v>
      </c>
      <c r="N26" s="102" t="s">
        <v>527</v>
      </c>
      <c r="O26" s="102" t="s">
        <v>528</v>
      </c>
      <c r="P26" s="102" t="s">
        <v>529</v>
      </c>
      <c r="Q26" s="102" t="s">
        <v>530</v>
      </c>
      <c r="R26" s="102" t="s">
        <v>531</v>
      </c>
      <c r="S26" s="102" t="s">
        <v>532</v>
      </c>
      <c r="T26" s="102" t="s">
        <v>533</v>
      </c>
      <c r="U26" s="102" t="s">
        <v>534</v>
      </c>
      <c r="V26" s="102" t="s">
        <v>535</v>
      </c>
      <c r="W26" s="102" t="s">
        <v>536</v>
      </c>
      <c r="X26" s="102" t="s">
        <v>537</v>
      </c>
      <c r="Y26" s="102" t="s">
        <v>538</v>
      </c>
      <c r="Z26" s="102" t="s">
        <v>539</v>
      </c>
      <c r="AA26" s="102" t="s">
        <v>540</v>
      </c>
      <c r="AB26" s="102" t="s">
        <v>541</v>
      </c>
      <c r="AC26" s="102" t="s">
        <v>542</v>
      </c>
      <c r="AD26" s="102" t="s">
        <v>543</v>
      </c>
      <c r="AE26" s="102" t="s">
        <v>544</v>
      </c>
      <c r="AF26" s="102" t="s">
        <v>545</v>
      </c>
      <c r="AG26" s="102" t="s">
        <v>546</v>
      </c>
      <c r="AH26" s="102" t="s">
        <v>547</v>
      </c>
      <c r="AI26" s="102" t="s">
        <v>548</v>
      </c>
      <c r="AJ26" s="102" t="s">
        <v>549</v>
      </c>
      <c r="AK26" s="102" t="s">
        <v>550</v>
      </c>
      <c r="AL26" s="102" t="s">
        <v>551</v>
      </c>
      <c r="AM26" s="102" t="s">
        <v>552</v>
      </c>
      <c r="AN26" s="102" t="s">
        <v>553</v>
      </c>
      <c r="AO26" s="102" t="s">
        <v>554</v>
      </c>
      <c r="AP26" s="102" t="s">
        <v>555</v>
      </c>
      <c r="AQ26" s="102" t="s">
        <v>556</v>
      </c>
      <c r="AR26" s="102" t="s">
        <v>557</v>
      </c>
      <c r="AS26" s="102" t="s">
        <v>558</v>
      </c>
      <c r="AT26" s="102" t="s">
        <v>559</v>
      </c>
      <c r="AU26" s="102" t="s">
        <v>560</v>
      </c>
      <c r="AV26" s="102" t="s">
        <v>561</v>
      </c>
      <c r="AW26" s="102" t="s">
        <v>562</v>
      </c>
      <c r="AX26" s="102" t="s">
        <v>563</v>
      </c>
      <c r="AY26" s="102" t="s">
        <v>564</v>
      </c>
      <c r="AZ26" s="102" t="s">
        <v>565</v>
      </c>
    </row>
    <row r="27" spans="1:52" x14ac:dyDescent="0.25">
      <c r="A27" s="103">
        <v>16</v>
      </c>
      <c r="B27" s="104">
        <v>65.790000000000006</v>
      </c>
      <c r="C27" s="104">
        <v>33.5</v>
      </c>
      <c r="D27" s="104">
        <v>22.74</v>
      </c>
      <c r="E27" s="104">
        <v>17.37</v>
      </c>
      <c r="F27" s="104">
        <v>14.15</v>
      </c>
      <c r="G27" s="104">
        <v>12</v>
      </c>
      <c r="H27" s="104">
        <v>10.47</v>
      </c>
      <c r="I27" s="104">
        <v>9.32</v>
      </c>
      <c r="J27" s="104">
        <v>8.43</v>
      </c>
      <c r="K27" s="104">
        <v>7.72</v>
      </c>
      <c r="L27" s="104">
        <v>7.14</v>
      </c>
      <c r="M27" s="104">
        <v>6.66</v>
      </c>
      <c r="N27" s="104">
        <v>6.25</v>
      </c>
      <c r="O27" s="104">
        <v>5.91</v>
      </c>
      <c r="P27" s="104">
        <v>5.61</v>
      </c>
      <c r="Q27" s="104">
        <v>5.34</v>
      </c>
      <c r="R27" s="104">
        <v>5.1100000000000003</v>
      </c>
      <c r="S27" s="104">
        <v>4.91</v>
      </c>
      <c r="T27" s="104">
        <v>4.7300000000000004</v>
      </c>
      <c r="U27" s="104">
        <v>4.57</v>
      </c>
      <c r="V27" s="104">
        <v>4.42</v>
      </c>
      <c r="W27" s="104">
        <v>4.29</v>
      </c>
      <c r="X27" s="104">
        <v>4.17</v>
      </c>
      <c r="Y27" s="104">
        <v>4.0599999999999996</v>
      </c>
      <c r="Z27" s="104">
        <v>3.96</v>
      </c>
      <c r="AA27" s="104">
        <v>3.87</v>
      </c>
      <c r="AB27" s="104">
        <v>3.78</v>
      </c>
      <c r="AC27" s="104">
        <v>3.7</v>
      </c>
      <c r="AD27" s="104">
        <v>3.63</v>
      </c>
      <c r="AE27" s="104">
        <v>3.56</v>
      </c>
      <c r="AF27" s="104">
        <v>3.5</v>
      </c>
      <c r="AG27" s="104">
        <v>3.45</v>
      </c>
      <c r="AH27" s="104">
        <v>3.39</v>
      </c>
      <c r="AI27" s="104">
        <v>3.34</v>
      </c>
      <c r="AJ27" s="104">
        <v>3.3</v>
      </c>
      <c r="AK27" s="104">
        <v>3.25</v>
      </c>
      <c r="AL27" s="104">
        <v>3.21</v>
      </c>
      <c r="AM27" s="104">
        <v>3.17</v>
      </c>
      <c r="AN27" s="104">
        <v>3.14</v>
      </c>
      <c r="AO27" s="104">
        <v>3.11</v>
      </c>
      <c r="AP27" s="104">
        <v>3.07</v>
      </c>
      <c r="AQ27" s="104">
        <v>3.05</v>
      </c>
      <c r="AR27" s="104">
        <v>3.02</v>
      </c>
      <c r="AS27" s="104">
        <v>2.99</v>
      </c>
      <c r="AT27" s="104">
        <v>2.97</v>
      </c>
      <c r="AU27" s="104">
        <v>2.95</v>
      </c>
      <c r="AV27" s="104">
        <v>2.93</v>
      </c>
      <c r="AW27" s="104">
        <v>2.91</v>
      </c>
      <c r="AX27" s="104">
        <v>2.89</v>
      </c>
      <c r="AY27" s="104">
        <v>2.88</v>
      </c>
      <c r="AZ27" s="104">
        <v>2.84</v>
      </c>
    </row>
    <row r="28" spans="1:52" x14ac:dyDescent="0.25">
      <c r="A28" s="103">
        <v>17</v>
      </c>
      <c r="B28" s="104">
        <v>66.73</v>
      </c>
      <c r="C28" s="104">
        <v>33.979999999999997</v>
      </c>
      <c r="D28" s="104">
        <v>23.07</v>
      </c>
      <c r="E28" s="104">
        <v>17.62</v>
      </c>
      <c r="F28" s="104">
        <v>14.35</v>
      </c>
      <c r="G28" s="104">
        <v>12.17</v>
      </c>
      <c r="H28" s="104">
        <v>10.62</v>
      </c>
      <c r="I28" s="104">
        <v>9.4600000000000009</v>
      </c>
      <c r="J28" s="104">
        <v>8.5500000000000007</v>
      </c>
      <c r="K28" s="104">
        <v>7.83</v>
      </c>
      <c r="L28" s="104">
        <v>7.25</v>
      </c>
      <c r="M28" s="104">
        <v>6.76</v>
      </c>
      <c r="N28" s="104">
        <v>6.34</v>
      </c>
      <c r="O28" s="104">
        <v>5.99</v>
      </c>
      <c r="P28" s="104">
        <v>5.69</v>
      </c>
      <c r="Q28" s="104">
        <v>5.42</v>
      </c>
      <c r="R28" s="104">
        <v>5.19</v>
      </c>
      <c r="S28" s="104">
        <v>4.9800000000000004</v>
      </c>
      <c r="T28" s="104">
        <v>4.8</v>
      </c>
      <c r="U28" s="104">
        <v>4.63</v>
      </c>
      <c r="V28" s="104">
        <v>4.4800000000000004</v>
      </c>
      <c r="W28" s="104">
        <v>4.3499999999999996</v>
      </c>
      <c r="X28" s="104">
        <v>4.2300000000000004</v>
      </c>
      <c r="Y28" s="104">
        <v>4.12</v>
      </c>
      <c r="Z28" s="104">
        <v>4.0199999999999996</v>
      </c>
      <c r="AA28" s="104">
        <v>3.92</v>
      </c>
      <c r="AB28" s="104">
        <v>3.84</v>
      </c>
      <c r="AC28" s="104">
        <v>3.76</v>
      </c>
      <c r="AD28" s="104">
        <v>3.68</v>
      </c>
      <c r="AE28" s="104">
        <v>3.62</v>
      </c>
      <c r="AF28" s="104">
        <v>3.55</v>
      </c>
      <c r="AG28" s="104">
        <v>3.5</v>
      </c>
      <c r="AH28" s="104">
        <v>3.44</v>
      </c>
      <c r="AI28" s="104">
        <v>3.39</v>
      </c>
      <c r="AJ28" s="104">
        <v>3.34</v>
      </c>
      <c r="AK28" s="104">
        <v>3.3</v>
      </c>
      <c r="AL28" s="104">
        <v>3.26</v>
      </c>
      <c r="AM28" s="104">
        <v>3.22</v>
      </c>
      <c r="AN28" s="104">
        <v>3.19</v>
      </c>
      <c r="AO28" s="104">
        <v>3.15</v>
      </c>
      <c r="AP28" s="104">
        <v>3.12</v>
      </c>
      <c r="AQ28" s="104">
        <v>3.09</v>
      </c>
      <c r="AR28" s="104">
        <v>3.07</v>
      </c>
      <c r="AS28" s="104">
        <v>3.04</v>
      </c>
      <c r="AT28" s="104">
        <v>3.02</v>
      </c>
      <c r="AU28" s="104">
        <v>3</v>
      </c>
      <c r="AV28" s="104">
        <v>2.98</v>
      </c>
      <c r="AW28" s="104">
        <v>2.96</v>
      </c>
      <c r="AX28" s="104">
        <v>2.94</v>
      </c>
      <c r="AY28" s="104">
        <v>2.94</v>
      </c>
      <c r="AZ28" s="104"/>
    </row>
    <row r="29" spans="1:52" x14ac:dyDescent="0.25">
      <c r="A29" s="103">
        <v>18</v>
      </c>
      <c r="B29" s="104">
        <v>67.680000000000007</v>
      </c>
      <c r="C29" s="104">
        <v>34.47</v>
      </c>
      <c r="D29" s="104">
        <v>23.4</v>
      </c>
      <c r="E29" s="104">
        <v>17.87</v>
      </c>
      <c r="F29" s="104">
        <v>14.55</v>
      </c>
      <c r="G29" s="104">
        <v>12.35</v>
      </c>
      <c r="H29" s="104">
        <v>10.77</v>
      </c>
      <c r="I29" s="104">
        <v>9.59</v>
      </c>
      <c r="J29" s="104">
        <v>8.68</v>
      </c>
      <c r="K29" s="104">
        <v>7.95</v>
      </c>
      <c r="L29" s="104">
        <v>7.35</v>
      </c>
      <c r="M29" s="104">
        <v>6.85</v>
      </c>
      <c r="N29" s="104">
        <v>6.43</v>
      </c>
      <c r="O29" s="104">
        <v>6.08</v>
      </c>
      <c r="P29" s="104">
        <v>5.77</v>
      </c>
      <c r="Q29" s="104">
        <v>5.5</v>
      </c>
      <c r="R29" s="104">
        <v>5.26</v>
      </c>
      <c r="S29" s="104">
        <v>5.05</v>
      </c>
      <c r="T29" s="104">
        <v>4.87</v>
      </c>
      <c r="U29" s="104">
        <v>4.7</v>
      </c>
      <c r="V29" s="104">
        <v>4.55</v>
      </c>
      <c r="W29" s="104">
        <v>4.41</v>
      </c>
      <c r="X29" s="104">
        <v>4.29</v>
      </c>
      <c r="Y29" s="104">
        <v>4.18</v>
      </c>
      <c r="Z29" s="104">
        <v>4.07</v>
      </c>
      <c r="AA29" s="104">
        <v>3.98</v>
      </c>
      <c r="AB29" s="104">
        <v>3.89</v>
      </c>
      <c r="AC29" s="104">
        <v>3.81</v>
      </c>
      <c r="AD29" s="104">
        <v>3.74</v>
      </c>
      <c r="AE29" s="104">
        <v>3.67</v>
      </c>
      <c r="AF29" s="104">
        <v>3.61</v>
      </c>
      <c r="AG29" s="104">
        <v>3.55</v>
      </c>
      <c r="AH29" s="104">
        <v>3.49</v>
      </c>
      <c r="AI29" s="104">
        <v>3.44</v>
      </c>
      <c r="AJ29" s="104">
        <v>3.39</v>
      </c>
      <c r="AK29" s="104">
        <v>3.35</v>
      </c>
      <c r="AL29" s="104">
        <v>3.31</v>
      </c>
      <c r="AM29" s="104">
        <v>3.27</v>
      </c>
      <c r="AN29" s="104">
        <v>3.24</v>
      </c>
      <c r="AO29" s="104">
        <v>3.2</v>
      </c>
      <c r="AP29" s="104">
        <v>3.17</v>
      </c>
      <c r="AQ29" s="104">
        <v>3.14</v>
      </c>
      <c r="AR29" s="104">
        <v>3.11</v>
      </c>
      <c r="AS29" s="104">
        <v>3.09</v>
      </c>
      <c r="AT29" s="104">
        <v>3.07</v>
      </c>
      <c r="AU29" s="104">
        <v>3.04</v>
      </c>
      <c r="AV29" s="104">
        <v>3.02</v>
      </c>
      <c r="AW29" s="104">
        <v>3.01</v>
      </c>
      <c r="AX29" s="104">
        <v>3.01</v>
      </c>
      <c r="AY29" s="104"/>
      <c r="AZ29" s="104"/>
    </row>
    <row r="30" spans="1:52" x14ac:dyDescent="0.25">
      <c r="A30" s="103">
        <v>19</v>
      </c>
      <c r="B30" s="104">
        <v>68.650000000000006</v>
      </c>
      <c r="C30" s="104">
        <v>34.96</v>
      </c>
      <c r="D30" s="104">
        <v>23.73</v>
      </c>
      <c r="E30" s="104">
        <v>18.12</v>
      </c>
      <c r="F30" s="104">
        <v>14.76</v>
      </c>
      <c r="G30" s="104">
        <v>12.52</v>
      </c>
      <c r="H30" s="104">
        <v>10.93</v>
      </c>
      <c r="I30" s="104">
        <v>9.73</v>
      </c>
      <c r="J30" s="104">
        <v>8.8000000000000007</v>
      </c>
      <c r="K30" s="104">
        <v>8.06</v>
      </c>
      <c r="L30" s="104">
        <v>7.45</v>
      </c>
      <c r="M30" s="104">
        <v>6.95</v>
      </c>
      <c r="N30" s="104">
        <v>6.53</v>
      </c>
      <c r="O30" s="104">
        <v>6.17</v>
      </c>
      <c r="P30" s="104">
        <v>5.85</v>
      </c>
      <c r="Q30" s="104">
        <v>5.58</v>
      </c>
      <c r="R30" s="104">
        <v>5.34</v>
      </c>
      <c r="S30" s="104">
        <v>5.13</v>
      </c>
      <c r="T30" s="104">
        <v>4.9400000000000004</v>
      </c>
      <c r="U30" s="104">
        <v>4.7699999999999996</v>
      </c>
      <c r="V30" s="104">
        <v>4.6100000000000003</v>
      </c>
      <c r="W30" s="104">
        <v>4.4800000000000004</v>
      </c>
      <c r="X30" s="104">
        <v>4.3499999999999996</v>
      </c>
      <c r="Y30" s="104">
        <v>4.24</v>
      </c>
      <c r="Z30" s="104">
        <v>4.13</v>
      </c>
      <c r="AA30" s="104">
        <v>4.04</v>
      </c>
      <c r="AB30" s="104">
        <v>3.95</v>
      </c>
      <c r="AC30" s="104">
        <v>3.87</v>
      </c>
      <c r="AD30" s="104">
        <v>3.79</v>
      </c>
      <c r="AE30" s="104">
        <v>3.72</v>
      </c>
      <c r="AF30" s="104">
        <v>3.66</v>
      </c>
      <c r="AG30" s="104">
        <v>3.6</v>
      </c>
      <c r="AH30" s="104">
        <v>3.55</v>
      </c>
      <c r="AI30" s="104">
        <v>3.49</v>
      </c>
      <c r="AJ30" s="104">
        <v>3.45</v>
      </c>
      <c r="AK30" s="104">
        <v>3.4</v>
      </c>
      <c r="AL30" s="104">
        <v>3.36</v>
      </c>
      <c r="AM30" s="104">
        <v>3.32</v>
      </c>
      <c r="AN30" s="104">
        <v>3.29</v>
      </c>
      <c r="AO30" s="104">
        <v>3.25</v>
      </c>
      <c r="AP30" s="104">
        <v>3.22</v>
      </c>
      <c r="AQ30" s="104">
        <v>3.19</v>
      </c>
      <c r="AR30" s="104">
        <v>3.16</v>
      </c>
      <c r="AS30" s="104">
        <v>3.14</v>
      </c>
      <c r="AT30" s="104">
        <v>3.12</v>
      </c>
      <c r="AU30" s="104">
        <v>3.09</v>
      </c>
      <c r="AV30" s="104">
        <v>3.07</v>
      </c>
      <c r="AW30" s="104">
        <v>3.08</v>
      </c>
      <c r="AX30" s="104"/>
      <c r="AY30" s="104"/>
      <c r="AZ30" s="104"/>
    </row>
    <row r="31" spans="1:52" x14ac:dyDescent="0.25">
      <c r="A31" s="103">
        <v>20</v>
      </c>
      <c r="B31" s="104">
        <v>69.64</v>
      </c>
      <c r="C31" s="104">
        <v>35.46</v>
      </c>
      <c r="D31" s="104">
        <v>24.07</v>
      </c>
      <c r="E31" s="104">
        <v>18.38</v>
      </c>
      <c r="F31" s="104">
        <v>14.97</v>
      </c>
      <c r="G31" s="104">
        <v>12.7</v>
      </c>
      <c r="H31" s="104">
        <v>11.08</v>
      </c>
      <c r="I31" s="104">
        <v>9.8699999999999992</v>
      </c>
      <c r="J31" s="104">
        <v>8.93</v>
      </c>
      <c r="K31" s="104">
        <v>8.18</v>
      </c>
      <c r="L31" s="104">
        <v>7.56</v>
      </c>
      <c r="M31" s="104">
        <v>7.05</v>
      </c>
      <c r="N31" s="104">
        <v>6.62</v>
      </c>
      <c r="O31" s="104">
        <v>6.25</v>
      </c>
      <c r="P31" s="104">
        <v>5.94</v>
      </c>
      <c r="Q31" s="104">
        <v>5.66</v>
      </c>
      <c r="R31" s="104">
        <v>5.42</v>
      </c>
      <c r="S31" s="104">
        <v>5.2</v>
      </c>
      <c r="T31" s="104">
        <v>5.01</v>
      </c>
      <c r="U31" s="104">
        <v>4.84</v>
      </c>
      <c r="V31" s="104">
        <v>4.68</v>
      </c>
      <c r="W31" s="104">
        <v>4.54</v>
      </c>
      <c r="X31" s="104">
        <v>4.42</v>
      </c>
      <c r="Y31" s="104">
        <v>4.3</v>
      </c>
      <c r="Z31" s="104">
        <v>4.1900000000000004</v>
      </c>
      <c r="AA31" s="104">
        <v>4.0999999999999996</v>
      </c>
      <c r="AB31" s="104">
        <v>4.01</v>
      </c>
      <c r="AC31" s="104">
        <v>3.93</v>
      </c>
      <c r="AD31" s="104">
        <v>3.85</v>
      </c>
      <c r="AE31" s="104">
        <v>3.78</v>
      </c>
      <c r="AF31" s="104">
        <v>3.71</v>
      </c>
      <c r="AG31" s="104">
        <v>3.65</v>
      </c>
      <c r="AH31" s="104">
        <v>3.6</v>
      </c>
      <c r="AI31" s="104">
        <v>3.55</v>
      </c>
      <c r="AJ31" s="104">
        <v>3.5</v>
      </c>
      <c r="AK31" s="104">
        <v>3.45</v>
      </c>
      <c r="AL31" s="104">
        <v>3.41</v>
      </c>
      <c r="AM31" s="104">
        <v>3.37</v>
      </c>
      <c r="AN31" s="104">
        <v>3.34</v>
      </c>
      <c r="AO31" s="104">
        <v>3.3</v>
      </c>
      <c r="AP31" s="104">
        <v>3.27</v>
      </c>
      <c r="AQ31" s="104">
        <v>3.24</v>
      </c>
      <c r="AR31" s="104">
        <v>3.22</v>
      </c>
      <c r="AS31" s="104">
        <v>3.19</v>
      </c>
      <c r="AT31" s="104">
        <v>3.17</v>
      </c>
      <c r="AU31" s="104">
        <v>3.15</v>
      </c>
      <c r="AV31" s="104">
        <v>3.15</v>
      </c>
      <c r="AW31" s="104"/>
      <c r="AX31" s="104"/>
      <c r="AY31" s="104"/>
      <c r="AZ31" s="104"/>
    </row>
    <row r="32" spans="1:52" x14ac:dyDescent="0.25">
      <c r="A32" s="103">
        <v>21</v>
      </c>
      <c r="B32" s="104">
        <v>70.64</v>
      </c>
      <c r="C32" s="104">
        <v>35.97</v>
      </c>
      <c r="D32" s="104">
        <v>24.42</v>
      </c>
      <c r="E32" s="104">
        <v>18.649999999999999</v>
      </c>
      <c r="F32" s="104">
        <v>15.19</v>
      </c>
      <c r="G32" s="104">
        <v>12.89</v>
      </c>
      <c r="H32" s="104">
        <v>11.24</v>
      </c>
      <c r="I32" s="104">
        <v>10.01</v>
      </c>
      <c r="J32" s="104">
        <v>9.06</v>
      </c>
      <c r="K32" s="104">
        <v>8.2899999999999991</v>
      </c>
      <c r="L32" s="104">
        <v>7.67</v>
      </c>
      <c r="M32" s="104">
        <v>7.15</v>
      </c>
      <c r="N32" s="104">
        <v>6.72</v>
      </c>
      <c r="O32" s="104">
        <v>6.34</v>
      </c>
      <c r="P32" s="104">
        <v>6.02</v>
      </c>
      <c r="Q32" s="104">
        <v>5.74</v>
      </c>
      <c r="R32" s="104">
        <v>5.49</v>
      </c>
      <c r="S32" s="104">
        <v>5.28</v>
      </c>
      <c r="T32" s="104">
        <v>5.08</v>
      </c>
      <c r="U32" s="104">
        <v>4.91</v>
      </c>
      <c r="V32" s="104">
        <v>4.75</v>
      </c>
      <c r="W32" s="104">
        <v>4.6100000000000003</v>
      </c>
      <c r="X32" s="104">
        <v>4.4800000000000004</v>
      </c>
      <c r="Y32" s="104">
        <v>4.3600000000000003</v>
      </c>
      <c r="Z32" s="104">
        <v>4.26</v>
      </c>
      <c r="AA32" s="104">
        <v>4.16</v>
      </c>
      <c r="AB32" s="104">
        <v>4.07</v>
      </c>
      <c r="AC32" s="104">
        <v>3.98</v>
      </c>
      <c r="AD32" s="104">
        <v>3.91</v>
      </c>
      <c r="AE32" s="104">
        <v>3.84</v>
      </c>
      <c r="AF32" s="104">
        <v>3.77</v>
      </c>
      <c r="AG32" s="104">
        <v>3.71</v>
      </c>
      <c r="AH32" s="104">
        <v>3.65</v>
      </c>
      <c r="AI32" s="104">
        <v>3.6</v>
      </c>
      <c r="AJ32" s="104">
        <v>3.55</v>
      </c>
      <c r="AK32" s="104">
        <v>3.51</v>
      </c>
      <c r="AL32" s="104">
        <v>3.47</v>
      </c>
      <c r="AM32" s="104">
        <v>3.43</v>
      </c>
      <c r="AN32" s="104">
        <v>3.39</v>
      </c>
      <c r="AO32" s="104">
        <v>3.36</v>
      </c>
      <c r="AP32" s="104">
        <v>3.33</v>
      </c>
      <c r="AQ32" s="104">
        <v>3.3</v>
      </c>
      <c r="AR32" s="104">
        <v>3.27</v>
      </c>
      <c r="AS32" s="104">
        <v>3.25</v>
      </c>
      <c r="AT32" s="104">
        <v>3.22</v>
      </c>
      <c r="AU32" s="104">
        <v>3.22</v>
      </c>
      <c r="AV32" s="104"/>
      <c r="AW32" s="104"/>
      <c r="AX32" s="104"/>
      <c r="AY32" s="104"/>
      <c r="AZ32" s="104"/>
    </row>
    <row r="33" spans="1:52" x14ac:dyDescent="0.25">
      <c r="A33" s="103">
        <v>22</v>
      </c>
      <c r="B33" s="104">
        <v>71.650000000000006</v>
      </c>
      <c r="C33" s="104">
        <v>36.49</v>
      </c>
      <c r="D33" s="104">
        <v>24.77</v>
      </c>
      <c r="E33" s="104">
        <v>18.920000000000002</v>
      </c>
      <c r="F33" s="104">
        <v>15.41</v>
      </c>
      <c r="G33" s="104">
        <v>13.07</v>
      </c>
      <c r="H33" s="104">
        <v>11.4</v>
      </c>
      <c r="I33" s="104">
        <v>10.15</v>
      </c>
      <c r="J33" s="104">
        <v>9.19</v>
      </c>
      <c r="K33" s="104">
        <v>8.41</v>
      </c>
      <c r="L33" s="104">
        <v>7.78</v>
      </c>
      <c r="M33" s="104">
        <v>7.26</v>
      </c>
      <c r="N33" s="104">
        <v>6.81</v>
      </c>
      <c r="O33" s="104">
        <v>6.44</v>
      </c>
      <c r="P33" s="104">
        <v>6.11</v>
      </c>
      <c r="Q33" s="104">
        <v>5.82</v>
      </c>
      <c r="R33" s="104">
        <v>5.57</v>
      </c>
      <c r="S33" s="104">
        <v>5.35</v>
      </c>
      <c r="T33" s="104">
        <v>5.16</v>
      </c>
      <c r="U33" s="104">
        <v>4.9800000000000004</v>
      </c>
      <c r="V33" s="104">
        <v>4.82</v>
      </c>
      <c r="W33" s="104">
        <v>4.68</v>
      </c>
      <c r="X33" s="104">
        <v>4.55</v>
      </c>
      <c r="Y33" s="104">
        <v>4.43</v>
      </c>
      <c r="Z33" s="104">
        <v>4.32</v>
      </c>
      <c r="AA33" s="104">
        <v>4.22</v>
      </c>
      <c r="AB33" s="104">
        <v>4.13</v>
      </c>
      <c r="AC33" s="104">
        <v>4.04</v>
      </c>
      <c r="AD33" s="104">
        <v>3.97</v>
      </c>
      <c r="AE33" s="104">
        <v>3.89</v>
      </c>
      <c r="AF33" s="104">
        <v>3.83</v>
      </c>
      <c r="AG33" s="104">
        <v>3.77</v>
      </c>
      <c r="AH33" s="104">
        <v>3.71</v>
      </c>
      <c r="AI33" s="104">
        <v>3.66</v>
      </c>
      <c r="AJ33" s="104">
        <v>3.61</v>
      </c>
      <c r="AK33" s="104">
        <v>3.56</v>
      </c>
      <c r="AL33" s="104">
        <v>3.52</v>
      </c>
      <c r="AM33" s="104">
        <v>3.48</v>
      </c>
      <c r="AN33" s="104">
        <v>3.45</v>
      </c>
      <c r="AO33" s="104">
        <v>3.41</v>
      </c>
      <c r="AP33" s="104">
        <v>3.38</v>
      </c>
      <c r="AQ33" s="104">
        <v>3.35</v>
      </c>
      <c r="AR33" s="104">
        <v>3.33</v>
      </c>
      <c r="AS33" s="104">
        <v>3.3</v>
      </c>
      <c r="AT33" s="104">
        <v>3.3</v>
      </c>
      <c r="AU33" s="104"/>
      <c r="AV33" s="104"/>
      <c r="AW33" s="104"/>
      <c r="AX33" s="104"/>
      <c r="AY33" s="104"/>
      <c r="AZ33" s="104"/>
    </row>
    <row r="34" spans="1:52" x14ac:dyDescent="0.25">
      <c r="A34" s="103">
        <v>23</v>
      </c>
      <c r="B34" s="104">
        <v>72.680000000000007</v>
      </c>
      <c r="C34" s="104">
        <v>37.01</v>
      </c>
      <c r="D34" s="104">
        <v>25.13</v>
      </c>
      <c r="E34" s="104">
        <v>19.190000000000001</v>
      </c>
      <c r="F34" s="104">
        <v>15.63</v>
      </c>
      <c r="G34" s="104">
        <v>13.26</v>
      </c>
      <c r="H34" s="104">
        <v>11.57</v>
      </c>
      <c r="I34" s="104">
        <v>10.3</v>
      </c>
      <c r="J34" s="104">
        <v>9.32</v>
      </c>
      <c r="K34" s="104">
        <v>8.5299999999999994</v>
      </c>
      <c r="L34" s="104">
        <v>7.89</v>
      </c>
      <c r="M34" s="104">
        <v>7.36</v>
      </c>
      <c r="N34" s="104">
        <v>6.91</v>
      </c>
      <c r="O34" s="104">
        <v>6.53</v>
      </c>
      <c r="P34" s="104">
        <v>6.2</v>
      </c>
      <c r="Q34" s="104">
        <v>5.91</v>
      </c>
      <c r="R34" s="104">
        <v>5.66</v>
      </c>
      <c r="S34" s="104">
        <v>5.43</v>
      </c>
      <c r="T34" s="104">
        <v>5.23</v>
      </c>
      <c r="U34" s="104">
        <v>5.05</v>
      </c>
      <c r="V34" s="104">
        <v>4.8899999999999997</v>
      </c>
      <c r="W34" s="104">
        <v>4.74</v>
      </c>
      <c r="X34" s="104">
        <v>4.6100000000000003</v>
      </c>
      <c r="Y34" s="104">
        <v>4.49</v>
      </c>
      <c r="Z34" s="104">
        <v>4.38</v>
      </c>
      <c r="AA34" s="104">
        <v>4.28</v>
      </c>
      <c r="AB34" s="104">
        <v>4.1900000000000004</v>
      </c>
      <c r="AC34" s="104">
        <v>4.0999999999999996</v>
      </c>
      <c r="AD34" s="104">
        <v>4.03</v>
      </c>
      <c r="AE34" s="104">
        <v>3.95</v>
      </c>
      <c r="AF34" s="104">
        <v>3.89</v>
      </c>
      <c r="AG34" s="104">
        <v>3.83</v>
      </c>
      <c r="AH34" s="104">
        <v>3.77</v>
      </c>
      <c r="AI34" s="104">
        <v>3.71</v>
      </c>
      <c r="AJ34" s="104">
        <v>3.67</v>
      </c>
      <c r="AK34" s="104">
        <v>3.62</v>
      </c>
      <c r="AL34" s="104">
        <v>3.58</v>
      </c>
      <c r="AM34" s="104">
        <v>3.54</v>
      </c>
      <c r="AN34" s="104">
        <v>3.5</v>
      </c>
      <c r="AO34" s="104">
        <v>3.47</v>
      </c>
      <c r="AP34" s="104">
        <v>3.44</v>
      </c>
      <c r="AQ34" s="104">
        <v>3.41</v>
      </c>
      <c r="AR34" s="104">
        <v>3.38</v>
      </c>
      <c r="AS34" s="104">
        <v>3.38</v>
      </c>
      <c r="AT34" s="104"/>
      <c r="AU34" s="104"/>
      <c r="AV34" s="104"/>
      <c r="AW34" s="104"/>
      <c r="AX34" s="104"/>
      <c r="AY34" s="104"/>
      <c r="AZ34" s="104"/>
    </row>
    <row r="35" spans="1:52" x14ac:dyDescent="0.25">
      <c r="A35" s="103">
        <v>24</v>
      </c>
      <c r="B35" s="104">
        <v>73.72</v>
      </c>
      <c r="C35" s="104">
        <v>37.54</v>
      </c>
      <c r="D35" s="104">
        <v>25.48</v>
      </c>
      <c r="E35" s="104">
        <v>19.46</v>
      </c>
      <c r="F35" s="104">
        <v>15.85</v>
      </c>
      <c r="G35" s="104">
        <v>13.45</v>
      </c>
      <c r="H35" s="104">
        <v>11.73</v>
      </c>
      <c r="I35" s="104">
        <v>10.45</v>
      </c>
      <c r="J35" s="104">
        <v>9.4499999999999993</v>
      </c>
      <c r="K35" s="104">
        <v>8.66</v>
      </c>
      <c r="L35" s="104">
        <v>8.01</v>
      </c>
      <c r="M35" s="104">
        <v>7.47</v>
      </c>
      <c r="N35" s="104">
        <v>7.01</v>
      </c>
      <c r="O35" s="104">
        <v>6.62</v>
      </c>
      <c r="P35" s="104">
        <v>6.29</v>
      </c>
      <c r="Q35" s="104">
        <v>5.99</v>
      </c>
      <c r="R35" s="104">
        <v>5.74</v>
      </c>
      <c r="S35" s="104">
        <v>5.51</v>
      </c>
      <c r="T35" s="104">
        <v>5.31</v>
      </c>
      <c r="U35" s="104">
        <v>5.13</v>
      </c>
      <c r="V35" s="104">
        <v>4.96</v>
      </c>
      <c r="W35" s="104">
        <v>4.8099999999999996</v>
      </c>
      <c r="X35" s="104">
        <v>4.68</v>
      </c>
      <c r="Y35" s="104">
        <v>4.5599999999999996</v>
      </c>
      <c r="Z35" s="104">
        <v>4.45</v>
      </c>
      <c r="AA35" s="104">
        <v>4.3499999999999996</v>
      </c>
      <c r="AB35" s="104">
        <v>4.25</v>
      </c>
      <c r="AC35" s="104">
        <v>4.17</v>
      </c>
      <c r="AD35" s="104">
        <v>4.09</v>
      </c>
      <c r="AE35" s="104">
        <v>4.01</v>
      </c>
      <c r="AF35" s="104">
        <v>3.95</v>
      </c>
      <c r="AG35" s="104">
        <v>3.88</v>
      </c>
      <c r="AH35" s="104">
        <v>3.83</v>
      </c>
      <c r="AI35" s="104">
        <v>3.77</v>
      </c>
      <c r="AJ35" s="104">
        <v>3.72</v>
      </c>
      <c r="AK35" s="104">
        <v>3.68</v>
      </c>
      <c r="AL35" s="104">
        <v>3.64</v>
      </c>
      <c r="AM35" s="104">
        <v>3.6</v>
      </c>
      <c r="AN35" s="104">
        <v>3.56</v>
      </c>
      <c r="AO35" s="104">
        <v>3.53</v>
      </c>
      <c r="AP35" s="104">
        <v>3.5</v>
      </c>
      <c r="AQ35" s="104">
        <v>3.47</v>
      </c>
      <c r="AR35" s="104">
        <v>3.46</v>
      </c>
      <c r="AS35" s="104"/>
      <c r="AT35" s="104"/>
      <c r="AU35" s="104"/>
      <c r="AV35" s="104"/>
      <c r="AW35" s="104"/>
      <c r="AX35" s="104"/>
      <c r="AY35" s="104"/>
      <c r="AZ35" s="104"/>
    </row>
    <row r="36" spans="1:52" x14ac:dyDescent="0.25">
      <c r="A36" s="103">
        <v>25</v>
      </c>
      <c r="B36" s="104">
        <v>74.77</v>
      </c>
      <c r="C36" s="104">
        <v>38.08</v>
      </c>
      <c r="D36" s="104">
        <v>25.85</v>
      </c>
      <c r="E36" s="104">
        <v>19.739999999999998</v>
      </c>
      <c r="F36" s="104">
        <v>16.079999999999998</v>
      </c>
      <c r="G36" s="104">
        <v>13.64</v>
      </c>
      <c r="H36" s="104">
        <v>11.9</v>
      </c>
      <c r="I36" s="104">
        <v>10.6</v>
      </c>
      <c r="J36" s="104">
        <v>9.59</v>
      </c>
      <c r="K36" s="104">
        <v>8.7799999999999994</v>
      </c>
      <c r="L36" s="104">
        <v>8.1199999999999992</v>
      </c>
      <c r="M36" s="104">
        <v>7.58</v>
      </c>
      <c r="N36" s="104">
        <v>7.11</v>
      </c>
      <c r="O36" s="104">
        <v>6.72</v>
      </c>
      <c r="P36" s="104">
        <v>6.38</v>
      </c>
      <c r="Q36" s="104">
        <v>6.08</v>
      </c>
      <c r="R36" s="104">
        <v>5.82</v>
      </c>
      <c r="S36" s="104">
        <v>5.59</v>
      </c>
      <c r="T36" s="104">
        <v>5.38</v>
      </c>
      <c r="U36" s="104">
        <v>5.2</v>
      </c>
      <c r="V36" s="104">
        <v>5.04</v>
      </c>
      <c r="W36" s="104">
        <v>4.8899999999999997</v>
      </c>
      <c r="X36" s="104">
        <v>4.75</v>
      </c>
      <c r="Y36" s="104">
        <v>4.63</v>
      </c>
      <c r="Z36" s="104">
        <v>4.51</v>
      </c>
      <c r="AA36" s="104">
        <v>4.41</v>
      </c>
      <c r="AB36" s="104">
        <v>4.32</v>
      </c>
      <c r="AC36" s="104">
        <v>4.2300000000000004</v>
      </c>
      <c r="AD36" s="104">
        <v>4.1500000000000004</v>
      </c>
      <c r="AE36" s="104">
        <v>4.08</v>
      </c>
      <c r="AF36" s="104">
        <v>4.01</v>
      </c>
      <c r="AG36" s="104">
        <v>3.95</v>
      </c>
      <c r="AH36" s="104">
        <v>3.89</v>
      </c>
      <c r="AI36" s="104">
        <v>3.83</v>
      </c>
      <c r="AJ36" s="104">
        <v>3.78</v>
      </c>
      <c r="AK36" s="104">
        <v>3.74</v>
      </c>
      <c r="AL36" s="104">
        <v>3.7</v>
      </c>
      <c r="AM36" s="104">
        <v>3.66</v>
      </c>
      <c r="AN36" s="104">
        <v>3.62</v>
      </c>
      <c r="AO36" s="104">
        <v>3.59</v>
      </c>
      <c r="AP36" s="104">
        <v>3.56</v>
      </c>
      <c r="AQ36" s="104">
        <v>3.55</v>
      </c>
      <c r="AR36" s="104"/>
      <c r="AS36" s="104"/>
      <c r="AT36" s="104"/>
      <c r="AU36" s="104"/>
      <c r="AV36" s="104"/>
      <c r="AW36" s="104"/>
      <c r="AX36" s="104"/>
      <c r="AY36" s="104"/>
      <c r="AZ36" s="104"/>
    </row>
    <row r="37" spans="1:52" x14ac:dyDescent="0.25">
      <c r="A37" s="103">
        <v>26</v>
      </c>
      <c r="B37" s="104">
        <v>75.84</v>
      </c>
      <c r="C37" s="104">
        <v>38.619999999999997</v>
      </c>
      <c r="D37" s="104">
        <v>26.22</v>
      </c>
      <c r="E37" s="104">
        <v>20.02</v>
      </c>
      <c r="F37" s="104">
        <v>16.309999999999999</v>
      </c>
      <c r="G37" s="104">
        <v>13.84</v>
      </c>
      <c r="H37" s="104">
        <v>12.07</v>
      </c>
      <c r="I37" s="104">
        <v>10.75</v>
      </c>
      <c r="J37" s="104">
        <v>9.73</v>
      </c>
      <c r="K37" s="104">
        <v>8.91</v>
      </c>
      <c r="L37" s="104">
        <v>8.24</v>
      </c>
      <c r="M37" s="104">
        <v>7.69</v>
      </c>
      <c r="N37" s="104">
        <v>7.22</v>
      </c>
      <c r="O37" s="104">
        <v>6.82</v>
      </c>
      <c r="P37" s="104">
        <v>6.47</v>
      </c>
      <c r="Q37" s="104">
        <v>6.17</v>
      </c>
      <c r="R37" s="104">
        <v>5.91</v>
      </c>
      <c r="S37" s="104">
        <v>5.67</v>
      </c>
      <c r="T37" s="104">
        <v>5.46</v>
      </c>
      <c r="U37" s="104">
        <v>5.28</v>
      </c>
      <c r="V37" s="104">
        <v>5.1100000000000003</v>
      </c>
      <c r="W37" s="104">
        <v>4.96</v>
      </c>
      <c r="X37" s="104">
        <v>4.82</v>
      </c>
      <c r="Y37" s="104">
        <v>4.7</v>
      </c>
      <c r="Z37" s="104">
        <v>4.58</v>
      </c>
      <c r="AA37" s="104">
        <v>4.4800000000000004</v>
      </c>
      <c r="AB37" s="104">
        <v>4.38</v>
      </c>
      <c r="AC37" s="104">
        <v>4.3</v>
      </c>
      <c r="AD37" s="104">
        <v>4.22</v>
      </c>
      <c r="AE37" s="104">
        <v>4.1399999999999997</v>
      </c>
      <c r="AF37" s="104">
        <v>4.07</v>
      </c>
      <c r="AG37" s="104">
        <v>4.01</v>
      </c>
      <c r="AH37" s="104">
        <v>3.95</v>
      </c>
      <c r="AI37" s="104">
        <v>3.9</v>
      </c>
      <c r="AJ37" s="104">
        <v>3.85</v>
      </c>
      <c r="AK37" s="104">
        <v>3.8</v>
      </c>
      <c r="AL37" s="104">
        <v>3.76</v>
      </c>
      <c r="AM37" s="104">
        <v>3.72</v>
      </c>
      <c r="AN37" s="104">
        <v>3.68</v>
      </c>
      <c r="AO37" s="104">
        <v>3.65</v>
      </c>
      <c r="AP37" s="104">
        <v>3.64</v>
      </c>
      <c r="AQ37" s="104"/>
      <c r="AR37" s="104"/>
      <c r="AS37" s="104"/>
      <c r="AT37" s="104"/>
      <c r="AU37" s="104"/>
      <c r="AV37" s="104"/>
      <c r="AW37" s="104"/>
      <c r="AX37" s="104"/>
      <c r="AY37" s="104"/>
      <c r="AZ37" s="104"/>
    </row>
    <row r="38" spans="1:52" x14ac:dyDescent="0.25">
      <c r="A38" s="103">
        <v>27</v>
      </c>
      <c r="B38" s="104">
        <v>76.92</v>
      </c>
      <c r="C38" s="104">
        <v>39.17</v>
      </c>
      <c r="D38" s="104">
        <v>26.59</v>
      </c>
      <c r="E38" s="104">
        <v>20.309999999999999</v>
      </c>
      <c r="F38" s="104">
        <v>16.54</v>
      </c>
      <c r="G38" s="104">
        <v>14.04</v>
      </c>
      <c r="H38" s="104">
        <v>12.25</v>
      </c>
      <c r="I38" s="104">
        <v>10.91</v>
      </c>
      <c r="J38" s="104">
        <v>9.8699999999999992</v>
      </c>
      <c r="K38" s="104">
        <v>9.0399999999999991</v>
      </c>
      <c r="L38" s="104">
        <v>8.36</v>
      </c>
      <c r="M38" s="104">
        <v>7.8</v>
      </c>
      <c r="N38" s="104">
        <v>7.32</v>
      </c>
      <c r="O38" s="104">
        <v>6.92</v>
      </c>
      <c r="P38" s="104">
        <v>6.57</v>
      </c>
      <c r="Q38" s="104">
        <v>6.26</v>
      </c>
      <c r="R38" s="104">
        <v>5.99</v>
      </c>
      <c r="S38" s="104">
        <v>5.76</v>
      </c>
      <c r="T38" s="104">
        <v>5.54</v>
      </c>
      <c r="U38" s="104">
        <v>5.36</v>
      </c>
      <c r="V38" s="104">
        <v>5.19</v>
      </c>
      <c r="W38" s="104">
        <v>5.03</v>
      </c>
      <c r="X38" s="104">
        <v>4.8899999999999997</v>
      </c>
      <c r="Y38" s="104">
        <v>4.7699999999999996</v>
      </c>
      <c r="Z38" s="104">
        <v>4.6500000000000004</v>
      </c>
      <c r="AA38" s="104">
        <v>4.55</v>
      </c>
      <c r="AB38" s="104">
        <v>4.45</v>
      </c>
      <c r="AC38" s="104">
        <v>4.3600000000000003</v>
      </c>
      <c r="AD38" s="104">
        <v>4.28</v>
      </c>
      <c r="AE38" s="104">
        <v>4.21</v>
      </c>
      <c r="AF38" s="104">
        <v>4.1399999999999997</v>
      </c>
      <c r="AG38" s="104">
        <v>4.07</v>
      </c>
      <c r="AH38" s="104">
        <v>4.0199999999999996</v>
      </c>
      <c r="AI38" s="104">
        <v>3.96</v>
      </c>
      <c r="AJ38" s="104">
        <v>3.91</v>
      </c>
      <c r="AK38" s="104">
        <v>3.87</v>
      </c>
      <c r="AL38" s="104">
        <v>3.82</v>
      </c>
      <c r="AM38" s="104">
        <v>3.79</v>
      </c>
      <c r="AN38" s="104">
        <v>3.75</v>
      </c>
      <c r="AO38" s="104">
        <v>3.74</v>
      </c>
      <c r="AP38" s="104"/>
      <c r="AQ38" s="104"/>
      <c r="AR38" s="104"/>
      <c r="AS38" s="104"/>
      <c r="AT38" s="104"/>
      <c r="AU38" s="104"/>
      <c r="AV38" s="104"/>
      <c r="AW38" s="104"/>
      <c r="AX38" s="104"/>
      <c r="AY38" s="104"/>
      <c r="AZ38" s="104"/>
    </row>
    <row r="39" spans="1:52" x14ac:dyDescent="0.25">
      <c r="A39" s="103">
        <v>28</v>
      </c>
      <c r="B39" s="104">
        <v>78.02</v>
      </c>
      <c r="C39" s="104">
        <v>39.729999999999997</v>
      </c>
      <c r="D39" s="104">
        <v>26.98</v>
      </c>
      <c r="E39" s="104">
        <v>20.6</v>
      </c>
      <c r="F39" s="104">
        <v>16.78</v>
      </c>
      <c r="G39" s="104">
        <v>14.24</v>
      </c>
      <c r="H39" s="104">
        <v>12.42</v>
      </c>
      <c r="I39" s="104">
        <v>11.07</v>
      </c>
      <c r="J39" s="104">
        <v>10.01</v>
      </c>
      <c r="K39" s="104">
        <v>9.17</v>
      </c>
      <c r="L39" s="104">
        <v>8.48</v>
      </c>
      <c r="M39" s="104">
        <v>7.91</v>
      </c>
      <c r="N39" s="104">
        <v>7.43</v>
      </c>
      <c r="O39" s="104">
        <v>7.02</v>
      </c>
      <c r="P39" s="104">
        <v>6.66</v>
      </c>
      <c r="Q39" s="104">
        <v>6.35</v>
      </c>
      <c r="R39" s="104">
        <v>6.08</v>
      </c>
      <c r="S39" s="104">
        <v>5.84</v>
      </c>
      <c r="T39" s="104">
        <v>5.63</v>
      </c>
      <c r="U39" s="104">
        <v>5.44</v>
      </c>
      <c r="V39" s="104">
        <v>5.26</v>
      </c>
      <c r="W39" s="104">
        <v>5.1100000000000003</v>
      </c>
      <c r="X39" s="104">
        <v>4.97</v>
      </c>
      <c r="Y39" s="104">
        <v>4.84</v>
      </c>
      <c r="Z39" s="104">
        <v>4.72</v>
      </c>
      <c r="AA39" s="104">
        <v>4.62</v>
      </c>
      <c r="AB39" s="104">
        <v>4.5199999999999996</v>
      </c>
      <c r="AC39" s="104">
        <v>4.43</v>
      </c>
      <c r="AD39" s="104">
        <v>4.3499999999999996</v>
      </c>
      <c r="AE39" s="104">
        <v>4.28</v>
      </c>
      <c r="AF39" s="104">
        <v>4.21</v>
      </c>
      <c r="AG39" s="104">
        <v>4.1399999999999997</v>
      </c>
      <c r="AH39" s="104">
        <v>4.08</v>
      </c>
      <c r="AI39" s="104">
        <v>4.03</v>
      </c>
      <c r="AJ39" s="104">
        <v>3.98</v>
      </c>
      <c r="AK39" s="104">
        <v>3.93</v>
      </c>
      <c r="AL39" s="104">
        <v>3.89</v>
      </c>
      <c r="AM39" s="104">
        <v>3.85</v>
      </c>
      <c r="AN39" s="104">
        <v>3.84</v>
      </c>
      <c r="AO39" s="104"/>
      <c r="AP39" s="104"/>
      <c r="AQ39" s="104"/>
      <c r="AR39" s="104"/>
      <c r="AS39" s="104"/>
      <c r="AT39" s="104"/>
      <c r="AU39" s="104"/>
      <c r="AV39" s="104"/>
      <c r="AW39" s="104"/>
      <c r="AX39" s="104"/>
      <c r="AY39" s="104"/>
      <c r="AZ39" s="104"/>
    </row>
    <row r="40" spans="1:52" x14ac:dyDescent="0.25">
      <c r="A40" s="103">
        <v>29</v>
      </c>
      <c r="B40" s="104">
        <v>79.14</v>
      </c>
      <c r="C40" s="104">
        <v>40.299999999999997</v>
      </c>
      <c r="D40" s="104">
        <v>27.37</v>
      </c>
      <c r="E40" s="104">
        <v>20.9</v>
      </c>
      <c r="F40" s="104">
        <v>17.02</v>
      </c>
      <c r="G40" s="104">
        <v>14.44</v>
      </c>
      <c r="H40" s="104">
        <v>12.6</v>
      </c>
      <c r="I40" s="104">
        <v>11.23</v>
      </c>
      <c r="J40" s="104">
        <v>10.16</v>
      </c>
      <c r="K40" s="104">
        <v>9.3000000000000007</v>
      </c>
      <c r="L40" s="104">
        <v>8.61</v>
      </c>
      <c r="M40" s="104">
        <v>8.0299999999999994</v>
      </c>
      <c r="N40" s="104">
        <v>7.54</v>
      </c>
      <c r="O40" s="104">
        <v>7.12</v>
      </c>
      <c r="P40" s="104">
        <v>6.76</v>
      </c>
      <c r="Q40" s="104">
        <v>6.45</v>
      </c>
      <c r="R40" s="104">
        <v>6.17</v>
      </c>
      <c r="S40" s="104">
        <v>5.93</v>
      </c>
      <c r="T40" s="104">
        <v>5.71</v>
      </c>
      <c r="U40" s="104">
        <v>5.52</v>
      </c>
      <c r="V40" s="104">
        <v>5.34</v>
      </c>
      <c r="W40" s="104">
        <v>5.19</v>
      </c>
      <c r="X40" s="104">
        <v>5.04</v>
      </c>
      <c r="Y40" s="104">
        <v>4.92</v>
      </c>
      <c r="Z40" s="104">
        <v>4.8</v>
      </c>
      <c r="AA40" s="104">
        <v>4.6900000000000004</v>
      </c>
      <c r="AB40" s="104">
        <v>4.59</v>
      </c>
      <c r="AC40" s="104">
        <v>4.5</v>
      </c>
      <c r="AD40" s="104">
        <v>4.42</v>
      </c>
      <c r="AE40" s="104">
        <v>4.3499999999999996</v>
      </c>
      <c r="AF40" s="104">
        <v>4.28</v>
      </c>
      <c r="AG40" s="104">
        <v>4.21</v>
      </c>
      <c r="AH40" s="104">
        <v>4.1500000000000004</v>
      </c>
      <c r="AI40" s="104">
        <v>4.0999999999999996</v>
      </c>
      <c r="AJ40" s="104">
        <v>4.05</v>
      </c>
      <c r="AK40" s="104">
        <v>4</v>
      </c>
      <c r="AL40" s="104">
        <v>3.96</v>
      </c>
      <c r="AM40" s="104">
        <v>3.95</v>
      </c>
      <c r="AN40" s="104"/>
      <c r="AO40" s="104"/>
      <c r="AP40" s="104"/>
      <c r="AQ40" s="104"/>
      <c r="AR40" s="104"/>
      <c r="AS40" s="104"/>
      <c r="AT40" s="104"/>
      <c r="AU40" s="104"/>
      <c r="AV40" s="104"/>
      <c r="AW40" s="104"/>
      <c r="AX40" s="104"/>
      <c r="AY40" s="104"/>
      <c r="AZ40" s="104"/>
    </row>
    <row r="41" spans="1:52" x14ac:dyDescent="0.25">
      <c r="A41" s="103">
        <v>30</v>
      </c>
      <c r="B41" s="104">
        <v>80.260000000000005</v>
      </c>
      <c r="C41" s="104">
        <v>40.880000000000003</v>
      </c>
      <c r="D41" s="104">
        <v>27.75</v>
      </c>
      <c r="E41" s="104">
        <v>21.2</v>
      </c>
      <c r="F41" s="104">
        <v>17.27</v>
      </c>
      <c r="G41" s="104">
        <v>14.65</v>
      </c>
      <c r="H41" s="104">
        <v>12.78</v>
      </c>
      <c r="I41" s="104">
        <v>11.39</v>
      </c>
      <c r="J41" s="104">
        <v>10.3</v>
      </c>
      <c r="K41" s="104">
        <v>9.43</v>
      </c>
      <c r="L41" s="104">
        <v>8.73</v>
      </c>
      <c r="M41" s="104">
        <v>8.14</v>
      </c>
      <c r="N41" s="104">
        <v>7.65</v>
      </c>
      <c r="O41" s="104">
        <v>7.22</v>
      </c>
      <c r="P41" s="104">
        <v>6.86</v>
      </c>
      <c r="Q41" s="104">
        <v>6.54</v>
      </c>
      <c r="R41" s="104">
        <v>6.26</v>
      </c>
      <c r="S41" s="104">
        <v>6.02</v>
      </c>
      <c r="T41" s="104">
        <v>5.8</v>
      </c>
      <c r="U41" s="104">
        <v>5.6</v>
      </c>
      <c r="V41" s="104">
        <v>5.42</v>
      </c>
      <c r="W41" s="104">
        <v>5.27</v>
      </c>
      <c r="X41" s="104">
        <v>5.12</v>
      </c>
      <c r="Y41" s="104">
        <v>4.99</v>
      </c>
      <c r="Z41" s="104">
        <v>4.87</v>
      </c>
      <c r="AA41" s="104">
        <v>4.7699999999999996</v>
      </c>
      <c r="AB41" s="104">
        <v>4.67</v>
      </c>
      <c r="AC41" s="104">
        <v>4.58</v>
      </c>
      <c r="AD41" s="104">
        <v>4.49</v>
      </c>
      <c r="AE41" s="104">
        <v>4.42</v>
      </c>
      <c r="AF41" s="104">
        <v>4.3499999999999996</v>
      </c>
      <c r="AG41" s="104">
        <v>4.28</v>
      </c>
      <c r="AH41" s="104">
        <v>4.22</v>
      </c>
      <c r="AI41" s="104">
        <v>4.17</v>
      </c>
      <c r="AJ41" s="104">
        <v>4.12</v>
      </c>
      <c r="AK41" s="104">
        <v>4.08</v>
      </c>
      <c r="AL41" s="104">
        <v>4.0599999999999996</v>
      </c>
      <c r="AM41" s="104"/>
      <c r="AN41" s="104"/>
      <c r="AO41" s="104"/>
      <c r="AP41" s="104"/>
      <c r="AQ41" s="104"/>
      <c r="AR41" s="104"/>
      <c r="AS41" s="104"/>
      <c r="AT41" s="104"/>
      <c r="AU41" s="104"/>
      <c r="AV41" s="104"/>
      <c r="AW41" s="104"/>
      <c r="AX41" s="104"/>
      <c r="AY41" s="104"/>
      <c r="AZ41" s="104"/>
    </row>
    <row r="42" spans="1:52" x14ac:dyDescent="0.25">
      <c r="A42" s="103">
        <v>31</v>
      </c>
      <c r="B42" s="104">
        <v>81.38</v>
      </c>
      <c r="C42" s="104">
        <v>41.45</v>
      </c>
      <c r="D42" s="104">
        <v>28.14</v>
      </c>
      <c r="E42" s="104">
        <v>21.49</v>
      </c>
      <c r="F42" s="104">
        <v>17.510000000000002</v>
      </c>
      <c r="G42" s="104">
        <v>14.85</v>
      </c>
      <c r="H42" s="104">
        <v>12.96</v>
      </c>
      <c r="I42" s="104">
        <v>11.55</v>
      </c>
      <c r="J42" s="104">
        <v>10.45</v>
      </c>
      <c r="K42" s="104">
        <v>9.57</v>
      </c>
      <c r="L42" s="104">
        <v>8.85</v>
      </c>
      <c r="M42" s="104">
        <v>8.26</v>
      </c>
      <c r="N42" s="104">
        <v>7.76</v>
      </c>
      <c r="O42" s="104">
        <v>7.33</v>
      </c>
      <c r="P42" s="104">
        <v>6.96</v>
      </c>
      <c r="Q42" s="104">
        <v>6.64</v>
      </c>
      <c r="R42" s="104">
        <v>6.35</v>
      </c>
      <c r="S42" s="104">
        <v>6.1</v>
      </c>
      <c r="T42" s="104">
        <v>5.88</v>
      </c>
      <c r="U42" s="104">
        <v>5.68</v>
      </c>
      <c r="V42" s="104">
        <v>5.51</v>
      </c>
      <c r="W42" s="104">
        <v>5.35</v>
      </c>
      <c r="X42" s="104">
        <v>5.2</v>
      </c>
      <c r="Y42" s="104">
        <v>5.07</v>
      </c>
      <c r="Z42" s="104">
        <v>4.95</v>
      </c>
      <c r="AA42" s="104">
        <v>4.84</v>
      </c>
      <c r="AB42" s="104">
        <v>4.74</v>
      </c>
      <c r="AC42" s="104">
        <v>4.6500000000000004</v>
      </c>
      <c r="AD42" s="104">
        <v>4.57</v>
      </c>
      <c r="AE42" s="104">
        <v>4.49</v>
      </c>
      <c r="AF42" s="104">
        <v>4.42</v>
      </c>
      <c r="AG42" s="104">
        <v>4.3600000000000003</v>
      </c>
      <c r="AH42" s="104">
        <v>4.3</v>
      </c>
      <c r="AI42" s="104">
        <v>4.24</v>
      </c>
      <c r="AJ42" s="104">
        <v>4.2</v>
      </c>
      <c r="AK42" s="104">
        <v>4.18</v>
      </c>
      <c r="AL42" s="104"/>
      <c r="AM42" s="104"/>
      <c r="AN42" s="104"/>
      <c r="AO42" s="104"/>
      <c r="AP42" s="104"/>
      <c r="AQ42" s="104"/>
      <c r="AR42" s="104"/>
      <c r="AS42" s="104"/>
      <c r="AT42" s="104"/>
      <c r="AU42" s="104"/>
      <c r="AV42" s="104"/>
      <c r="AW42" s="104"/>
      <c r="AX42" s="104"/>
      <c r="AY42" s="104"/>
      <c r="AZ42" s="104"/>
    </row>
    <row r="43" spans="1:52" x14ac:dyDescent="0.25">
      <c r="A43" s="103">
        <v>32</v>
      </c>
      <c r="B43" s="104">
        <v>82.52</v>
      </c>
      <c r="C43" s="104">
        <v>42.02</v>
      </c>
      <c r="D43" s="104">
        <v>28.53</v>
      </c>
      <c r="E43" s="104">
        <v>21.79</v>
      </c>
      <c r="F43" s="104">
        <v>17.75</v>
      </c>
      <c r="G43" s="104">
        <v>15.06</v>
      </c>
      <c r="H43" s="104">
        <v>13.14</v>
      </c>
      <c r="I43" s="104">
        <v>11.71</v>
      </c>
      <c r="J43" s="104">
        <v>10.59</v>
      </c>
      <c r="K43" s="104">
        <v>9.6999999999999993</v>
      </c>
      <c r="L43" s="104">
        <v>8.98</v>
      </c>
      <c r="M43" s="104">
        <v>8.3800000000000008</v>
      </c>
      <c r="N43" s="104">
        <v>7.87</v>
      </c>
      <c r="O43" s="104">
        <v>7.43</v>
      </c>
      <c r="P43" s="104">
        <v>7.06</v>
      </c>
      <c r="Q43" s="104">
        <v>6.73</v>
      </c>
      <c r="R43" s="104">
        <v>6.45</v>
      </c>
      <c r="S43" s="104">
        <v>6.19</v>
      </c>
      <c r="T43" s="104">
        <v>5.97</v>
      </c>
      <c r="U43" s="104">
        <v>5.77</v>
      </c>
      <c r="V43" s="104">
        <v>5.59</v>
      </c>
      <c r="W43" s="104">
        <v>5.43</v>
      </c>
      <c r="X43" s="104">
        <v>5.28</v>
      </c>
      <c r="Y43" s="104">
        <v>5.15</v>
      </c>
      <c r="Z43" s="104">
        <v>5.03</v>
      </c>
      <c r="AA43" s="104">
        <v>4.92</v>
      </c>
      <c r="AB43" s="104">
        <v>4.82</v>
      </c>
      <c r="AC43" s="104">
        <v>4.7300000000000004</v>
      </c>
      <c r="AD43" s="104">
        <v>4.6399999999999997</v>
      </c>
      <c r="AE43" s="104">
        <v>4.57</v>
      </c>
      <c r="AF43" s="104">
        <v>4.5</v>
      </c>
      <c r="AG43" s="104">
        <v>4.43</v>
      </c>
      <c r="AH43" s="104">
        <v>4.38</v>
      </c>
      <c r="AI43" s="104">
        <v>4.32</v>
      </c>
      <c r="AJ43" s="104">
        <v>4.3</v>
      </c>
      <c r="AK43" s="104"/>
      <c r="AL43" s="104"/>
      <c r="AM43" s="104"/>
      <c r="AN43" s="104"/>
      <c r="AO43" s="104"/>
      <c r="AP43" s="104"/>
      <c r="AQ43" s="104"/>
      <c r="AR43" s="104"/>
      <c r="AS43" s="104"/>
      <c r="AT43" s="104"/>
      <c r="AU43" s="104"/>
      <c r="AV43" s="104"/>
      <c r="AW43" s="104"/>
      <c r="AX43" s="104"/>
      <c r="AY43" s="104"/>
      <c r="AZ43" s="104"/>
    </row>
    <row r="44" spans="1:52" x14ac:dyDescent="0.25">
      <c r="A44" s="103">
        <v>33</v>
      </c>
      <c r="B44" s="104">
        <v>83.67</v>
      </c>
      <c r="C44" s="104">
        <v>42.61</v>
      </c>
      <c r="D44" s="104">
        <v>28.93</v>
      </c>
      <c r="E44" s="104">
        <v>22.1</v>
      </c>
      <c r="F44" s="104">
        <v>18</v>
      </c>
      <c r="G44" s="104">
        <v>15.28</v>
      </c>
      <c r="H44" s="104">
        <v>13.33</v>
      </c>
      <c r="I44" s="104">
        <v>11.87</v>
      </c>
      <c r="J44" s="104">
        <v>10.74</v>
      </c>
      <c r="K44" s="104">
        <v>9.84</v>
      </c>
      <c r="L44" s="104">
        <v>9.11</v>
      </c>
      <c r="M44" s="104">
        <v>8.5</v>
      </c>
      <c r="N44" s="104">
        <v>7.98</v>
      </c>
      <c r="O44" s="104">
        <v>7.54</v>
      </c>
      <c r="P44" s="104">
        <v>7.16</v>
      </c>
      <c r="Q44" s="104">
        <v>6.83</v>
      </c>
      <c r="R44" s="104">
        <v>6.54</v>
      </c>
      <c r="S44" s="104">
        <v>6.29</v>
      </c>
      <c r="T44" s="104">
        <v>6.06</v>
      </c>
      <c r="U44" s="104">
        <v>5.86</v>
      </c>
      <c r="V44" s="104">
        <v>5.68</v>
      </c>
      <c r="W44" s="104">
        <v>5.51</v>
      </c>
      <c r="X44" s="104">
        <v>5.36</v>
      </c>
      <c r="Y44" s="104">
        <v>5.23</v>
      </c>
      <c r="Z44" s="104">
        <v>5.1100000000000003</v>
      </c>
      <c r="AA44" s="104">
        <v>5</v>
      </c>
      <c r="AB44" s="104">
        <v>4.9000000000000004</v>
      </c>
      <c r="AC44" s="104">
        <v>4.8099999999999996</v>
      </c>
      <c r="AD44" s="104">
        <v>4.72</v>
      </c>
      <c r="AE44" s="104">
        <v>4.6500000000000004</v>
      </c>
      <c r="AF44" s="104">
        <v>4.58</v>
      </c>
      <c r="AG44" s="104">
        <v>4.51</v>
      </c>
      <c r="AH44" s="104">
        <v>4.46</v>
      </c>
      <c r="AI44" s="104">
        <v>4.43</v>
      </c>
      <c r="AJ44" s="104"/>
      <c r="AK44" s="104"/>
      <c r="AL44" s="104"/>
      <c r="AM44" s="104"/>
      <c r="AN44" s="104"/>
      <c r="AO44" s="104"/>
      <c r="AP44" s="104"/>
      <c r="AQ44" s="104"/>
      <c r="AR44" s="104"/>
      <c r="AS44" s="104"/>
      <c r="AT44" s="104"/>
      <c r="AU44" s="104"/>
      <c r="AV44" s="104"/>
      <c r="AW44" s="104"/>
      <c r="AX44" s="104"/>
      <c r="AY44" s="104"/>
      <c r="AZ44" s="104"/>
    </row>
    <row r="45" spans="1:52" x14ac:dyDescent="0.25">
      <c r="A45" s="103">
        <v>34</v>
      </c>
      <c r="B45" s="104">
        <v>84.84</v>
      </c>
      <c r="C45" s="104">
        <v>43.21</v>
      </c>
      <c r="D45" s="104">
        <v>29.34</v>
      </c>
      <c r="E45" s="104">
        <v>22.41</v>
      </c>
      <c r="F45" s="104">
        <v>18.260000000000002</v>
      </c>
      <c r="G45" s="104">
        <v>15.49</v>
      </c>
      <c r="H45" s="104">
        <v>13.52</v>
      </c>
      <c r="I45" s="104">
        <v>12.04</v>
      </c>
      <c r="J45" s="104">
        <v>10.9</v>
      </c>
      <c r="K45" s="104">
        <v>9.98</v>
      </c>
      <c r="L45" s="104">
        <v>9.24</v>
      </c>
      <c r="M45" s="104">
        <v>8.6199999999999992</v>
      </c>
      <c r="N45" s="104">
        <v>8.1</v>
      </c>
      <c r="O45" s="104">
        <v>7.65</v>
      </c>
      <c r="P45" s="104">
        <v>7.27</v>
      </c>
      <c r="Q45" s="104">
        <v>6.93</v>
      </c>
      <c r="R45" s="104">
        <v>6.64</v>
      </c>
      <c r="S45" s="104">
        <v>6.38</v>
      </c>
      <c r="T45" s="104">
        <v>6.15</v>
      </c>
      <c r="U45" s="104">
        <v>5.95</v>
      </c>
      <c r="V45" s="104">
        <v>5.77</v>
      </c>
      <c r="W45" s="104">
        <v>5.6</v>
      </c>
      <c r="X45" s="104">
        <v>5.45</v>
      </c>
      <c r="Y45" s="104">
        <v>5.32</v>
      </c>
      <c r="Z45" s="104">
        <v>5.19</v>
      </c>
      <c r="AA45" s="104">
        <v>5.08</v>
      </c>
      <c r="AB45" s="104">
        <v>4.9800000000000004</v>
      </c>
      <c r="AC45" s="104">
        <v>4.8899999999999997</v>
      </c>
      <c r="AD45" s="104">
        <v>4.8099999999999996</v>
      </c>
      <c r="AE45" s="104">
        <v>4.7300000000000004</v>
      </c>
      <c r="AF45" s="104">
        <v>4.66</v>
      </c>
      <c r="AG45" s="104">
        <v>4.5999999999999996</v>
      </c>
      <c r="AH45" s="104">
        <v>4.5599999999999996</v>
      </c>
      <c r="AI45" s="104"/>
      <c r="AJ45" s="104"/>
      <c r="AK45" s="104"/>
      <c r="AL45" s="104"/>
      <c r="AM45" s="104"/>
      <c r="AN45" s="104"/>
      <c r="AO45" s="104"/>
      <c r="AP45" s="104"/>
      <c r="AQ45" s="104"/>
      <c r="AR45" s="104"/>
      <c r="AS45" s="104"/>
      <c r="AT45" s="104"/>
      <c r="AU45" s="104"/>
      <c r="AV45" s="104"/>
      <c r="AW45" s="104"/>
      <c r="AX45" s="104"/>
      <c r="AY45" s="104"/>
      <c r="AZ45" s="104"/>
    </row>
    <row r="46" spans="1:52" x14ac:dyDescent="0.25">
      <c r="A46" s="103">
        <v>35</v>
      </c>
      <c r="B46" s="104">
        <v>86.02</v>
      </c>
      <c r="C46" s="104">
        <v>43.81</v>
      </c>
      <c r="D46" s="104">
        <v>29.75</v>
      </c>
      <c r="E46" s="104">
        <v>22.72</v>
      </c>
      <c r="F46" s="104">
        <v>18.510000000000002</v>
      </c>
      <c r="G46" s="104">
        <v>15.71</v>
      </c>
      <c r="H46" s="104">
        <v>13.71</v>
      </c>
      <c r="I46" s="104">
        <v>12.22</v>
      </c>
      <c r="J46" s="104">
        <v>11.05</v>
      </c>
      <c r="K46" s="104">
        <v>10.130000000000001</v>
      </c>
      <c r="L46" s="104">
        <v>9.3699999999999992</v>
      </c>
      <c r="M46" s="104">
        <v>8.75</v>
      </c>
      <c r="N46" s="104">
        <v>8.2200000000000006</v>
      </c>
      <c r="O46" s="104">
        <v>7.77</v>
      </c>
      <c r="P46" s="104">
        <v>7.38</v>
      </c>
      <c r="Q46" s="104">
        <v>7.04</v>
      </c>
      <c r="R46" s="104">
        <v>6.74</v>
      </c>
      <c r="S46" s="104">
        <v>6.48</v>
      </c>
      <c r="T46" s="104">
        <v>6.25</v>
      </c>
      <c r="U46" s="104">
        <v>6.04</v>
      </c>
      <c r="V46" s="104">
        <v>5.86</v>
      </c>
      <c r="W46" s="104">
        <v>5.69</v>
      </c>
      <c r="X46" s="104">
        <v>5.54</v>
      </c>
      <c r="Y46" s="104">
        <v>5.41</v>
      </c>
      <c r="Z46" s="104">
        <v>5.28</v>
      </c>
      <c r="AA46" s="104">
        <v>5.17</v>
      </c>
      <c r="AB46" s="104">
        <v>5.07</v>
      </c>
      <c r="AC46" s="104">
        <v>4.9800000000000004</v>
      </c>
      <c r="AD46" s="104">
        <v>4.8899999999999997</v>
      </c>
      <c r="AE46" s="104">
        <v>4.82</v>
      </c>
      <c r="AF46" s="104">
        <v>4.75</v>
      </c>
      <c r="AG46" s="104">
        <v>4.71</v>
      </c>
      <c r="AH46" s="104"/>
      <c r="AI46" s="104"/>
      <c r="AJ46" s="104"/>
      <c r="AK46" s="104"/>
      <c r="AL46" s="104"/>
      <c r="AM46" s="104"/>
      <c r="AN46" s="104"/>
      <c r="AO46" s="104"/>
      <c r="AP46" s="104"/>
      <c r="AQ46" s="104"/>
      <c r="AR46" s="104"/>
      <c r="AS46" s="104"/>
      <c r="AT46" s="104"/>
      <c r="AU46" s="104"/>
      <c r="AV46" s="104"/>
      <c r="AW46" s="104"/>
      <c r="AX46" s="104"/>
      <c r="AY46" s="104"/>
      <c r="AZ46" s="104"/>
    </row>
    <row r="47" spans="1:52" x14ac:dyDescent="0.25">
      <c r="A47" s="103">
        <v>36</v>
      </c>
      <c r="B47" s="104">
        <v>87.22</v>
      </c>
      <c r="C47" s="104">
        <v>44.43</v>
      </c>
      <c r="D47" s="104">
        <v>30.17</v>
      </c>
      <c r="E47" s="104">
        <v>23.04</v>
      </c>
      <c r="F47" s="104">
        <v>18.78</v>
      </c>
      <c r="G47" s="104">
        <v>15.93</v>
      </c>
      <c r="H47" s="104">
        <v>13.91</v>
      </c>
      <c r="I47" s="104">
        <v>12.39</v>
      </c>
      <c r="J47" s="104">
        <v>11.21</v>
      </c>
      <c r="K47" s="104">
        <v>10.28</v>
      </c>
      <c r="L47" s="104">
        <v>9.51</v>
      </c>
      <c r="M47" s="104">
        <v>8.8699999999999992</v>
      </c>
      <c r="N47" s="104">
        <v>8.34</v>
      </c>
      <c r="O47" s="104">
        <v>7.88</v>
      </c>
      <c r="P47" s="104">
        <v>7.49</v>
      </c>
      <c r="Q47" s="104">
        <v>7.15</v>
      </c>
      <c r="R47" s="104">
        <v>6.85</v>
      </c>
      <c r="S47" s="104">
        <v>6.58</v>
      </c>
      <c r="T47" s="104">
        <v>6.35</v>
      </c>
      <c r="U47" s="104">
        <v>6.14</v>
      </c>
      <c r="V47" s="104">
        <v>5.95</v>
      </c>
      <c r="W47" s="104">
        <v>5.79</v>
      </c>
      <c r="X47" s="104">
        <v>5.63</v>
      </c>
      <c r="Y47" s="104">
        <v>5.5</v>
      </c>
      <c r="Z47" s="104">
        <v>5.37</v>
      </c>
      <c r="AA47" s="104">
        <v>5.26</v>
      </c>
      <c r="AB47" s="104">
        <v>5.16</v>
      </c>
      <c r="AC47" s="104">
        <v>5.07</v>
      </c>
      <c r="AD47" s="104">
        <v>4.99</v>
      </c>
      <c r="AE47" s="104">
        <v>4.91</v>
      </c>
      <c r="AF47" s="104">
        <v>4.8600000000000003</v>
      </c>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x14ac:dyDescent="0.25">
      <c r="A48" s="103">
        <v>37</v>
      </c>
      <c r="B48" s="104">
        <v>88.44</v>
      </c>
      <c r="C48" s="104">
        <v>45.05</v>
      </c>
      <c r="D48" s="104">
        <v>30.59</v>
      </c>
      <c r="E48" s="104">
        <v>23.37</v>
      </c>
      <c r="F48" s="104">
        <v>19.04</v>
      </c>
      <c r="G48" s="104">
        <v>16.16</v>
      </c>
      <c r="H48" s="104">
        <v>14.11</v>
      </c>
      <c r="I48" s="104">
        <v>12.57</v>
      </c>
      <c r="J48" s="104">
        <v>11.38</v>
      </c>
      <c r="K48" s="104">
        <v>10.43</v>
      </c>
      <c r="L48" s="104">
        <v>9.65</v>
      </c>
      <c r="M48" s="104">
        <v>9.01</v>
      </c>
      <c r="N48" s="104">
        <v>8.4600000000000009</v>
      </c>
      <c r="O48" s="104">
        <v>8</v>
      </c>
      <c r="P48" s="104">
        <v>7.6</v>
      </c>
      <c r="Q48" s="104">
        <v>7.26</v>
      </c>
      <c r="R48" s="104">
        <v>6.96</v>
      </c>
      <c r="S48" s="104">
        <v>6.69</v>
      </c>
      <c r="T48" s="104">
        <v>6.45</v>
      </c>
      <c r="U48" s="104">
        <v>6.24</v>
      </c>
      <c r="V48" s="104">
        <v>6.05</v>
      </c>
      <c r="W48" s="104">
        <v>5.88</v>
      </c>
      <c r="X48" s="104">
        <v>5.73</v>
      </c>
      <c r="Y48" s="104">
        <v>5.59</v>
      </c>
      <c r="Z48" s="104">
        <v>5.47</v>
      </c>
      <c r="AA48" s="104">
        <v>5.36</v>
      </c>
      <c r="AB48" s="104">
        <v>5.26</v>
      </c>
      <c r="AC48" s="104">
        <v>5.17</v>
      </c>
      <c r="AD48" s="104">
        <v>5.08</v>
      </c>
      <c r="AE48" s="104">
        <v>5.03</v>
      </c>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x14ac:dyDescent="0.25">
      <c r="A49" s="103">
        <v>38</v>
      </c>
      <c r="B49" s="104">
        <v>89.68</v>
      </c>
      <c r="C49" s="104">
        <v>45.68</v>
      </c>
      <c r="D49" s="104">
        <v>31.03</v>
      </c>
      <c r="E49" s="104">
        <v>23.7</v>
      </c>
      <c r="F49" s="104">
        <v>19.309999999999999</v>
      </c>
      <c r="G49" s="104">
        <v>16.39</v>
      </c>
      <c r="H49" s="104">
        <v>14.31</v>
      </c>
      <c r="I49" s="104">
        <v>12.75</v>
      </c>
      <c r="J49" s="104">
        <v>11.54</v>
      </c>
      <c r="K49" s="104">
        <v>10.58</v>
      </c>
      <c r="L49" s="104">
        <v>9.7899999999999991</v>
      </c>
      <c r="M49" s="104">
        <v>9.14</v>
      </c>
      <c r="N49" s="104">
        <v>8.59</v>
      </c>
      <c r="O49" s="104">
        <v>8.1300000000000008</v>
      </c>
      <c r="P49" s="104">
        <v>7.72</v>
      </c>
      <c r="Q49" s="104">
        <v>7.37</v>
      </c>
      <c r="R49" s="104">
        <v>7.07</v>
      </c>
      <c r="S49" s="104">
        <v>6.8</v>
      </c>
      <c r="T49" s="104">
        <v>6.56</v>
      </c>
      <c r="U49" s="104">
        <v>6.35</v>
      </c>
      <c r="V49" s="104">
        <v>6.16</v>
      </c>
      <c r="W49" s="104">
        <v>5.99</v>
      </c>
      <c r="X49" s="104">
        <v>5.83</v>
      </c>
      <c r="Y49" s="104">
        <v>5.7</v>
      </c>
      <c r="Z49" s="104">
        <v>5.57</v>
      </c>
      <c r="AA49" s="104">
        <v>5.46</v>
      </c>
      <c r="AB49" s="104">
        <v>5.36</v>
      </c>
      <c r="AC49" s="104">
        <v>5.27</v>
      </c>
      <c r="AD49" s="104">
        <v>5.21</v>
      </c>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x14ac:dyDescent="0.25">
      <c r="A50" s="103">
        <v>39</v>
      </c>
      <c r="B50" s="104">
        <v>90.93</v>
      </c>
      <c r="C50" s="104">
        <v>46.32</v>
      </c>
      <c r="D50" s="104">
        <v>31.46</v>
      </c>
      <c r="E50" s="104">
        <v>24.04</v>
      </c>
      <c r="F50" s="104">
        <v>19.59</v>
      </c>
      <c r="G50" s="104">
        <v>16.63</v>
      </c>
      <c r="H50" s="104">
        <v>14.52</v>
      </c>
      <c r="I50" s="104">
        <v>12.94</v>
      </c>
      <c r="J50" s="104">
        <v>11.71</v>
      </c>
      <c r="K50" s="104">
        <v>10.74</v>
      </c>
      <c r="L50" s="104">
        <v>9.94</v>
      </c>
      <c r="M50" s="104">
        <v>9.2799999999999994</v>
      </c>
      <c r="N50" s="104">
        <v>8.73</v>
      </c>
      <c r="O50" s="104">
        <v>8.25</v>
      </c>
      <c r="P50" s="104">
        <v>7.85</v>
      </c>
      <c r="Q50" s="104">
        <v>7.49</v>
      </c>
      <c r="R50" s="104">
        <v>7.18</v>
      </c>
      <c r="S50" s="104">
        <v>6.91</v>
      </c>
      <c r="T50" s="104">
        <v>6.67</v>
      </c>
      <c r="U50" s="104">
        <v>6.46</v>
      </c>
      <c r="V50" s="104">
        <v>6.26</v>
      </c>
      <c r="W50" s="104">
        <v>6.09</v>
      </c>
      <c r="X50" s="104">
        <v>5.94</v>
      </c>
      <c r="Y50" s="104">
        <v>5.8</v>
      </c>
      <c r="Z50" s="104">
        <v>5.68</v>
      </c>
      <c r="AA50" s="104">
        <v>5.57</v>
      </c>
      <c r="AB50" s="104">
        <v>5.46</v>
      </c>
      <c r="AC50" s="104">
        <v>5.39</v>
      </c>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x14ac:dyDescent="0.25">
      <c r="A51" s="103">
        <v>40</v>
      </c>
      <c r="B51" s="104">
        <v>92.21</v>
      </c>
      <c r="C51" s="104">
        <v>46.98</v>
      </c>
      <c r="D51" s="104">
        <v>31.91</v>
      </c>
      <c r="E51" s="104">
        <v>24.38</v>
      </c>
      <c r="F51" s="104">
        <v>19.87</v>
      </c>
      <c r="G51" s="104">
        <v>16.87</v>
      </c>
      <c r="H51" s="104">
        <v>14.73</v>
      </c>
      <c r="I51" s="104">
        <v>13.13</v>
      </c>
      <c r="J51" s="104">
        <v>11.89</v>
      </c>
      <c r="K51" s="104">
        <v>10.9</v>
      </c>
      <c r="L51" s="104">
        <v>10.09</v>
      </c>
      <c r="M51" s="104">
        <v>9.42</v>
      </c>
      <c r="N51" s="104">
        <v>8.86</v>
      </c>
      <c r="O51" s="104">
        <v>8.3800000000000008</v>
      </c>
      <c r="P51" s="104">
        <v>7.97</v>
      </c>
      <c r="Q51" s="104">
        <v>7.61</v>
      </c>
      <c r="R51" s="104">
        <v>7.3</v>
      </c>
      <c r="S51" s="104">
        <v>7.03</v>
      </c>
      <c r="T51" s="104">
        <v>6.78</v>
      </c>
      <c r="U51" s="104">
        <v>6.57</v>
      </c>
      <c r="V51" s="104">
        <v>6.38</v>
      </c>
      <c r="W51" s="104">
        <v>6.21</v>
      </c>
      <c r="X51" s="104">
        <v>6.05</v>
      </c>
      <c r="Y51" s="104">
        <v>5.91</v>
      </c>
      <c r="Z51" s="104">
        <v>5.79</v>
      </c>
      <c r="AA51" s="104">
        <v>5.68</v>
      </c>
      <c r="AB51" s="104">
        <v>5.6</v>
      </c>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x14ac:dyDescent="0.25">
      <c r="A52" s="103">
        <v>41</v>
      </c>
      <c r="B52" s="104">
        <v>93.5</v>
      </c>
      <c r="C52" s="104">
        <v>47.64</v>
      </c>
      <c r="D52" s="104">
        <v>32.36</v>
      </c>
      <c r="E52" s="104">
        <v>24.73</v>
      </c>
      <c r="F52" s="104">
        <v>20.16</v>
      </c>
      <c r="G52" s="104">
        <v>17.12</v>
      </c>
      <c r="H52" s="104">
        <v>14.95</v>
      </c>
      <c r="I52" s="104">
        <v>13.32</v>
      </c>
      <c r="J52" s="104">
        <v>12.07</v>
      </c>
      <c r="K52" s="104">
        <v>11.06</v>
      </c>
      <c r="L52" s="104">
        <v>10.25</v>
      </c>
      <c r="M52" s="104">
        <v>9.57</v>
      </c>
      <c r="N52" s="104">
        <v>9</v>
      </c>
      <c r="O52" s="104">
        <v>8.52</v>
      </c>
      <c r="P52" s="104">
        <v>8.1</v>
      </c>
      <c r="Q52" s="104">
        <v>7.74</v>
      </c>
      <c r="R52" s="104">
        <v>7.43</v>
      </c>
      <c r="S52" s="104">
        <v>7.15</v>
      </c>
      <c r="T52" s="104">
        <v>6.91</v>
      </c>
      <c r="U52" s="104">
        <v>6.69</v>
      </c>
      <c r="V52" s="104">
        <v>6.5</v>
      </c>
      <c r="W52" s="104">
        <v>6.32</v>
      </c>
      <c r="X52" s="104">
        <v>6.17</v>
      </c>
      <c r="Y52" s="104">
        <v>6.03</v>
      </c>
      <c r="Z52" s="104">
        <v>5.91</v>
      </c>
      <c r="AA52" s="104">
        <v>5.81</v>
      </c>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x14ac:dyDescent="0.25">
      <c r="A53" s="103">
        <v>42</v>
      </c>
      <c r="B53" s="104">
        <v>94.81</v>
      </c>
      <c r="C53" s="104">
        <v>48.31</v>
      </c>
      <c r="D53" s="104">
        <v>32.82</v>
      </c>
      <c r="E53" s="104">
        <v>25.09</v>
      </c>
      <c r="F53" s="104">
        <v>20.45</v>
      </c>
      <c r="G53" s="104">
        <v>17.37</v>
      </c>
      <c r="H53" s="104">
        <v>15.17</v>
      </c>
      <c r="I53" s="104">
        <v>13.52</v>
      </c>
      <c r="J53" s="104">
        <v>12.25</v>
      </c>
      <c r="K53" s="104">
        <v>11.24</v>
      </c>
      <c r="L53" s="104">
        <v>10.41</v>
      </c>
      <c r="M53" s="104">
        <v>9.73</v>
      </c>
      <c r="N53" s="104">
        <v>9.15</v>
      </c>
      <c r="O53" s="104">
        <v>8.66</v>
      </c>
      <c r="P53" s="104">
        <v>8.24</v>
      </c>
      <c r="Q53" s="104">
        <v>7.88</v>
      </c>
      <c r="R53" s="104">
        <v>7.56</v>
      </c>
      <c r="S53" s="104">
        <v>7.28</v>
      </c>
      <c r="T53" s="104">
        <v>7.03</v>
      </c>
      <c r="U53" s="104">
        <v>6.81</v>
      </c>
      <c r="V53" s="104">
        <v>6.62</v>
      </c>
      <c r="W53" s="104">
        <v>6.45</v>
      </c>
      <c r="X53" s="104">
        <v>6.29</v>
      </c>
      <c r="Y53" s="104">
        <v>6.15</v>
      </c>
      <c r="Z53" s="104">
        <v>6.05</v>
      </c>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x14ac:dyDescent="0.25">
      <c r="A54" s="103">
        <v>43</v>
      </c>
      <c r="B54" s="104">
        <v>96.15</v>
      </c>
      <c r="C54" s="104">
        <v>49</v>
      </c>
      <c r="D54" s="104">
        <v>33.29</v>
      </c>
      <c r="E54" s="104">
        <v>25.45</v>
      </c>
      <c r="F54" s="104">
        <v>20.75</v>
      </c>
      <c r="G54" s="104">
        <v>17.62</v>
      </c>
      <c r="H54" s="104">
        <v>15.4</v>
      </c>
      <c r="I54" s="104">
        <v>13.73</v>
      </c>
      <c r="J54" s="104">
        <v>12.44</v>
      </c>
      <c r="K54" s="104">
        <v>11.41</v>
      </c>
      <c r="L54" s="104">
        <v>10.58</v>
      </c>
      <c r="M54" s="104">
        <v>9.89</v>
      </c>
      <c r="N54" s="104">
        <v>9.3000000000000007</v>
      </c>
      <c r="O54" s="104">
        <v>8.81</v>
      </c>
      <c r="P54" s="104">
        <v>8.3800000000000008</v>
      </c>
      <c r="Q54" s="104">
        <v>8.01</v>
      </c>
      <c r="R54" s="104">
        <v>7.69</v>
      </c>
      <c r="S54" s="104">
        <v>7.41</v>
      </c>
      <c r="T54" s="104">
        <v>7.17</v>
      </c>
      <c r="U54" s="104">
        <v>6.95</v>
      </c>
      <c r="V54" s="104">
        <v>6.75</v>
      </c>
      <c r="W54" s="104">
        <v>6.58</v>
      </c>
      <c r="X54" s="104">
        <v>6.42</v>
      </c>
      <c r="Y54" s="104">
        <v>6.3</v>
      </c>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x14ac:dyDescent="0.25">
      <c r="A55" s="103">
        <v>44</v>
      </c>
      <c r="B55" s="104">
        <v>97.5</v>
      </c>
      <c r="C55" s="104">
        <v>49.69</v>
      </c>
      <c r="D55" s="104">
        <v>33.770000000000003</v>
      </c>
      <c r="E55" s="104">
        <v>25.82</v>
      </c>
      <c r="F55" s="104">
        <v>21.05</v>
      </c>
      <c r="G55" s="104">
        <v>17.89</v>
      </c>
      <c r="H55" s="104">
        <v>15.63</v>
      </c>
      <c r="I55" s="104">
        <v>13.94</v>
      </c>
      <c r="J55" s="104">
        <v>12.64</v>
      </c>
      <c r="K55" s="104">
        <v>11.6</v>
      </c>
      <c r="L55" s="104">
        <v>10.75</v>
      </c>
      <c r="M55" s="104">
        <v>10.050000000000001</v>
      </c>
      <c r="N55" s="104">
        <v>9.4600000000000009</v>
      </c>
      <c r="O55" s="104">
        <v>8.9600000000000009</v>
      </c>
      <c r="P55" s="104">
        <v>8.5299999999999994</v>
      </c>
      <c r="Q55" s="104">
        <v>8.16</v>
      </c>
      <c r="R55" s="104">
        <v>7.84</v>
      </c>
      <c r="S55" s="104">
        <v>7.55</v>
      </c>
      <c r="T55" s="104">
        <v>7.31</v>
      </c>
      <c r="U55" s="104">
        <v>7.09</v>
      </c>
      <c r="V55" s="104">
        <v>6.89</v>
      </c>
      <c r="W55" s="104">
        <v>6.72</v>
      </c>
      <c r="X55" s="104">
        <v>6.58</v>
      </c>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x14ac:dyDescent="0.25">
      <c r="A56" s="103">
        <v>45</v>
      </c>
      <c r="B56" s="104">
        <v>98.87</v>
      </c>
      <c r="C56" s="104">
        <v>50.4</v>
      </c>
      <c r="D56" s="104">
        <v>34.25</v>
      </c>
      <c r="E56" s="104">
        <v>26.19</v>
      </c>
      <c r="F56" s="104">
        <v>21.37</v>
      </c>
      <c r="G56" s="104">
        <v>18.16</v>
      </c>
      <c r="H56" s="104">
        <v>15.87</v>
      </c>
      <c r="I56" s="104">
        <v>14.16</v>
      </c>
      <c r="J56" s="104">
        <v>12.84</v>
      </c>
      <c r="K56" s="104">
        <v>11.79</v>
      </c>
      <c r="L56" s="104">
        <v>10.93</v>
      </c>
      <c r="M56" s="104">
        <v>10.220000000000001</v>
      </c>
      <c r="N56" s="104">
        <v>9.6300000000000008</v>
      </c>
      <c r="O56" s="104">
        <v>9.1199999999999992</v>
      </c>
      <c r="P56" s="104">
        <v>8.69</v>
      </c>
      <c r="Q56" s="104">
        <v>8.31</v>
      </c>
      <c r="R56" s="104">
        <v>7.99</v>
      </c>
      <c r="S56" s="104">
        <v>7.7</v>
      </c>
      <c r="T56" s="104">
        <v>7.45</v>
      </c>
      <c r="U56" s="104">
        <v>7.23</v>
      </c>
      <c r="V56" s="104">
        <v>7.04</v>
      </c>
      <c r="W56" s="104">
        <v>6.88</v>
      </c>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x14ac:dyDescent="0.25">
      <c r="A57" s="103">
        <v>46</v>
      </c>
      <c r="B57" s="104">
        <v>100.25</v>
      </c>
      <c r="C57" s="104">
        <v>51.11</v>
      </c>
      <c r="D57" s="104">
        <v>34.75</v>
      </c>
      <c r="E57" s="104">
        <v>26.58</v>
      </c>
      <c r="F57" s="104">
        <v>21.69</v>
      </c>
      <c r="G57" s="104">
        <v>18.440000000000001</v>
      </c>
      <c r="H57" s="104">
        <v>16.12</v>
      </c>
      <c r="I57" s="104">
        <v>14.39</v>
      </c>
      <c r="J57" s="104">
        <v>13.05</v>
      </c>
      <c r="K57" s="104">
        <v>11.98</v>
      </c>
      <c r="L57" s="104">
        <v>11.12</v>
      </c>
      <c r="M57" s="104">
        <v>10.4</v>
      </c>
      <c r="N57" s="104">
        <v>9.8000000000000007</v>
      </c>
      <c r="O57" s="104">
        <v>9.2899999999999991</v>
      </c>
      <c r="P57" s="104">
        <v>8.85</v>
      </c>
      <c r="Q57" s="104">
        <v>8.48</v>
      </c>
      <c r="R57" s="104">
        <v>8.15</v>
      </c>
      <c r="S57" s="104">
        <v>7.86</v>
      </c>
      <c r="T57" s="104">
        <v>7.61</v>
      </c>
      <c r="U57" s="104">
        <v>7.39</v>
      </c>
      <c r="V57" s="104">
        <v>7.21</v>
      </c>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x14ac:dyDescent="0.25">
      <c r="A58" s="103">
        <v>47</v>
      </c>
      <c r="B58" s="104">
        <v>101.66</v>
      </c>
      <c r="C58" s="104">
        <v>51.85</v>
      </c>
      <c r="D58" s="104">
        <v>35.26</v>
      </c>
      <c r="E58" s="104">
        <v>26.98</v>
      </c>
      <c r="F58" s="104">
        <v>22.02</v>
      </c>
      <c r="G58" s="104">
        <v>18.73</v>
      </c>
      <c r="H58" s="104">
        <v>16.38</v>
      </c>
      <c r="I58" s="104">
        <v>14.63</v>
      </c>
      <c r="J58" s="104">
        <v>13.27</v>
      </c>
      <c r="K58" s="104">
        <v>12.19</v>
      </c>
      <c r="L58" s="104">
        <v>11.31</v>
      </c>
      <c r="M58" s="104">
        <v>10.59</v>
      </c>
      <c r="N58" s="104">
        <v>9.98</v>
      </c>
      <c r="O58" s="104">
        <v>9.4700000000000006</v>
      </c>
      <c r="P58" s="104">
        <v>9.0299999999999994</v>
      </c>
      <c r="Q58" s="104">
        <v>8.65</v>
      </c>
      <c r="R58" s="104">
        <v>8.32</v>
      </c>
      <c r="S58" s="104">
        <v>8.0299999999999994</v>
      </c>
      <c r="T58" s="104">
        <v>7.77</v>
      </c>
      <c r="U58" s="104">
        <v>7.57</v>
      </c>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x14ac:dyDescent="0.25">
      <c r="A59" s="103">
        <v>48</v>
      </c>
      <c r="B59" s="104">
        <v>103.1</v>
      </c>
      <c r="C59" s="104">
        <v>52.6</v>
      </c>
      <c r="D59" s="104">
        <v>35.79</v>
      </c>
      <c r="E59" s="104">
        <v>27.39</v>
      </c>
      <c r="F59" s="104">
        <v>22.36</v>
      </c>
      <c r="G59" s="104">
        <v>19.02</v>
      </c>
      <c r="H59" s="104">
        <v>16.64</v>
      </c>
      <c r="I59" s="104">
        <v>14.87</v>
      </c>
      <c r="J59" s="104">
        <v>13.49</v>
      </c>
      <c r="K59" s="104">
        <v>12.4</v>
      </c>
      <c r="L59" s="104">
        <v>11.51</v>
      </c>
      <c r="M59" s="104">
        <v>10.78</v>
      </c>
      <c r="N59" s="104">
        <v>10.17</v>
      </c>
      <c r="O59" s="104">
        <v>9.65</v>
      </c>
      <c r="P59" s="104">
        <v>9.2100000000000009</v>
      </c>
      <c r="Q59" s="104">
        <v>8.82</v>
      </c>
      <c r="R59" s="104">
        <v>8.49</v>
      </c>
      <c r="S59" s="104">
        <v>8.1999999999999993</v>
      </c>
      <c r="T59" s="104">
        <v>7.96</v>
      </c>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x14ac:dyDescent="0.25">
      <c r="A60" s="103">
        <v>49</v>
      </c>
      <c r="B60" s="104">
        <v>104.54</v>
      </c>
      <c r="C60" s="104">
        <v>53.35</v>
      </c>
      <c r="D60" s="104">
        <v>36.31</v>
      </c>
      <c r="E60" s="104">
        <v>27.8</v>
      </c>
      <c r="F60" s="104">
        <v>22.71</v>
      </c>
      <c r="G60" s="104">
        <v>19.32</v>
      </c>
      <c r="H60" s="104">
        <v>16.91</v>
      </c>
      <c r="I60" s="104">
        <v>15.11</v>
      </c>
      <c r="J60" s="104">
        <v>13.72</v>
      </c>
      <c r="K60" s="104">
        <v>12.62</v>
      </c>
      <c r="L60" s="104">
        <v>11.72</v>
      </c>
      <c r="M60" s="104">
        <v>10.98</v>
      </c>
      <c r="N60" s="104">
        <v>10.36</v>
      </c>
      <c r="O60" s="104">
        <v>9.84</v>
      </c>
      <c r="P60" s="104">
        <v>9.39</v>
      </c>
      <c r="Q60" s="104">
        <v>9.01</v>
      </c>
      <c r="R60" s="104">
        <v>8.67</v>
      </c>
      <c r="S60" s="104">
        <v>8.4</v>
      </c>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row>
    <row r="61" spans="1:52" x14ac:dyDescent="0.25">
      <c r="A61" s="103">
        <v>50</v>
      </c>
      <c r="B61" s="104">
        <v>105.99</v>
      </c>
      <c r="C61" s="104">
        <v>54.11</v>
      </c>
      <c r="D61" s="104">
        <v>36.840000000000003</v>
      </c>
      <c r="E61" s="104">
        <v>28.21</v>
      </c>
      <c r="F61" s="104">
        <v>23.05</v>
      </c>
      <c r="G61" s="104">
        <v>19.62</v>
      </c>
      <c r="H61" s="104">
        <v>17.18</v>
      </c>
      <c r="I61" s="104">
        <v>15.36</v>
      </c>
      <c r="J61" s="104">
        <v>13.96</v>
      </c>
      <c r="K61" s="104">
        <v>12.84</v>
      </c>
      <c r="L61" s="104">
        <v>11.94</v>
      </c>
      <c r="M61" s="104">
        <v>11.19</v>
      </c>
      <c r="N61" s="104">
        <v>10.57</v>
      </c>
      <c r="O61" s="104">
        <v>10.039999999999999</v>
      </c>
      <c r="P61" s="104">
        <v>9.59</v>
      </c>
      <c r="Q61" s="104">
        <v>9.1999999999999993</v>
      </c>
      <c r="R61" s="104">
        <v>8.8800000000000008</v>
      </c>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row>
    <row r="62" spans="1:52" x14ac:dyDescent="0.25">
      <c r="A62" s="103">
        <v>51</v>
      </c>
      <c r="B62" s="104">
        <v>107.44</v>
      </c>
      <c r="C62" s="104">
        <v>54.87</v>
      </c>
      <c r="D62" s="104">
        <v>37.369999999999997</v>
      </c>
      <c r="E62" s="104">
        <v>28.64</v>
      </c>
      <c r="F62" s="104">
        <v>23.41</v>
      </c>
      <c r="G62" s="104">
        <v>19.93</v>
      </c>
      <c r="H62" s="104">
        <v>17.46</v>
      </c>
      <c r="I62" s="104">
        <v>15.62</v>
      </c>
      <c r="J62" s="104">
        <v>14.2</v>
      </c>
      <c r="K62" s="104">
        <v>13.07</v>
      </c>
      <c r="L62" s="104">
        <v>12.16</v>
      </c>
      <c r="M62" s="104">
        <v>11.41</v>
      </c>
      <c r="N62" s="104">
        <v>10.78</v>
      </c>
      <c r="O62" s="104">
        <v>10.24</v>
      </c>
      <c r="P62" s="104">
        <v>9.7899999999999991</v>
      </c>
      <c r="Q62" s="104">
        <v>9.42</v>
      </c>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row>
    <row r="63" spans="1:52" x14ac:dyDescent="0.25">
      <c r="A63" s="103">
        <v>52</v>
      </c>
      <c r="B63" s="104">
        <v>108.92</v>
      </c>
      <c r="C63" s="104">
        <v>55.65</v>
      </c>
      <c r="D63" s="104">
        <v>37.92</v>
      </c>
      <c r="E63" s="104">
        <v>29.07</v>
      </c>
      <c r="F63" s="104">
        <v>23.77</v>
      </c>
      <c r="G63" s="104">
        <v>20.25</v>
      </c>
      <c r="H63" s="104">
        <v>17.75</v>
      </c>
      <c r="I63" s="104">
        <v>15.89</v>
      </c>
      <c r="J63" s="104">
        <v>14.45</v>
      </c>
      <c r="K63" s="104">
        <v>13.32</v>
      </c>
      <c r="L63" s="104">
        <v>12.39</v>
      </c>
      <c r="M63" s="104">
        <v>11.63</v>
      </c>
      <c r="N63" s="104">
        <v>11</v>
      </c>
      <c r="O63" s="104">
        <v>10.46</v>
      </c>
      <c r="P63" s="104">
        <v>10.029999999999999</v>
      </c>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row>
    <row r="64" spans="1:52" x14ac:dyDescent="0.25">
      <c r="A64" s="103">
        <v>53</v>
      </c>
      <c r="B64" s="104">
        <v>110.43</v>
      </c>
      <c r="C64" s="104">
        <v>56.45</v>
      </c>
      <c r="D64" s="104">
        <v>38.47</v>
      </c>
      <c r="E64" s="104">
        <v>29.51</v>
      </c>
      <c r="F64" s="104">
        <v>24.14</v>
      </c>
      <c r="G64" s="104">
        <v>20.58</v>
      </c>
      <c r="H64" s="104">
        <v>18.059999999999999</v>
      </c>
      <c r="I64" s="104">
        <v>16.170000000000002</v>
      </c>
      <c r="J64" s="104">
        <v>14.72</v>
      </c>
      <c r="K64" s="104">
        <v>13.57</v>
      </c>
      <c r="L64" s="104">
        <v>12.64</v>
      </c>
      <c r="M64" s="104">
        <v>11.87</v>
      </c>
      <c r="N64" s="104">
        <v>11.23</v>
      </c>
      <c r="O64" s="104">
        <v>10.72</v>
      </c>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row>
    <row r="65" spans="1:52" x14ac:dyDescent="0.25">
      <c r="A65" s="103">
        <v>54</v>
      </c>
      <c r="B65" s="104">
        <v>111.97</v>
      </c>
      <c r="C65" s="104">
        <v>57.26</v>
      </c>
      <c r="D65" s="104">
        <v>39.04</v>
      </c>
      <c r="E65" s="104">
        <v>29.96</v>
      </c>
      <c r="F65" s="104">
        <v>24.53</v>
      </c>
      <c r="G65" s="104">
        <v>20.93</v>
      </c>
      <c r="H65" s="104">
        <v>18.37</v>
      </c>
      <c r="I65" s="104">
        <v>16.47</v>
      </c>
      <c r="J65" s="104">
        <v>15</v>
      </c>
      <c r="K65" s="104">
        <v>13.84</v>
      </c>
      <c r="L65" s="104">
        <v>12.9</v>
      </c>
      <c r="M65" s="104">
        <v>12.12</v>
      </c>
      <c r="N65" s="104">
        <v>11.51</v>
      </c>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row>
    <row r="66" spans="1:52" x14ac:dyDescent="0.25">
      <c r="A66" s="103">
        <v>55</v>
      </c>
      <c r="B66" s="104">
        <v>113.54</v>
      </c>
      <c r="C66" s="104">
        <v>58.09</v>
      </c>
      <c r="D66" s="104">
        <v>39.630000000000003</v>
      </c>
      <c r="E66" s="104">
        <v>30.44</v>
      </c>
      <c r="F66" s="104">
        <v>24.94</v>
      </c>
      <c r="G66" s="104">
        <v>21.3</v>
      </c>
      <c r="H66" s="104">
        <v>18.71</v>
      </c>
      <c r="I66" s="104">
        <v>16.79</v>
      </c>
      <c r="J66" s="104">
        <v>15.3</v>
      </c>
      <c r="K66" s="104">
        <v>14.12</v>
      </c>
      <c r="L66" s="104">
        <v>13.18</v>
      </c>
      <c r="M66" s="104">
        <v>12.42</v>
      </c>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row>
    <row r="67" spans="1:52" x14ac:dyDescent="0.25">
      <c r="A67" s="103">
        <v>56</v>
      </c>
      <c r="B67" s="104">
        <v>115.16</v>
      </c>
      <c r="C67" s="104">
        <v>58.96</v>
      </c>
      <c r="D67" s="104">
        <v>40.270000000000003</v>
      </c>
      <c r="E67" s="104">
        <v>30.95</v>
      </c>
      <c r="F67" s="104">
        <v>25.39</v>
      </c>
      <c r="G67" s="104">
        <v>21.7</v>
      </c>
      <c r="H67" s="104">
        <v>19.079999999999998</v>
      </c>
      <c r="I67" s="104">
        <v>17.13</v>
      </c>
      <c r="J67" s="104">
        <v>15.62</v>
      </c>
      <c r="K67" s="104">
        <v>14.43</v>
      </c>
      <c r="L67" s="104">
        <v>13.5</v>
      </c>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row>
    <row r="68" spans="1:52" x14ac:dyDescent="0.25">
      <c r="A68" s="103">
        <v>57</v>
      </c>
      <c r="B68" s="104">
        <v>116.88</v>
      </c>
      <c r="C68" s="104">
        <v>59.9</v>
      </c>
      <c r="D68" s="104">
        <v>40.950000000000003</v>
      </c>
      <c r="E68" s="104">
        <v>31.51</v>
      </c>
      <c r="F68" s="104">
        <v>25.87</v>
      </c>
      <c r="G68" s="104">
        <v>22.12</v>
      </c>
      <c r="H68" s="104">
        <v>19.46</v>
      </c>
      <c r="I68" s="104">
        <v>17.48</v>
      </c>
      <c r="J68" s="104">
        <v>15.96</v>
      </c>
      <c r="K68" s="104">
        <v>14.78</v>
      </c>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row>
    <row r="69" spans="1:52" x14ac:dyDescent="0.25">
      <c r="A69" s="103">
        <v>58</v>
      </c>
      <c r="B69" s="104">
        <v>118.71</v>
      </c>
      <c r="C69" s="104">
        <v>60.9</v>
      </c>
      <c r="D69" s="104">
        <v>41.67</v>
      </c>
      <c r="E69" s="104">
        <v>32.090000000000003</v>
      </c>
      <c r="F69" s="104">
        <v>26.36</v>
      </c>
      <c r="G69" s="104">
        <v>22.56</v>
      </c>
      <c r="H69" s="104">
        <v>19.86</v>
      </c>
      <c r="I69" s="104">
        <v>17.86</v>
      </c>
      <c r="J69" s="104">
        <v>16.350000000000001</v>
      </c>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row>
    <row r="70" spans="1:52" x14ac:dyDescent="0.25">
      <c r="A70" s="103">
        <v>59</v>
      </c>
      <c r="B70" s="104">
        <v>120.62</v>
      </c>
      <c r="C70" s="104">
        <v>61.94</v>
      </c>
      <c r="D70" s="104">
        <v>42.41</v>
      </c>
      <c r="E70" s="104">
        <v>32.68</v>
      </c>
      <c r="F70" s="104">
        <v>26.86</v>
      </c>
      <c r="G70" s="104">
        <v>23.01</v>
      </c>
      <c r="H70" s="104">
        <v>20.28</v>
      </c>
      <c r="I70" s="104">
        <v>18.3</v>
      </c>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row>
    <row r="71" spans="1:52" x14ac:dyDescent="0.25">
      <c r="A71" s="103">
        <v>60</v>
      </c>
      <c r="B71" s="104">
        <v>122.64</v>
      </c>
      <c r="C71" s="104">
        <v>63.02</v>
      </c>
      <c r="D71" s="104">
        <v>43.18</v>
      </c>
      <c r="E71" s="104">
        <v>33.29</v>
      </c>
      <c r="F71" s="104">
        <v>27.39</v>
      </c>
      <c r="G71" s="104">
        <v>23.48</v>
      </c>
      <c r="H71" s="104">
        <v>20.77</v>
      </c>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row>
    <row r="72" spans="1:52" x14ac:dyDescent="0.25">
      <c r="A72" s="103">
        <v>61</v>
      </c>
      <c r="B72" s="104">
        <v>124.77</v>
      </c>
      <c r="C72" s="104">
        <v>64.150000000000006</v>
      </c>
      <c r="D72" s="104">
        <v>43.98</v>
      </c>
      <c r="E72" s="104">
        <v>33.94</v>
      </c>
      <c r="F72" s="104">
        <v>27.96</v>
      </c>
      <c r="G72" s="104">
        <v>24.05</v>
      </c>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row>
    <row r="73" spans="1:52" x14ac:dyDescent="0.25">
      <c r="A73" s="103">
        <v>62</v>
      </c>
      <c r="B73" s="104">
        <v>127.05</v>
      </c>
      <c r="C73" s="104">
        <v>65.36</v>
      </c>
      <c r="D73" s="104">
        <v>44.86</v>
      </c>
      <c r="E73" s="104">
        <v>34.67</v>
      </c>
      <c r="F73" s="104">
        <v>28.64</v>
      </c>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row>
    <row r="74" spans="1:52" x14ac:dyDescent="0.25">
      <c r="A74" s="103">
        <v>63</v>
      </c>
      <c r="B74" s="104">
        <v>129.54</v>
      </c>
      <c r="C74" s="104">
        <v>66.739999999999995</v>
      </c>
      <c r="D74" s="104">
        <v>45.89</v>
      </c>
      <c r="E74" s="104">
        <v>35.520000000000003</v>
      </c>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row>
    <row r="75" spans="1:52" x14ac:dyDescent="0.25">
      <c r="A75" s="103">
        <v>64</v>
      </c>
      <c r="B75" s="104">
        <v>132.37</v>
      </c>
      <c r="C75" s="104">
        <v>68.34</v>
      </c>
      <c r="D75" s="104">
        <v>47.01</v>
      </c>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row>
    <row r="76" spans="1:52" x14ac:dyDescent="0.25">
      <c r="A76" s="103">
        <v>65</v>
      </c>
      <c r="B76" s="104">
        <v>135.54</v>
      </c>
      <c r="C76" s="104">
        <v>70</v>
      </c>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row>
    <row r="77" spans="1:52" x14ac:dyDescent="0.25">
      <c r="A77" s="103">
        <v>66</v>
      </c>
      <c r="B77" s="104">
        <v>138.84</v>
      </c>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row>
  </sheetData>
  <sheetProtection algorithmName="SHA-512" hashValue="Uf0NQ+ja40K5LWHPlfXt3UNLd5W9uNh1CIAKL/EltJ2WJwST+XIYGwnJmuaYjlA2ekJAGCskDoRROvE4NfLXSQ==" saltValue="EicPmqKKhJP8shU9A29I/A==" spinCount="100000" sheet="1" objects="1" scenarios="1"/>
  <conditionalFormatting sqref="A6:A21">
    <cfRule type="expression" dxfId="119" priority="5" stopIfTrue="1">
      <formula>MOD(ROW(),2)=0</formula>
    </cfRule>
    <cfRule type="expression" dxfId="118" priority="6" stopIfTrue="1">
      <formula>MOD(ROW(),2)&lt;&gt;0</formula>
    </cfRule>
  </conditionalFormatting>
  <conditionalFormatting sqref="A26:A77">
    <cfRule type="expression" dxfId="117" priority="1" stopIfTrue="1">
      <formula>MOD(ROW(),2)=0</formula>
    </cfRule>
    <cfRule type="expression" dxfId="116" priority="2" stopIfTrue="1">
      <formula>MOD(ROW(),2)&lt;&gt;0</formula>
    </cfRule>
  </conditionalFormatting>
  <conditionalFormatting sqref="B6:AZ21">
    <cfRule type="expression" dxfId="115" priority="17" stopIfTrue="1">
      <formula>MOD(ROW(),2)=0</formula>
    </cfRule>
    <cfRule type="expression" dxfId="114" priority="18" stopIfTrue="1">
      <formula>MOD(ROW(),2)&lt;&gt;0</formula>
    </cfRule>
  </conditionalFormatting>
  <conditionalFormatting sqref="B26:AZ77">
    <cfRule type="expression" dxfId="113" priority="3" stopIfTrue="1">
      <formula>MOD(ROW(),2)=0</formula>
    </cfRule>
    <cfRule type="expression" dxfId="112" priority="4" stopIfTrue="1">
      <formula>MOD(ROW(),2)&lt;&gt;0</formula>
    </cfRule>
  </conditionalFormatting>
  <hyperlinks>
    <hyperlink ref="B24" location="Assumptions!A1" display="Assumptions" xr:uid="{7B54A817-F456-48B7-959D-28E7D3CB06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5" customWidth="1"/>
    <col min="2" max="2" width="40.44140625" style="25" customWidth="1"/>
    <col min="3" max="3" width="10.109375" style="25" customWidth="1"/>
    <col min="4" max="4" width="10" style="25" customWidth="1"/>
    <col min="5"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53"/>
      <c r="C3" s="53"/>
      <c r="D3" s="53"/>
      <c r="E3" s="53"/>
      <c r="F3" s="53"/>
      <c r="G3" s="53"/>
      <c r="H3" s="53"/>
      <c r="I3" s="53"/>
    </row>
    <row r="4" spans="1:9" x14ac:dyDescent="0.25">
      <c r="A4" s="55" t="str">
        <f ca="1">CELL("filename",A1)</f>
        <v>https://tris42.sharepoint.com/sites/gad_wrkgrp_actuarial/pspsactuarialwork/Central/Factors &amp; Guidance/2024 Guidance Review/4. Online portal/3. Import data/3. Factor tables/0_client_friendly/Ready to be uploaded/2025-03/[LGPS Scot Consolidated Factors 2025-02.xlsx]x-Series Number</v>
      </c>
    </row>
    <row r="6" spans="1:9" x14ac:dyDescent="0.25">
      <c r="A6" s="56" t="s">
        <v>22</v>
      </c>
      <c r="B6" s="57" t="s">
        <v>24</v>
      </c>
    </row>
    <row r="7" spans="1:9" x14ac:dyDescent="0.25">
      <c r="A7" s="58" t="s">
        <v>14</v>
      </c>
      <c r="B7" s="60" t="s">
        <v>50</v>
      </c>
    </row>
    <row r="8" spans="1:9" x14ac:dyDescent="0.25">
      <c r="A8" s="58" t="s">
        <v>44</v>
      </c>
      <c r="B8" s="60" t="s">
        <v>51</v>
      </c>
    </row>
    <row r="9" spans="1:9" ht="12.75" customHeight="1" x14ac:dyDescent="0.25">
      <c r="A9" s="58" t="s">
        <v>15</v>
      </c>
      <c r="B9" s="61" t="s">
        <v>62</v>
      </c>
    </row>
    <row r="10" spans="1:9" ht="12.75" customHeight="1" x14ac:dyDescent="0.25">
      <c r="A10" s="58" t="s">
        <v>1</v>
      </c>
      <c r="B10" s="61" t="s">
        <v>52</v>
      </c>
    </row>
    <row r="11" spans="1:9" x14ac:dyDescent="0.25">
      <c r="A11" s="58" t="s">
        <v>21</v>
      </c>
      <c r="B11" s="61" t="s">
        <v>53</v>
      </c>
    </row>
    <row r="12" spans="1:9" x14ac:dyDescent="0.25">
      <c r="A12" s="58" t="s">
        <v>256</v>
      </c>
      <c r="B12" s="59" t="s">
        <v>257</v>
      </c>
    </row>
    <row r="13" spans="1:9" ht="12.75" customHeight="1" x14ac:dyDescent="0.25">
      <c r="A13" s="58" t="s">
        <v>46</v>
      </c>
      <c r="B13" s="59" t="s">
        <v>54</v>
      </c>
    </row>
    <row r="14" spans="1:9" ht="12.75" customHeight="1" x14ac:dyDescent="0.25">
      <c r="A14" s="58" t="s">
        <v>16</v>
      </c>
      <c r="B14" s="59" t="s">
        <v>55</v>
      </c>
    </row>
    <row r="15" spans="1:9" ht="79.2" x14ac:dyDescent="0.25">
      <c r="A15" s="62" t="s">
        <v>47</v>
      </c>
      <c r="B15" s="63" t="s">
        <v>56</v>
      </c>
    </row>
    <row r="16" spans="1:9" ht="26.4" x14ac:dyDescent="0.25">
      <c r="A16" s="64" t="s">
        <v>48</v>
      </c>
      <c r="B16" s="63" t="s">
        <v>57</v>
      </c>
    </row>
    <row r="17" spans="1:2" ht="52.5" customHeight="1" x14ac:dyDescent="0.25">
      <c r="A17" s="65" t="s">
        <v>49</v>
      </c>
      <c r="B17" s="63" t="s">
        <v>58</v>
      </c>
    </row>
    <row r="18" spans="1:2" ht="26.4" x14ac:dyDescent="0.25">
      <c r="A18" s="62" t="s">
        <v>17</v>
      </c>
      <c r="B18" s="66" t="s">
        <v>59</v>
      </c>
    </row>
    <row r="19" spans="1:2" x14ac:dyDescent="0.25">
      <c r="A19" s="64" t="s">
        <v>18</v>
      </c>
      <c r="B19" s="66" t="s">
        <v>60</v>
      </c>
    </row>
    <row r="20" spans="1:2" ht="26.4" x14ac:dyDescent="0.25">
      <c r="A20" s="64" t="s">
        <v>254</v>
      </c>
      <c r="B20" s="66" t="s">
        <v>255</v>
      </c>
    </row>
    <row r="22" spans="1:2" x14ac:dyDescent="0.25">
      <c r="B22" s="94" t="str">
        <f>HYPERLINK("#'Factor List'!A1","Back to Factor List")</f>
        <v>Back to Factor List</v>
      </c>
    </row>
    <row r="25" spans="1:2" x14ac:dyDescent="0.25">
      <c r="A25" s="67" t="s">
        <v>61</v>
      </c>
      <c r="B25" s="68"/>
    </row>
    <row r="26" spans="1:2" x14ac:dyDescent="0.25">
      <c r="A26" s="69"/>
      <c r="B26" s="70"/>
    </row>
    <row r="27" spans="1:2" x14ac:dyDescent="0.25">
      <c r="A27" s="71"/>
      <c r="B27" s="72"/>
    </row>
    <row r="28" spans="1:2" x14ac:dyDescent="0.25">
      <c r="A28" s="69"/>
      <c r="B28" s="70"/>
    </row>
    <row r="29" spans="1:2" x14ac:dyDescent="0.25">
      <c r="A29" s="73"/>
      <c r="B29" s="74"/>
    </row>
    <row r="30" spans="1:2" x14ac:dyDescent="0.25">
      <c r="A30" s="75"/>
      <c r="B30" s="76"/>
    </row>
    <row r="31" spans="1:2" x14ac:dyDescent="0.25">
      <c r="A31" s="69"/>
      <c r="B31" s="70"/>
    </row>
    <row r="32" spans="1:2" x14ac:dyDescent="0.25">
      <c r="A32" s="77"/>
      <c r="B32" s="78"/>
    </row>
    <row r="33" spans="1:2" x14ac:dyDescent="0.25">
      <c r="A33" s="77"/>
      <c r="B33" s="78"/>
    </row>
    <row r="34" spans="1:2" x14ac:dyDescent="0.25">
      <c r="A34" s="77"/>
      <c r="B34" s="78"/>
    </row>
    <row r="35" spans="1:2" x14ac:dyDescent="0.25">
      <c r="A35" s="77"/>
      <c r="B35" s="78"/>
    </row>
    <row r="36" spans="1:2" x14ac:dyDescent="0.25">
      <c r="A36" s="77"/>
      <c r="B36" s="78"/>
    </row>
    <row r="37" spans="1:2" x14ac:dyDescent="0.25">
      <c r="A37" s="77"/>
      <c r="B37" s="78"/>
    </row>
    <row r="38" spans="1:2" x14ac:dyDescent="0.25">
      <c r="A38" s="77"/>
      <c r="B38" s="78"/>
    </row>
    <row r="39" spans="1:2" x14ac:dyDescent="0.25">
      <c r="A39" s="77"/>
      <c r="B39" s="78"/>
    </row>
    <row r="40" spans="1:2" x14ac:dyDescent="0.25">
      <c r="A40" s="77"/>
      <c r="B40" s="78"/>
    </row>
    <row r="41" spans="1:2" x14ac:dyDescent="0.25">
      <c r="A41" s="77"/>
      <c r="B41" s="78"/>
    </row>
    <row r="42" spans="1:2" x14ac:dyDescent="0.25">
      <c r="A42" s="73"/>
      <c r="B42" s="74"/>
    </row>
    <row r="43" spans="1:2" ht="39.6" customHeight="1" x14ac:dyDescent="0.25">
      <c r="A43" s="79"/>
      <c r="B43" s="80"/>
    </row>
    <row r="44" spans="1:2" x14ac:dyDescent="0.25">
      <c r="A44" s="73"/>
      <c r="B44" s="74"/>
    </row>
    <row r="45" spans="1:2" ht="27.6" customHeight="1" x14ac:dyDescent="0.25">
      <c r="A45" s="73"/>
      <c r="B45" s="74"/>
    </row>
    <row r="46" spans="1:2" x14ac:dyDescent="0.25">
      <c r="A46" s="73"/>
      <c r="B46" s="74"/>
    </row>
    <row r="47" spans="1:2" x14ac:dyDescent="0.25">
      <c r="A47" s="73"/>
      <c r="B47" s="74"/>
    </row>
    <row r="48" spans="1:2" x14ac:dyDescent="0.25">
      <c r="A48" s="73"/>
      <c r="B48" s="74"/>
    </row>
    <row r="49" spans="1:2" x14ac:dyDescent="0.25">
      <c r="A49" s="73"/>
      <c r="B49" s="74"/>
    </row>
    <row r="50" spans="1:2" x14ac:dyDescent="0.25">
      <c r="A50" s="73"/>
      <c r="B50" s="74"/>
    </row>
    <row r="51" spans="1:2" x14ac:dyDescent="0.25">
      <c r="A51" s="73"/>
      <c r="B51" s="74"/>
    </row>
    <row r="52" spans="1:2" x14ac:dyDescent="0.25">
      <c r="A52" s="73"/>
      <c r="B52" s="74"/>
    </row>
    <row r="53" spans="1:2" x14ac:dyDescent="0.25">
      <c r="A53" s="73"/>
      <c r="B53" s="74"/>
    </row>
    <row r="54" spans="1:2" x14ac:dyDescent="0.25">
      <c r="A54" s="73"/>
      <c r="B54" s="74"/>
    </row>
    <row r="55" spans="1:2" x14ac:dyDescent="0.25">
      <c r="A55" s="73"/>
      <c r="B55" s="74"/>
    </row>
    <row r="56" spans="1:2" x14ac:dyDescent="0.25">
      <c r="A56" s="73"/>
      <c r="B56" s="74"/>
    </row>
    <row r="57" spans="1:2" x14ac:dyDescent="0.25">
      <c r="A57" s="73"/>
      <c r="B57" s="74"/>
    </row>
    <row r="58" spans="1:2" x14ac:dyDescent="0.25">
      <c r="A58" s="73"/>
      <c r="B58" s="74"/>
    </row>
    <row r="59" spans="1:2" x14ac:dyDescent="0.25">
      <c r="A59" s="73"/>
      <c r="B59" s="74"/>
    </row>
    <row r="60" spans="1:2" x14ac:dyDescent="0.25">
      <c r="A60" s="73"/>
      <c r="B60" s="74"/>
    </row>
    <row r="61" spans="1:2" x14ac:dyDescent="0.25">
      <c r="A61" s="73"/>
      <c r="B61" s="74"/>
    </row>
    <row r="62" spans="1:2" x14ac:dyDescent="0.25">
      <c r="A62" s="73"/>
      <c r="B62" s="74"/>
    </row>
    <row r="63" spans="1:2" x14ac:dyDescent="0.25">
      <c r="A63" s="73"/>
      <c r="B63" s="74"/>
    </row>
    <row r="64" spans="1:2" x14ac:dyDescent="0.25">
      <c r="A64" s="81"/>
      <c r="B64" s="82"/>
    </row>
  </sheetData>
  <sheetProtection algorithmName="SHA-512" hashValue="CCJWUdGHop+31wNitLlxPjWbNwFbz5zDMEYX7kJR5GqPt2h41u9g/DFnO+ln7/HqEmcT6XJjnxH15aBPokJaQg==" saltValue="E5MfDkMWgrFnsf96k1WRk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1"/>
  <dimension ref="A1:AZ77"/>
  <sheetViews>
    <sheetView showGridLines="0" zoomScale="85" zoomScaleNormal="85" workbookViewId="0">
      <selection activeCell="A4" sqref="A4"/>
    </sheetView>
  </sheetViews>
  <sheetFormatPr defaultColWidth="10" defaultRowHeight="13.2" x14ac:dyDescent="0.25"/>
  <cols>
    <col min="1" max="1" width="31.5546875" style="25" customWidth="1"/>
    <col min="2" max="52" width="22.5546875" style="25" customWidth="1"/>
    <col min="53" max="16384" width="10" style="25"/>
  </cols>
  <sheetData>
    <row r="1" spans="1:52" ht="21" x14ac:dyDescent="0.4">
      <c r="A1" s="50" t="s">
        <v>3</v>
      </c>
      <c r="B1" s="51"/>
      <c r="C1" s="51"/>
      <c r="D1" s="51"/>
      <c r="E1" s="51"/>
      <c r="F1" s="51"/>
      <c r="G1" s="51"/>
      <c r="H1" s="51"/>
      <c r="I1" s="51"/>
    </row>
    <row r="2" spans="1:52" ht="15.6" x14ac:dyDescent="0.3">
      <c r="A2" s="52" t="str">
        <f>IF(title="&gt; Enter workbook title here","Enter workbook title in Cover sheet",title)</f>
        <v>LGPS_S - Consolidated Factor Spreadsheet</v>
      </c>
      <c r="B2" s="53"/>
      <c r="C2" s="53"/>
      <c r="D2" s="53"/>
      <c r="E2" s="53"/>
      <c r="F2" s="53"/>
      <c r="G2" s="53"/>
      <c r="H2" s="53"/>
      <c r="I2" s="53"/>
    </row>
    <row r="3" spans="1:52" ht="15.6" x14ac:dyDescent="0.3">
      <c r="A3" s="54" t="str">
        <f>TABLE_FACTOR_TYPE_1&amp;" - x-"&amp;TABLE_SERIES_NUMBER_1</f>
        <v>Added pension - x-718</v>
      </c>
      <c r="B3" s="53"/>
      <c r="C3" s="53"/>
      <c r="D3" s="53"/>
      <c r="E3" s="53"/>
      <c r="F3" s="53"/>
      <c r="G3" s="53"/>
      <c r="H3" s="53"/>
      <c r="I3" s="53"/>
    </row>
    <row r="4" spans="1:52" x14ac:dyDescent="0.25">
      <c r="A4" s="55"/>
    </row>
    <row r="6" spans="1:52"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row>
    <row r="7" spans="1:52"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row>
    <row r="8" spans="1:52" x14ac:dyDescent="0.25">
      <c r="A8" s="83" t="s">
        <v>44</v>
      </c>
      <c r="B8" s="149" t="s">
        <v>436</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row>
    <row r="9" spans="1:52"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row>
    <row r="10" spans="1:52" x14ac:dyDescent="0.25">
      <c r="A10" s="83" t="s">
        <v>1</v>
      </c>
      <c r="B10" s="149" t="s">
        <v>453</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row>
    <row r="11" spans="1:52" x14ac:dyDescent="0.25">
      <c r="A11" s="83"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row>
    <row r="12" spans="1:52"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row>
    <row r="13" spans="1:52"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row>
    <row r="14" spans="1:52" x14ac:dyDescent="0.25">
      <c r="A14" s="83" t="s">
        <v>16</v>
      </c>
      <c r="B14" s="149">
        <v>718</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row>
    <row r="15" spans="1:52" x14ac:dyDescent="0.25">
      <c r="A15" s="83" t="s">
        <v>47</v>
      </c>
      <c r="B15" s="149" t="s">
        <v>454</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row>
    <row r="16" spans="1:52" x14ac:dyDescent="0.25">
      <c r="A16" s="83" t="s">
        <v>48</v>
      </c>
      <c r="B16" s="149" t="s">
        <v>455</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row>
    <row r="17" spans="1:52"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row>
    <row r="18" spans="1:52"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row>
    <row r="19" spans="1:52"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row>
    <row r="20" spans="1:52"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row>
    <row r="21" spans="1:52"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row>
    <row r="22" spans="1:52" x14ac:dyDescent="0.25">
      <c r="A22" s="94"/>
    </row>
    <row r="23" spans="1:52" x14ac:dyDescent="0.25">
      <c r="B23" s="94" t="str">
        <f>HYPERLINK("#'Factor List'!A1","Back to Factor List")</f>
        <v>Back to Factor List</v>
      </c>
    </row>
    <row r="24" spans="1:52" x14ac:dyDescent="0.25">
      <c r="B24" s="94" t="s">
        <v>705</v>
      </c>
    </row>
    <row r="26" spans="1:52" ht="26.4" x14ac:dyDescent="0.25">
      <c r="A26" s="102" t="s">
        <v>266</v>
      </c>
      <c r="B26" s="102" t="s">
        <v>515</v>
      </c>
      <c r="C26" s="102" t="s">
        <v>516</v>
      </c>
      <c r="D26" s="102" t="s">
        <v>517</v>
      </c>
      <c r="E26" s="102" t="s">
        <v>518</v>
      </c>
      <c r="F26" s="102" t="s">
        <v>519</v>
      </c>
      <c r="G26" s="102" t="s">
        <v>520</v>
      </c>
      <c r="H26" s="102" t="s">
        <v>521</v>
      </c>
      <c r="I26" s="102" t="s">
        <v>522</v>
      </c>
      <c r="J26" s="102" t="s">
        <v>523</v>
      </c>
      <c r="K26" s="102" t="s">
        <v>524</v>
      </c>
      <c r="L26" s="102" t="s">
        <v>525</v>
      </c>
      <c r="M26" s="102" t="s">
        <v>526</v>
      </c>
      <c r="N26" s="102" t="s">
        <v>527</v>
      </c>
      <c r="O26" s="102" t="s">
        <v>528</v>
      </c>
      <c r="P26" s="102" t="s">
        <v>529</v>
      </c>
      <c r="Q26" s="102" t="s">
        <v>530</v>
      </c>
      <c r="R26" s="102" t="s">
        <v>531</v>
      </c>
      <c r="S26" s="102" t="s">
        <v>532</v>
      </c>
      <c r="T26" s="102" t="s">
        <v>533</v>
      </c>
      <c r="U26" s="102" t="s">
        <v>534</v>
      </c>
      <c r="V26" s="102" t="s">
        <v>535</v>
      </c>
      <c r="W26" s="102" t="s">
        <v>536</v>
      </c>
      <c r="X26" s="102" t="s">
        <v>537</v>
      </c>
      <c r="Y26" s="102" t="s">
        <v>538</v>
      </c>
      <c r="Z26" s="102" t="s">
        <v>539</v>
      </c>
      <c r="AA26" s="102" t="s">
        <v>540</v>
      </c>
      <c r="AB26" s="102" t="s">
        <v>541</v>
      </c>
      <c r="AC26" s="102" t="s">
        <v>542</v>
      </c>
      <c r="AD26" s="102" t="s">
        <v>543</v>
      </c>
      <c r="AE26" s="102" t="s">
        <v>544</v>
      </c>
      <c r="AF26" s="102" t="s">
        <v>545</v>
      </c>
      <c r="AG26" s="102" t="s">
        <v>546</v>
      </c>
      <c r="AH26" s="102" t="s">
        <v>547</v>
      </c>
      <c r="AI26" s="102" t="s">
        <v>548</v>
      </c>
      <c r="AJ26" s="102" t="s">
        <v>549</v>
      </c>
      <c r="AK26" s="102" t="s">
        <v>550</v>
      </c>
      <c r="AL26" s="102" t="s">
        <v>551</v>
      </c>
      <c r="AM26" s="102" t="s">
        <v>552</v>
      </c>
      <c r="AN26" s="102" t="s">
        <v>553</v>
      </c>
      <c r="AO26" s="102" t="s">
        <v>554</v>
      </c>
      <c r="AP26" s="102" t="s">
        <v>555</v>
      </c>
      <c r="AQ26" s="102" t="s">
        <v>556</v>
      </c>
      <c r="AR26" s="102" t="s">
        <v>557</v>
      </c>
      <c r="AS26" s="102" t="s">
        <v>558</v>
      </c>
      <c r="AT26" s="102" t="s">
        <v>559</v>
      </c>
      <c r="AU26" s="102" t="s">
        <v>560</v>
      </c>
      <c r="AV26" s="102" t="s">
        <v>561</v>
      </c>
      <c r="AW26" s="102" t="s">
        <v>562</v>
      </c>
      <c r="AX26" s="102" t="s">
        <v>563</v>
      </c>
      <c r="AY26" s="102" t="s">
        <v>564</v>
      </c>
      <c r="AZ26" s="102" t="s">
        <v>565</v>
      </c>
    </row>
    <row r="27" spans="1:52" x14ac:dyDescent="0.25">
      <c r="A27" s="103">
        <v>16</v>
      </c>
      <c r="B27" s="104">
        <v>72.03</v>
      </c>
      <c r="C27" s="104">
        <v>36.68</v>
      </c>
      <c r="D27" s="104">
        <v>24.9</v>
      </c>
      <c r="E27" s="104">
        <v>19.010000000000002</v>
      </c>
      <c r="F27" s="104">
        <v>15.48</v>
      </c>
      <c r="G27" s="104">
        <v>13.13</v>
      </c>
      <c r="H27" s="104">
        <v>11.46</v>
      </c>
      <c r="I27" s="104">
        <v>10.199999999999999</v>
      </c>
      <c r="J27" s="104">
        <v>9.23</v>
      </c>
      <c r="K27" s="104">
        <v>8.4499999999999993</v>
      </c>
      <c r="L27" s="104">
        <v>7.82</v>
      </c>
      <c r="M27" s="104">
        <v>7.29</v>
      </c>
      <c r="N27" s="104">
        <v>6.84</v>
      </c>
      <c r="O27" s="104">
        <v>6.46</v>
      </c>
      <c r="P27" s="104">
        <v>6.14</v>
      </c>
      <c r="Q27" s="104">
        <v>5.85</v>
      </c>
      <c r="R27" s="104">
        <v>5.6</v>
      </c>
      <c r="S27" s="104">
        <v>5.37</v>
      </c>
      <c r="T27" s="104">
        <v>5.18</v>
      </c>
      <c r="U27" s="104">
        <v>5</v>
      </c>
      <c r="V27" s="104">
        <v>4.84</v>
      </c>
      <c r="W27" s="104">
        <v>4.6900000000000004</v>
      </c>
      <c r="X27" s="104">
        <v>4.5599999999999996</v>
      </c>
      <c r="Y27" s="104">
        <v>4.4400000000000004</v>
      </c>
      <c r="Z27" s="104">
        <v>4.33</v>
      </c>
      <c r="AA27" s="104">
        <v>4.2300000000000004</v>
      </c>
      <c r="AB27" s="104">
        <v>4.1399999999999997</v>
      </c>
      <c r="AC27" s="104">
        <v>4.05</v>
      </c>
      <c r="AD27" s="104">
        <v>3.98</v>
      </c>
      <c r="AE27" s="104">
        <v>3.9</v>
      </c>
      <c r="AF27" s="104">
        <v>3.84</v>
      </c>
      <c r="AG27" s="104">
        <v>3.77</v>
      </c>
      <c r="AH27" s="104">
        <v>3.71</v>
      </c>
      <c r="AI27" s="104">
        <v>3.66</v>
      </c>
      <c r="AJ27" s="104">
        <v>3.61</v>
      </c>
      <c r="AK27" s="104">
        <v>3.56</v>
      </c>
      <c r="AL27" s="104">
        <v>3.52</v>
      </c>
      <c r="AM27" s="104">
        <v>3.47</v>
      </c>
      <c r="AN27" s="104">
        <v>3.43</v>
      </c>
      <c r="AO27" s="104">
        <v>3.4</v>
      </c>
      <c r="AP27" s="104">
        <v>3.36</v>
      </c>
      <c r="AQ27" s="104">
        <v>3.33</v>
      </c>
      <c r="AR27" s="104">
        <v>3.3</v>
      </c>
      <c r="AS27" s="104">
        <v>3.27</v>
      </c>
      <c r="AT27" s="104">
        <v>3.25</v>
      </c>
      <c r="AU27" s="104">
        <v>3.22</v>
      </c>
      <c r="AV27" s="104">
        <v>3.2</v>
      </c>
      <c r="AW27" s="104">
        <v>3.18</v>
      </c>
      <c r="AX27" s="104">
        <v>3.16</v>
      </c>
      <c r="AY27" s="104">
        <v>3.14</v>
      </c>
      <c r="AZ27" s="104">
        <v>3.11</v>
      </c>
    </row>
    <row r="28" spans="1:52" x14ac:dyDescent="0.25">
      <c r="A28" s="103">
        <v>17</v>
      </c>
      <c r="B28" s="104">
        <v>73.08</v>
      </c>
      <c r="C28" s="104">
        <v>37.21</v>
      </c>
      <c r="D28" s="104">
        <v>25.26</v>
      </c>
      <c r="E28" s="104">
        <v>19.29</v>
      </c>
      <c r="F28" s="104">
        <v>15.71</v>
      </c>
      <c r="G28" s="104">
        <v>13.33</v>
      </c>
      <c r="H28" s="104">
        <v>11.63</v>
      </c>
      <c r="I28" s="104">
        <v>10.35</v>
      </c>
      <c r="J28" s="104">
        <v>9.3699999999999992</v>
      </c>
      <c r="K28" s="104">
        <v>8.58</v>
      </c>
      <c r="L28" s="104">
        <v>7.93</v>
      </c>
      <c r="M28" s="104">
        <v>7.4</v>
      </c>
      <c r="N28" s="104">
        <v>6.95</v>
      </c>
      <c r="O28" s="104">
        <v>6.56</v>
      </c>
      <c r="P28" s="104">
        <v>6.23</v>
      </c>
      <c r="Q28" s="104">
        <v>5.94</v>
      </c>
      <c r="R28" s="104">
        <v>5.68</v>
      </c>
      <c r="S28" s="104">
        <v>5.45</v>
      </c>
      <c r="T28" s="104">
        <v>5.25</v>
      </c>
      <c r="U28" s="104">
        <v>5.07</v>
      </c>
      <c r="V28" s="104">
        <v>4.91</v>
      </c>
      <c r="W28" s="104">
        <v>4.76</v>
      </c>
      <c r="X28" s="104">
        <v>4.63</v>
      </c>
      <c r="Y28" s="104">
        <v>4.51</v>
      </c>
      <c r="Z28" s="104">
        <v>4.4000000000000004</v>
      </c>
      <c r="AA28" s="104">
        <v>4.3</v>
      </c>
      <c r="AB28" s="104">
        <v>4.2</v>
      </c>
      <c r="AC28" s="104">
        <v>4.12</v>
      </c>
      <c r="AD28" s="104">
        <v>4.04</v>
      </c>
      <c r="AE28" s="104">
        <v>3.96</v>
      </c>
      <c r="AF28" s="104">
        <v>3.89</v>
      </c>
      <c r="AG28" s="104">
        <v>3.83</v>
      </c>
      <c r="AH28" s="104">
        <v>3.77</v>
      </c>
      <c r="AI28" s="104">
        <v>3.71</v>
      </c>
      <c r="AJ28" s="104">
        <v>3.66</v>
      </c>
      <c r="AK28" s="104">
        <v>3.61</v>
      </c>
      <c r="AL28" s="104">
        <v>3.57</v>
      </c>
      <c r="AM28" s="104">
        <v>3.53</v>
      </c>
      <c r="AN28" s="104">
        <v>3.49</v>
      </c>
      <c r="AO28" s="104">
        <v>3.45</v>
      </c>
      <c r="AP28" s="104">
        <v>3.42</v>
      </c>
      <c r="AQ28" s="104">
        <v>3.38</v>
      </c>
      <c r="AR28" s="104">
        <v>3.35</v>
      </c>
      <c r="AS28" s="104">
        <v>3.33</v>
      </c>
      <c r="AT28" s="104">
        <v>3.3</v>
      </c>
      <c r="AU28" s="104">
        <v>3.28</v>
      </c>
      <c r="AV28" s="104">
        <v>3.25</v>
      </c>
      <c r="AW28" s="104">
        <v>3.23</v>
      </c>
      <c r="AX28" s="104">
        <v>3.21</v>
      </c>
      <c r="AY28" s="104">
        <v>3.21</v>
      </c>
      <c r="AZ28" s="104"/>
    </row>
    <row r="29" spans="1:52" x14ac:dyDescent="0.25">
      <c r="A29" s="103">
        <v>18</v>
      </c>
      <c r="B29" s="104">
        <v>74.150000000000006</v>
      </c>
      <c r="C29" s="104">
        <v>37.75</v>
      </c>
      <c r="D29" s="104">
        <v>25.63</v>
      </c>
      <c r="E29" s="104">
        <v>19.57</v>
      </c>
      <c r="F29" s="104">
        <v>15.94</v>
      </c>
      <c r="G29" s="104">
        <v>13.52</v>
      </c>
      <c r="H29" s="104">
        <v>11.8</v>
      </c>
      <c r="I29" s="104">
        <v>10.51</v>
      </c>
      <c r="J29" s="104">
        <v>9.5</v>
      </c>
      <c r="K29" s="104">
        <v>8.6999999999999993</v>
      </c>
      <c r="L29" s="104">
        <v>8.0500000000000007</v>
      </c>
      <c r="M29" s="104">
        <v>7.51</v>
      </c>
      <c r="N29" s="104">
        <v>7.05</v>
      </c>
      <c r="O29" s="104">
        <v>6.66</v>
      </c>
      <c r="P29" s="104">
        <v>6.32</v>
      </c>
      <c r="Q29" s="104">
        <v>6.02</v>
      </c>
      <c r="R29" s="104">
        <v>5.76</v>
      </c>
      <c r="S29" s="104">
        <v>5.54</v>
      </c>
      <c r="T29" s="104">
        <v>5.33</v>
      </c>
      <c r="U29" s="104">
        <v>5.15</v>
      </c>
      <c r="V29" s="104">
        <v>4.9800000000000004</v>
      </c>
      <c r="W29" s="104">
        <v>4.83</v>
      </c>
      <c r="X29" s="104">
        <v>4.7</v>
      </c>
      <c r="Y29" s="104">
        <v>4.58</v>
      </c>
      <c r="Z29" s="104">
        <v>4.46</v>
      </c>
      <c r="AA29" s="104">
        <v>4.3600000000000003</v>
      </c>
      <c r="AB29" s="104">
        <v>4.2699999999999996</v>
      </c>
      <c r="AC29" s="104">
        <v>4.18</v>
      </c>
      <c r="AD29" s="104">
        <v>4.0999999999999996</v>
      </c>
      <c r="AE29" s="104">
        <v>4.0199999999999996</v>
      </c>
      <c r="AF29" s="104">
        <v>3.95</v>
      </c>
      <c r="AG29" s="104">
        <v>3.89</v>
      </c>
      <c r="AH29" s="104">
        <v>3.83</v>
      </c>
      <c r="AI29" s="104">
        <v>3.77</v>
      </c>
      <c r="AJ29" s="104">
        <v>3.72</v>
      </c>
      <c r="AK29" s="104">
        <v>3.67</v>
      </c>
      <c r="AL29" s="104">
        <v>3.63</v>
      </c>
      <c r="AM29" s="104">
        <v>3.58</v>
      </c>
      <c r="AN29" s="104">
        <v>3.54</v>
      </c>
      <c r="AO29" s="104">
        <v>3.51</v>
      </c>
      <c r="AP29" s="104">
        <v>3.47</v>
      </c>
      <c r="AQ29" s="104">
        <v>3.44</v>
      </c>
      <c r="AR29" s="104">
        <v>3.41</v>
      </c>
      <c r="AS29" s="104">
        <v>3.38</v>
      </c>
      <c r="AT29" s="104">
        <v>3.35</v>
      </c>
      <c r="AU29" s="104">
        <v>3.33</v>
      </c>
      <c r="AV29" s="104">
        <v>3.31</v>
      </c>
      <c r="AW29" s="104">
        <v>3.29</v>
      </c>
      <c r="AX29" s="104">
        <v>3.28</v>
      </c>
      <c r="AY29" s="104"/>
      <c r="AZ29" s="104"/>
    </row>
    <row r="30" spans="1:52" x14ac:dyDescent="0.25">
      <c r="A30" s="103">
        <v>19</v>
      </c>
      <c r="B30" s="104">
        <v>75.23</v>
      </c>
      <c r="C30" s="104">
        <v>38.31</v>
      </c>
      <c r="D30" s="104">
        <v>26</v>
      </c>
      <c r="E30" s="104">
        <v>19.86</v>
      </c>
      <c r="F30" s="104">
        <v>16.170000000000002</v>
      </c>
      <c r="G30" s="104">
        <v>13.72</v>
      </c>
      <c r="H30" s="104">
        <v>11.97</v>
      </c>
      <c r="I30" s="104">
        <v>10.66</v>
      </c>
      <c r="J30" s="104">
        <v>9.64</v>
      </c>
      <c r="K30" s="104">
        <v>8.83</v>
      </c>
      <c r="L30" s="104">
        <v>8.17</v>
      </c>
      <c r="M30" s="104">
        <v>7.62</v>
      </c>
      <c r="N30" s="104">
        <v>7.15</v>
      </c>
      <c r="O30" s="104">
        <v>6.76</v>
      </c>
      <c r="P30" s="104">
        <v>6.41</v>
      </c>
      <c r="Q30" s="104">
        <v>6.11</v>
      </c>
      <c r="R30" s="104">
        <v>5.85</v>
      </c>
      <c r="S30" s="104">
        <v>5.62</v>
      </c>
      <c r="T30" s="104">
        <v>5.41</v>
      </c>
      <c r="U30" s="104">
        <v>5.23</v>
      </c>
      <c r="V30" s="104">
        <v>5.0599999999999996</v>
      </c>
      <c r="W30" s="104">
        <v>4.91</v>
      </c>
      <c r="X30" s="104">
        <v>4.7699999999999996</v>
      </c>
      <c r="Y30" s="104">
        <v>4.6500000000000004</v>
      </c>
      <c r="Z30" s="104">
        <v>4.53</v>
      </c>
      <c r="AA30" s="104">
        <v>4.43</v>
      </c>
      <c r="AB30" s="104">
        <v>4.33</v>
      </c>
      <c r="AC30" s="104">
        <v>4.24</v>
      </c>
      <c r="AD30" s="104">
        <v>4.16</v>
      </c>
      <c r="AE30" s="104">
        <v>4.08</v>
      </c>
      <c r="AF30" s="104">
        <v>4.01</v>
      </c>
      <c r="AG30" s="104">
        <v>3.95</v>
      </c>
      <c r="AH30" s="104">
        <v>3.89</v>
      </c>
      <c r="AI30" s="104">
        <v>3.83</v>
      </c>
      <c r="AJ30" s="104">
        <v>3.78</v>
      </c>
      <c r="AK30" s="104">
        <v>3.73</v>
      </c>
      <c r="AL30" s="104">
        <v>3.68</v>
      </c>
      <c r="AM30" s="104">
        <v>3.64</v>
      </c>
      <c r="AN30" s="104">
        <v>3.6</v>
      </c>
      <c r="AO30" s="104">
        <v>3.56</v>
      </c>
      <c r="AP30" s="104">
        <v>3.53</v>
      </c>
      <c r="AQ30" s="104">
        <v>3.49</v>
      </c>
      <c r="AR30" s="104">
        <v>3.46</v>
      </c>
      <c r="AS30" s="104">
        <v>3.44</v>
      </c>
      <c r="AT30" s="104">
        <v>3.41</v>
      </c>
      <c r="AU30" s="104">
        <v>3.39</v>
      </c>
      <c r="AV30" s="104">
        <v>3.36</v>
      </c>
      <c r="AW30" s="104">
        <v>3.36</v>
      </c>
      <c r="AX30" s="104"/>
      <c r="AY30" s="104"/>
      <c r="AZ30" s="104"/>
    </row>
    <row r="31" spans="1:52" x14ac:dyDescent="0.25">
      <c r="A31" s="103">
        <v>20</v>
      </c>
      <c r="B31" s="104">
        <v>76.33</v>
      </c>
      <c r="C31" s="104">
        <v>38.869999999999997</v>
      </c>
      <c r="D31" s="104">
        <v>26.39</v>
      </c>
      <c r="E31" s="104">
        <v>20.149999999999999</v>
      </c>
      <c r="F31" s="104">
        <v>16.41</v>
      </c>
      <c r="G31" s="104">
        <v>13.92</v>
      </c>
      <c r="H31" s="104">
        <v>12.15</v>
      </c>
      <c r="I31" s="104">
        <v>10.82</v>
      </c>
      <c r="J31" s="104">
        <v>9.7899999999999991</v>
      </c>
      <c r="K31" s="104">
        <v>8.9600000000000009</v>
      </c>
      <c r="L31" s="104">
        <v>8.2899999999999991</v>
      </c>
      <c r="M31" s="104">
        <v>7.73</v>
      </c>
      <c r="N31" s="104">
        <v>7.26</v>
      </c>
      <c r="O31" s="104">
        <v>6.86</v>
      </c>
      <c r="P31" s="104">
        <v>6.51</v>
      </c>
      <c r="Q31" s="104">
        <v>6.2</v>
      </c>
      <c r="R31" s="104">
        <v>5.94</v>
      </c>
      <c r="S31" s="104">
        <v>5.7</v>
      </c>
      <c r="T31" s="104">
        <v>5.49</v>
      </c>
      <c r="U31" s="104">
        <v>5.3</v>
      </c>
      <c r="V31" s="104">
        <v>5.13</v>
      </c>
      <c r="W31" s="104">
        <v>4.9800000000000004</v>
      </c>
      <c r="X31" s="104">
        <v>4.84</v>
      </c>
      <c r="Y31" s="104">
        <v>4.72</v>
      </c>
      <c r="Z31" s="104">
        <v>4.5999999999999996</v>
      </c>
      <c r="AA31" s="104">
        <v>4.49</v>
      </c>
      <c r="AB31" s="104">
        <v>4.4000000000000004</v>
      </c>
      <c r="AC31" s="104">
        <v>4.3099999999999996</v>
      </c>
      <c r="AD31" s="104">
        <v>4.22</v>
      </c>
      <c r="AE31" s="104">
        <v>4.1500000000000004</v>
      </c>
      <c r="AF31" s="104">
        <v>4.07</v>
      </c>
      <c r="AG31" s="104">
        <v>4.01</v>
      </c>
      <c r="AH31" s="104">
        <v>3.95</v>
      </c>
      <c r="AI31" s="104">
        <v>3.89</v>
      </c>
      <c r="AJ31" s="104">
        <v>3.84</v>
      </c>
      <c r="AK31" s="104">
        <v>3.79</v>
      </c>
      <c r="AL31" s="104">
        <v>3.74</v>
      </c>
      <c r="AM31" s="104">
        <v>3.7</v>
      </c>
      <c r="AN31" s="104">
        <v>3.66</v>
      </c>
      <c r="AO31" s="104">
        <v>3.62</v>
      </c>
      <c r="AP31" s="104">
        <v>3.58</v>
      </c>
      <c r="AQ31" s="104">
        <v>3.55</v>
      </c>
      <c r="AR31" s="104">
        <v>3.52</v>
      </c>
      <c r="AS31" s="104">
        <v>3.49</v>
      </c>
      <c r="AT31" s="104">
        <v>3.47</v>
      </c>
      <c r="AU31" s="104">
        <v>3.44</v>
      </c>
      <c r="AV31" s="104">
        <v>3.43</v>
      </c>
      <c r="AW31" s="104"/>
      <c r="AX31" s="104"/>
      <c r="AY31" s="104"/>
      <c r="AZ31" s="104"/>
    </row>
    <row r="32" spans="1:52" x14ac:dyDescent="0.25">
      <c r="A32" s="103">
        <v>21</v>
      </c>
      <c r="B32" s="104">
        <v>77.45</v>
      </c>
      <c r="C32" s="104">
        <v>39.44</v>
      </c>
      <c r="D32" s="104">
        <v>26.78</v>
      </c>
      <c r="E32" s="104">
        <v>20.45</v>
      </c>
      <c r="F32" s="104">
        <v>16.649999999999999</v>
      </c>
      <c r="G32" s="104">
        <v>14.13</v>
      </c>
      <c r="H32" s="104">
        <v>12.33</v>
      </c>
      <c r="I32" s="104">
        <v>10.98</v>
      </c>
      <c r="J32" s="104">
        <v>9.93</v>
      </c>
      <c r="K32" s="104">
        <v>9.09</v>
      </c>
      <c r="L32" s="104">
        <v>8.41</v>
      </c>
      <c r="M32" s="104">
        <v>7.84</v>
      </c>
      <c r="N32" s="104">
        <v>7.37</v>
      </c>
      <c r="O32" s="104">
        <v>6.96</v>
      </c>
      <c r="P32" s="104">
        <v>6.6</v>
      </c>
      <c r="Q32" s="104">
        <v>6.3</v>
      </c>
      <c r="R32" s="104">
        <v>6.03</v>
      </c>
      <c r="S32" s="104">
        <v>5.79</v>
      </c>
      <c r="T32" s="104">
        <v>5.57</v>
      </c>
      <c r="U32" s="104">
        <v>5.38</v>
      </c>
      <c r="V32" s="104">
        <v>5.21</v>
      </c>
      <c r="W32" s="104">
        <v>5.0599999999999996</v>
      </c>
      <c r="X32" s="104">
        <v>4.91</v>
      </c>
      <c r="Y32" s="104">
        <v>4.79</v>
      </c>
      <c r="Z32" s="104">
        <v>4.67</v>
      </c>
      <c r="AA32" s="104">
        <v>4.5599999999999996</v>
      </c>
      <c r="AB32" s="104">
        <v>4.46</v>
      </c>
      <c r="AC32" s="104">
        <v>4.37</v>
      </c>
      <c r="AD32" s="104">
        <v>4.29</v>
      </c>
      <c r="AE32" s="104">
        <v>4.21</v>
      </c>
      <c r="AF32" s="104">
        <v>4.1399999999999997</v>
      </c>
      <c r="AG32" s="104">
        <v>4.07</v>
      </c>
      <c r="AH32" s="104">
        <v>4.01</v>
      </c>
      <c r="AI32" s="104">
        <v>3.95</v>
      </c>
      <c r="AJ32" s="104">
        <v>3.9</v>
      </c>
      <c r="AK32" s="104">
        <v>3.85</v>
      </c>
      <c r="AL32" s="104">
        <v>3.8</v>
      </c>
      <c r="AM32" s="104">
        <v>3.76</v>
      </c>
      <c r="AN32" s="104">
        <v>3.72</v>
      </c>
      <c r="AO32" s="104">
        <v>3.68</v>
      </c>
      <c r="AP32" s="104">
        <v>3.64</v>
      </c>
      <c r="AQ32" s="104">
        <v>3.61</v>
      </c>
      <c r="AR32" s="104">
        <v>3.58</v>
      </c>
      <c r="AS32" s="104">
        <v>3.55</v>
      </c>
      <c r="AT32" s="104">
        <v>3.53</v>
      </c>
      <c r="AU32" s="104">
        <v>3.52</v>
      </c>
      <c r="AV32" s="104"/>
      <c r="AW32" s="104"/>
      <c r="AX32" s="104"/>
      <c r="AY32" s="104"/>
      <c r="AZ32" s="104"/>
    </row>
    <row r="33" spans="1:52" x14ac:dyDescent="0.25">
      <c r="A33" s="103">
        <v>22</v>
      </c>
      <c r="B33" s="104">
        <v>78.569999999999993</v>
      </c>
      <c r="C33" s="104">
        <v>40.01</v>
      </c>
      <c r="D33" s="104">
        <v>27.16</v>
      </c>
      <c r="E33" s="104">
        <v>20.74</v>
      </c>
      <c r="F33" s="104">
        <v>16.899999999999999</v>
      </c>
      <c r="G33" s="104">
        <v>14.33</v>
      </c>
      <c r="H33" s="104">
        <v>12.51</v>
      </c>
      <c r="I33" s="104">
        <v>11.14</v>
      </c>
      <c r="J33" s="104">
        <v>10.07</v>
      </c>
      <c r="K33" s="104">
        <v>9.23</v>
      </c>
      <c r="L33" s="104">
        <v>8.5299999999999994</v>
      </c>
      <c r="M33" s="104">
        <v>7.96</v>
      </c>
      <c r="N33" s="104">
        <v>7.47</v>
      </c>
      <c r="O33" s="104">
        <v>7.06</v>
      </c>
      <c r="P33" s="104">
        <v>6.7</v>
      </c>
      <c r="Q33" s="104">
        <v>6.39</v>
      </c>
      <c r="R33" s="104">
        <v>6.12</v>
      </c>
      <c r="S33" s="104">
        <v>5.87</v>
      </c>
      <c r="T33" s="104">
        <v>5.66</v>
      </c>
      <c r="U33" s="104">
        <v>5.46</v>
      </c>
      <c r="V33" s="104">
        <v>5.29</v>
      </c>
      <c r="W33" s="104">
        <v>5.13</v>
      </c>
      <c r="X33" s="104">
        <v>4.99</v>
      </c>
      <c r="Y33" s="104">
        <v>4.8600000000000003</v>
      </c>
      <c r="Z33" s="104">
        <v>4.74</v>
      </c>
      <c r="AA33" s="104">
        <v>4.63</v>
      </c>
      <c r="AB33" s="104">
        <v>4.53</v>
      </c>
      <c r="AC33" s="104">
        <v>4.4400000000000004</v>
      </c>
      <c r="AD33" s="104">
        <v>4.3499999999999996</v>
      </c>
      <c r="AE33" s="104">
        <v>4.2699999999999996</v>
      </c>
      <c r="AF33" s="104">
        <v>4.2</v>
      </c>
      <c r="AG33" s="104">
        <v>4.13</v>
      </c>
      <c r="AH33" s="104">
        <v>4.07</v>
      </c>
      <c r="AI33" s="104">
        <v>4.01</v>
      </c>
      <c r="AJ33" s="104">
        <v>3.96</v>
      </c>
      <c r="AK33" s="104">
        <v>3.91</v>
      </c>
      <c r="AL33" s="104">
        <v>3.86</v>
      </c>
      <c r="AM33" s="104">
        <v>3.82</v>
      </c>
      <c r="AN33" s="104">
        <v>3.78</v>
      </c>
      <c r="AO33" s="104">
        <v>3.74</v>
      </c>
      <c r="AP33" s="104">
        <v>3.7</v>
      </c>
      <c r="AQ33" s="104">
        <v>3.67</v>
      </c>
      <c r="AR33" s="104">
        <v>3.64</v>
      </c>
      <c r="AS33" s="104">
        <v>3.61</v>
      </c>
      <c r="AT33" s="104">
        <v>3.6</v>
      </c>
      <c r="AU33" s="104"/>
      <c r="AV33" s="104"/>
      <c r="AW33" s="104"/>
      <c r="AX33" s="104"/>
      <c r="AY33" s="104"/>
      <c r="AZ33" s="104"/>
    </row>
    <row r="34" spans="1:52" x14ac:dyDescent="0.25">
      <c r="A34" s="103">
        <v>23</v>
      </c>
      <c r="B34" s="104">
        <v>79.69</v>
      </c>
      <c r="C34" s="104">
        <v>40.58</v>
      </c>
      <c r="D34" s="104">
        <v>27.55</v>
      </c>
      <c r="E34" s="104">
        <v>21.04</v>
      </c>
      <c r="F34" s="104">
        <v>17.14</v>
      </c>
      <c r="G34" s="104">
        <v>14.54</v>
      </c>
      <c r="H34" s="104">
        <v>12.68</v>
      </c>
      <c r="I34" s="104">
        <v>11.3</v>
      </c>
      <c r="J34" s="104">
        <v>10.220000000000001</v>
      </c>
      <c r="K34" s="104">
        <v>9.36</v>
      </c>
      <c r="L34" s="104">
        <v>8.66</v>
      </c>
      <c r="M34" s="104">
        <v>8.07</v>
      </c>
      <c r="N34" s="104">
        <v>7.58</v>
      </c>
      <c r="O34" s="104">
        <v>7.16</v>
      </c>
      <c r="P34" s="104">
        <v>6.8</v>
      </c>
      <c r="Q34" s="104">
        <v>6.48</v>
      </c>
      <c r="R34" s="104">
        <v>6.2</v>
      </c>
      <c r="S34" s="104">
        <v>5.96</v>
      </c>
      <c r="T34" s="104">
        <v>5.74</v>
      </c>
      <c r="U34" s="104">
        <v>5.54</v>
      </c>
      <c r="V34" s="104">
        <v>5.37</v>
      </c>
      <c r="W34" s="104">
        <v>5.21</v>
      </c>
      <c r="X34" s="104">
        <v>5.0599999999999996</v>
      </c>
      <c r="Y34" s="104">
        <v>4.93</v>
      </c>
      <c r="Z34" s="104">
        <v>4.8099999999999996</v>
      </c>
      <c r="AA34" s="104">
        <v>4.7</v>
      </c>
      <c r="AB34" s="104">
        <v>4.5999999999999996</v>
      </c>
      <c r="AC34" s="104">
        <v>4.5</v>
      </c>
      <c r="AD34" s="104">
        <v>4.42</v>
      </c>
      <c r="AE34" s="104">
        <v>4.34</v>
      </c>
      <c r="AF34" s="104">
        <v>4.26</v>
      </c>
      <c r="AG34" s="104">
        <v>4.1900000000000004</v>
      </c>
      <c r="AH34" s="104">
        <v>4.13</v>
      </c>
      <c r="AI34" s="104">
        <v>4.07</v>
      </c>
      <c r="AJ34" s="104">
        <v>4.0199999999999996</v>
      </c>
      <c r="AK34" s="104">
        <v>3.97</v>
      </c>
      <c r="AL34" s="104">
        <v>3.92</v>
      </c>
      <c r="AM34" s="104">
        <v>3.88</v>
      </c>
      <c r="AN34" s="104">
        <v>3.84</v>
      </c>
      <c r="AO34" s="104">
        <v>3.8</v>
      </c>
      <c r="AP34" s="104">
        <v>3.76</v>
      </c>
      <c r="AQ34" s="104">
        <v>3.73</v>
      </c>
      <c r="AR34" s="104">
        <v>3.7</v>
      </c>
      <c r="AS34" s="104">
        <v>3.69</v>
      </c>
      <c r="AT34" s="104"/>
      <c r="AU34" s="104"/>
      <c r="AV34" s="104"/>
      <c r="AW34" s="104"/>
      <c r="AX34" s="104"/>
      <c r="AY34" s="104"/>
      <c r="AZ34" s="104"/>
    </row>
    <row r="35" spans="1:52" x14ac:dyDescent="0.25">
      <c r="A35" s="103">
        <v>24</v>
      </c>
      <c r="B35" s="104">
        <v>80.83</v>
      </c>
      <c r="C35" s="104">
        <v>41.16</v>
      </c>
      <c r="D35" s="104">
        <v>27.94</v>
      </c>
      <c r="E35" s="104">
        <v>21.34</v>
      </c>
      <c r="F35" s="104">
        <v>17.38</v>
      </c>
      <c r="G35" s="104">
        <v>14.74</v>
      </c>
      <c r="H35" s="104">
        <v>12.87</v>
      </c>
      <c r="I35" s="104">
        <v>11.46</v>
      </c>
      <c r="J35" s="104">
        <v>10.37</v>
      </c>
      <c r="K35" s="104">
        <v>9.49</v>
      </c>
      <c r="L35" s="104">
        <v>8.7799999999999994</v>
      </c>
      <c r="M35" s="104">
        <v>8.19</v>
      </c>
      <c r="N35" s="104">
        <v>7.69</v>
      </c>
      <c r="O35" s="104">
        <v>7.27</v>
      </c>
      <c r="P35" s="104">
        <v>6.9</v>
      </c>
      <c r="Q35" s="104">
        <v>6.58</v>
      </c>
      <c r="R35" s="104">
        <v>6.29</v>
      </c>
      <c r="S35" s="104">
        <v>6.04</v>
      </c>
      <c r="T35" s="104">
        <v>5.82</v>
      </c>
      <c r="U35" s="104">
        <v>5.62</v>
      </c>
      <c r="V35" s="104">
        <v>5.44</v>
      </c>
      <c r="W35" s="104">
        <v>5.28</v>
      </c>
      <c r="X35" s="104">
        <v>5.14</v>
      </c>
      <c r="Y35" s="104">
        <v>5</v>
      </c>
      <c r="Z35" s="104">
        <v>4.88</v>
      </c>
      <c r="AA35" s="104">
        <v>4.7699999999999996</v>
      </c>
      <c r="AB35" s="104">
        <v>4.67</v>
      </c>
      <c r="AC35" s="104">
        <v>4.57</v>
      </c>
      <c r="AD35" s="104">
        <v>4.4800000000000004</v>
      </c>
      <c r="AE35" s="104">
        <v>4.4000000000000004</v>
      </c>
      <c r="AF35" s="104">
        <v>4.33</v>
      </c>
      <c r="AG35" s="104">
        <v>4.26</v>
      </c>
      <c r="AH35" s="104">
        <v>4.2</v>
      </c>
      <c r="AI35" s="104">
        <v>4.1399999999999997</v>
      </c>
      <c r="AJ35" s="104">
        <v>4.08</v>
      </c>
      <c r="AK35" s="104">
        <v>4.03</v>
      </c>
      <c r="AL35" s="104">
        <v>3.98</v>
      </c>
      <c r="AM35" s="104">
        <v>3.94</v>
      </c>
      <c r="AN35" s="104">
        <v>3.9</v>
      </c>
      <c r="AO35" s="104">
        <v>3.86</v>
      </c>
      <c r="AP35" s="104">
        <v>3.83</v>
      </c>
      <c r="AQ35" s="104">
        <v>3.79</v>
      </c>
      <c r="AR35" s="104">
        <v>3.78</v>
      </c>
      <c r="AS35" s="104"/>
      <c r="AT35" s="104"/>
      <c r="AU35" s="104"/>
      <c r="AV35" s="104"/>
      <c r="AW35" s="104"/>
      <c r="AX35" s="104"/>
      <c r="AY35" s="104"/>
      <c r="AZ35" s="104"/>
    </row>
    <row r="36" spans="1:52" x14ac:dyDescent="0.25">
      <c r="A36" s="103">
        <v>25</v>
      </c>
      <c r="B36" s="104">
        <v>81.98</v>
      </c>
      <c r="C36" s="104">
        <v>41.75</v>
      </c>
      <c r="D36" s="104">
        <v>28.34</v>
      </c>
      <c r="E36" s="104">
        <v>21.64</v>
      </c>
      <c r="F36" s="104">
        <v>17.63</v>
      </c>
      <c r="G36" s="104">
        <v>14.96</v>
      </c>
      <c r="H36" s="104">
        <v>13.05</v>
      </c>
      <c r="I36" s="104">
        <v>11.62</v>
      </c>
      <c r="J36" s="104">
        <v>10.51</v>
      </c>
      <c r="K36" s="104">
        <v>9.6300000000000008</v>
      </c>
      <c r="L36" s="104">
        <v>8.91</v>
      </c>
      <c r="M36" s="104">
        <v>8.31</v>
      </c>
      <c r="N36" s="104">
        <v>7.8</v>
      </c>
      <c r="O36" s="104">
        <v>7.37</v>
      </c>
      <c r="P36" s="104">
        <v>7</v>
      </c>
      <c r="Q36" s="104">
        <v>6.67</v>
      </c>
      <c r="R36" s="104">
        <v>6.39</v>
      </c>
      <c r="S36" s="104">
        <v>6.13</v>
      </c>
      <c r="T36" s="104">
        <v>5.91</v>
      </c>
      <c r="U36" s="104">
        <v>5.71</v>
      </c>
      <c r="V36" s="104">
        <v>5.52</v>
      </c>
      <c r="W36" s="104">
        <v>5.36</v>
      </c>
      <c r="X36" s="104">
        <v>5.21</v>
      </c>
      <c r="Y36" s="104">
        <v>5.08</v>
      </c>
      <c r="Z36" s="104">
        <v>4.95</v>
      </c>
      <c r="AA36" s="104">
        <v>4.84</v>
      </c>
      <c r="AB36" s="104">
        <v>4.74</v>
      </c>
      <c r="AC36" s="104">
        <v>4.6399999999999997</v>
      </c>
      <c r="AD36" s="104">
        <v>4.55</v>
      </c>
      <c r="AE36" s="104">
        <v>4.47</v>
      </c>
      <c r="AF36" s="104">
        <v>4.3899999999999997</v>
      </c>
      <c r="AG36" s="104">
        <v>4.33</v>
      </c>
      <c r="AH36" s="104">
        <v>4.26</v>
      </c>
      <c r="AI36" s="104">
        <v>4.2</v>
      </c>
      <c r="AJ36" s="104">
        <v>4.1500000000000004</v>
      </c>
      <c r="AK36" s="104">
        <v>4.0999999999999996</v>
      </c>
      <c r="AL36" s="104">
        <v>4.05</v>
      </c>
      <c r="AM36" s="104">
        <v>4</v>
      </c>
      <c r="AN36" s="104">
        <v>3.96</v>
      </c>
      <c r="AO36" s="104">
        <v>3.93</v>
      </c>
      <c r="AP36" s="104">
        <v>3.89</v>
      </c>
      <c r="AQ36" s="104">
        <v>3.87</v>
      </c>
      <c r="AR36" s="104"/>
      <c r="AS36" s="104"/>
      <c r="AT36" s="104"/>
      <c r="AU36" s="104"/>
      <c r="AV36" s="104"/>
      <c r="AW36" s="104"/>
      <c r="AX36" s="104"/>
      <c r="AY36" s="104"/>
      <c r="AZ36" s="104"/>
    </row>
    <row r="37" spans="1:52" x14ac:dyDescent="0.25">
      <c r="A37" s="103">
        <v>26</v>
      </c>
      <c r="B37" s="104">
        <v>83.15</v>
      </c>
      <c r="C37" s="104">
        <v>42.34</v>
      </c>
      <c r="D37" s="104">
        <v>28.75</v>
      </c>
      <c r="E37" s="104">
        <v>21.95</v>
      </c>
      <c r="F37" s="104">
        <v>17.88</v>
      </c>
      <c r="G37" s="104">
        <v>15.17</v>
      </c>
      <c r="H37" s="104">
        <v>13.24</v>
      </c>
      <c r="I37" s="104">
        <v>11.79</v>
      </c>
      <c r="J37" s="104">
        <v>10.67</v>
      </c>
      <c r="K37" s="104">
        <v>9.77</v>
      </c>
      <c r="L37" s="104">
        <v>9.0399999999999991</v>
      </c>
      <c r="M37" s="104">
        <v>8.43</v>
      </c>
      <c r="N37" s="104">
        <v>7.92</v>
      </c>
      <c r="O37" s="104">
        <v>7.48</v>
      </c>
      <c r="P37" s="104">
        <v>7.1</v>
      </c>
      <c r="Q37" s="104">
        <v>6.77</v>
      </c>
      <c r="R37" s="104">
        <v>6.48</v>
      </c>
      <c r="S37" s="104">
        <v>6.22</v>
      </c>
      <c r="T37" s="104">
        <v>6</v>
      </c>
      <c r="U37" s="104">
        <v>5.79</v>
      </c>
      <c r="V37" s="104">
        <v>5.61</v>
      </c>
      <c r="W37" s="104">
        <v>5.44</v>
      </c>
      <c r="X37" s="104">
        <v>5.29</v>
      </c>
      <c r="Y37" s="104">
        <v>5.15</v>
      </c>
      <c r="Z37" s="104">
        <v>5.03</v>
      </c>
      <c r="AA37" s="104">
        <v>4.91</v>
      </c>
      <c r="AB37" s="104">
        <v>4.8099999999999996</v>
      </c>
      <c r="AC37" s="104">
        <v>4.71</v>
      </c>
      <c r="AD37" s="104">
        <v>4.62</v>
      </c>
      <c r="AE37" s="104">
        <v>4.54</v>
      </c>
      <c r="AF37" s="104">
        <v>4.46</v>
      </c>
      <c r="AG37" s="104">
        <v>4.3899999999999997</v>
      </c>
      <c r="AH37" s="104">
        <v>4.33</v>
      </c>
      <c r="AI37" s="104">
        <v>4.2699999999999996</v>
      </c>
      <c r="AJ37" s="104">
        <v>4.21</v>
      </c>
      <c r="AK37" s="104">
        <v>4.16</v>
      </c>
      <c r="AL37" s="104">
        <v>4.1100000000000003</v>
      </c>
      <c r="AM37" s="104">
        <v>4.07</v>
      </c>
      <c r="AN37" s="104">
        <v>4.03</v>
      </c>
      <c r="AO37" s="104">
        <v>3.99</v>
      </c>
      <c r="AP37" s="104">
        <v>3.97</v>
      </c>
      <c r="AQ37" s="104"/>
      <c r="AR37" s="104"/>
      <c r="AS37" s="104"/>
      <c r="AT37" s="104"/>
      <c r="AU37" s="104"/>
      <c r="AV37" s="104"/>
      <c r="AW37" s="104"/>
      <c r="AX37" s="104"/>
      <c r="AY37" s="104"/>
      <c r="AZ37" s="104"/>
    </row>
    <row r="38" spans="1:52" x14ac:dyDescent="0.25">
      <c r="A38" s="103">
        <v>27</v>
      </c>
      <c r="B38" s="104">
        <v>84.33</v>
      </c>
      <c r="C38" s="104">
        <v>42.95</v>
      </c>
      <c r="D38" s="104">
        <v>29.16</v>
      </c>
      <c r="E38" s="104">
        <v>22.27</v>
      </c>
      <c r="F38" s="104">
        <v>18.14</v>
      </c>
      <c r="G38" s="104">
        <v>15.39</v>
      </c>
      <c r="H38" s="104">
        <v>13.43</v>
      </c>
      <c r="I38" s="104">
        <v>11.96</v>
      </c>
      <c r="J38" s="104">
        <v>10.82</v>
      </c>
      <c r="K38" s="104">
        <v>9.91</v>
      </c>
      <c r="L38" s="104">
        <v>9.17</v>
      </c>
      <c r="M38" s="104">
        <v>8.5500000000000007</v>
      </c>
      <c r="N38" s="104">
        <v>8.0299999999999994</v>
      </c>
      <c r="O38" s="104">
        <v>7.59</v>
      </c>
      <c r="P38" s="104">
        <v>7.2</v>
      </c>
      <c r="Q38" s="104">
        <v>6.87</v>
      </c>
      <c r="R38" s="104">
        <v>6.58</v>
      </c>
      <c r="S38" s="104">
        <v>6.32</v>
      </c>
      <c r="T38" s="104">
        <v>6.08</v>
      </c>
      <c r="U38" s="104">
        <v>5.88</v>
      </c>
      <c r="V38" s="104">
        <v>5.69</v>
      </c>
      <c r="W38" s="104">
        <v>5.52</v>
      </c>
      <c r="X38" s="104">
        <v>5.37</v>
      </c>
      <c r="Y38" s="104">
        <v>5.23</v>
      </c>
      <c r="Z38" s="104">
        <v>5.0999999999999996</v>
      </c>
      <c r="AA38" s="104">
        <v>4.99</v>
      </c>
      <c r="AB38" s="104">
        <v>4.88</v>
      </c>
      <c r="AC38" s="104">
        <v>4.78</v>
      </c>
      <c r="AD38" s="104">
        <v>4.6900000000000004</v>
      </c>
      <c r="AE38" s="104">
        <v>4.6100000000000003</v>
      </c>
      <c r="AF38" s="104">
        <v>4.53</v>
      </c>
      <c r="AG38" s="104">
        <v>4.46</v>
      </c>
      <c r="AH38" s="104">
        <v>4.4000000000000004</v>
      </c>
      <c r="AI38" s="104">
        <v>4.34</v>
      </c>
      <c r="AJ38" s="104">
        <v>4.28</v>
      </c>
      <c r="AK38" s="104">
        <v>4.2300000000000004</v>
      </c>
      <c r="AL38" s="104">
        <v>4.18</v>
      </c>
      <c r="AM38" s="104">
        <v>4.1399999999999997</v>
      </c>
      <c r="AN38" s="104">
        <v>4.0999999999999996</v>
      </c>
      <c r="AO38" s="104">
        <v>4.08</v>
      </c>
      <c r="AP38" s="104"/>
      <c r="AQ38" s="104"/>
      <c r="AR38" s="104"/>
      <c r="AS38" s="104"/>
      <c r="AT38" s="104"/>
      <c r="AU38" s="104"/>
      <c r="AV38" s="104"/>
      <c r="AW38" s="104"/>
      <c r="AX38" s="104"/>
      <c r="AY38" s="104"/>
      <c r="AZ38" s="104"/>
    </row>
    <row r="39" spans="1:52" x14ac:dyDescent="0.25">
      <c r="A39" s="103">
        <v>28</v>
      </c>
      <c r="B39" s="104">
        <v>85.53</v>
      </c>
      <c r="C39" s="104">
        <v>43.56</v>
      </c>
      <c r="D39" s="104">
        <v>29.57</v>
      </c>
      <c r="E39" s="104">
        <v>22.59</v>
      </c>
      <c r="F39" s="104">
        <v>18.399999999999999</v>
      </c>
      <c r="G39" s="104">
        <v>15.61</v>
      </c>
      <c r="H39" s="104">
        <v>13.62</v>
      </c>
      <c r="I39" s="104">
        <v>12.13</v>
      </c>
      <c r="J39" s="104">
        <v>10.98</v>
      </c>
      <c r="K39" s="104">
        <v>10.06</v>
      </c>
      <c r="L39" s="104">
        <v>9.3000000000000007</v>
      </c>
      <c r="M39" s="104">
        <v>8.68</v>
      </c>
      <c r="N39" s="104">
        <v>8.15</v>
      </c>
      <c r="O39" s="104">
        <v>7.7</v>
      </c>
      <c r="P39" s="104">
        <v>7.31</v>
      </c>
      <c r="Q39" s="104">
        <v>6.97</v>
      </c>
      <c r="R39" s="104">
        <v>6.67</v>
      </c>
      <c r="S39" s="104">
        <v>6.41</v>
      </c>
      <c r="T39" s="104">
        <v>6.17</v>
      </c>
      <c r="U39" s="104">
        <v>5.96</v>
      </c>
      <c r="V39" s="104">
        <v>5.78</v>
      </c>
      <c r="W39" s="104">
        <v>5.6</v>
      </c>
      <c r="X39" s="104">
        <v>5.45</v>
      </c>
      <c r="Y39" s="104">
        <v>5.31</v>
      </c>
      <c r="Z39" s="104">
        <v>5.18</v>
      </c>
      <c r="AA39" s="104">
        <v>5.0599999999999996</v>
      </c>
      <c r="AB39" s="104">
        <v>4.96</v>
      </c>
      <c r="AC39" s="104">
        <v>4.8600000000000003</v>
      </c>
      <c r="AD39" s="104">
        <v>4.7699999999999996</v>
      </c>
      <c r="AE39" s="104">
        <v>4.68</v>
      </c>
      <c r="AF39" s="104">
        <v>4.6100000000000003</v>
      </c>
      <c r="AG39" s="104">
        <v>4.54</v>
      </c>
      <c r="AH39" s="104">
        <v>4.47</v>
      </c>
      <c r="AI39" s="104">
        <v>4.41</v>
      </c>
      <c r="AJ39" s="104">
        <v>4.3499999999999996</v>
      </c>
      <c r="AK39" s="104">
        <v>4.3</v>
      </c>
      <c r="AL39" s="104">
        <v>4.26</v>
      </c>
      <c r="AM39" s="104">
        <v>4.21</v>
      </c>
      <c r="AN39" s="104">
        <v>4.1900000000000004</v>
      </c>
      <c r="AO39" s="104"/>
      <c r="AP39" s="104"/>
      <c r="AQ39" s="104"/>
      <c r="AR39" s="104"/>
      <c r="AS39" s="104"/>
      <c r="AT39" s="104"/>
      <c r="AU39" s="104"/>
      <c r="AV39" s="104"/>
      <c r="AW39" s="104"/>
      <c r="AX39" s="104"/>
      <c r="AY39" s="104"/>
      <c r="AZ39" s="104"/>
    </row>
    <row r="40" spans="1:52" x14ac:dyDescent="0.25">
      <c r="A40" s="103">
        <v>29</v>
      </c>
      <c r="B40" s="104">
        <v>86.74</v>
      </c>
      <c r="C40" s="104">
        <v>44.17</v>
      </c>
      <c r="D40" s="104">
        <v>29.99</v>
      </c>
      <c r="E40" s="104">
        <v>22.91</v>
      </c>
      <c r="F40" s="104">
        <v>18.66</v>
      </c>
      <c r="G40" s="104">
        <v>15.83</v>
      </c>
      <c r="H40" s="104">
        <v>13.82</v>
      </c>
      <c r="I40" s="104">
        <v>12.31</v>
      </c>
      <c r="J40" s="104">
        <v>11.14</v>
      </c>
      <c r="K40" s="104">
        <v>10.199999999999999</v>
      </c>
      <c r="L40" s="104">
        <v>9.44</v>
      </c>
      <c r="M40" s="104">
        <v>8.8000000000000007</v>
      </c>
      <c r="N40" s="104">
        <v>8.27</v>
      </c>
      <c r="O40" s="104">
        <v>7.81</v>
      </c>
      <c r="P40" s="104">
        <v>7.42</v>
      </c>
      <c r="Q40" s="104">
        <v>7.07</v>
      </c>
      <c r="R40" s="104">
        <v>6.77</v>
      </c>
      <c r="S40" s="104">
        <v>6.5</v>
      </c>
      <c r="T40" s="104">
        <v>6.27</v>
      </c>
      <c r="U40" s="104">
        <v>6.05</v>
      </c>
      <c r="V40" s="104">
        <v>5.86</v>
      </c>
      <c r="W40" s="104">
        <v>5.69</v>
      </c>
      <c r="X40" s="104">
        <v>5.53</v>
      </c>
      <c r="Y40" s="104">
        <v>5.39</v>
      </c>
      <c r="Z40" s="104">
        <v>5.26</v>
      </c>
      <c r="AA40" s="104">
        <v>5.14</v>
      </c>
      <c r="AB40" s="104">
        <v>5.03</v>
      </c>
      <c r="AC40" s="104">
        <v>4.93</v>
      </c>
      <c r="AD40" s="104">
        <v>4.84</v>
      </c>
      <c r="AE40" s="104">
        <v>4.76</v>
      </c>
      <c r="AF40" s="104">
        <v>4.68</v>
      </c>
      <c r="AG40" s="104">
        <v>4.6100000000000003</v>
      </c>
      <c r="AH40" s="104">
        <v>4.54</v>
      </c>
      <c r="AI40" s="104">
        <v>4.4800000000000004</v>
      </c>
      <c r="AJ40" s="104">
        <v>4.43</v>
      </c>
      <c r="AK40" s="104">
        <v>4.38</v>
      </c>
      <c r="AL40" s="104">
        <v>4.33</v>
      </c>
      <c r="AM40" s="104">
        <v>4.3</v>
      </c>
      <c r="AN40" s="104"/>
      <c r="AO40" s="104"/>
      <c r="AP40" s="104"/>
      <c r="AQ40" s="104"/>
      <c r="AR40" s="104"/>
      <c r="AS40" s="104"/>
      <c r="AT40" s="104"/>
      <c r="AU40" s="104"/>
      <c r="AV40" s="104"/>
      <c r="AW40" s="104"/>
      <c r="AX40" s="104"/>
      <c r="AY40" s="104"/>
      <c r="AZ40" s="104"/>
    </row>
    <row r="41" spans="1:52" x14ac:dyDescent="0.25">
      <c r="A41" s="103">
        <v>30</v>
      </c>
      <c r="B41" s="104">
        <v>87.96</v>
      </c>
      <c r="C41" s="104">
        <v>44.8</v>
      </c>
      <c r="D41" s="104">
        <v>30.42</v>
      </c>
      <c r="E41" s="104">
        <v>23.23</v>
      </c>
      <c r="F41" s="104">
        <v>18.93</v>
      </c>
      <c r="G41" s="104">
        <v>16.059999999999999</v>
      </c>
      <c r="H41" s="104">
        <v>14.01</v>
      </c>
      <c r="I41" s="104">
        <v>12.48</v>
      </c>
      <c r="J41" s="104">
        <v>11.3</v>
      </c>
      <c r="K41" s="104">
        <v>10.35</v>
      </c>
      <c r="L41" s="104">
        <v>9.57</v>
      </c>
      <c r="M41" s="104">
        <v>8.93</v>
      </c>
      <c r="N41" s="104">
        <v>8.39</v>
      </c>
      <c r="O41" s="104">
        <v>7.92</v>
      </c>
      <c r="P41" s="104">
        <v>7.52</v>
      </c>
      <c r="Q41" s="104">
        <v>7.18</v>
      </c>
      <c r="R41" s="104">
        <v>6.87</v>
      </c>
      <c r="S41" s="104">
        <v>6.6</v>
      </c>
      <c r="T41" s="104">
        <v>6.36</v>
      </c>
      <c r="U41" s="104">
        <v>6.14</v>
      </c>
      <c r="V41" s="104">
        <v>5.95</v>
      </c>
      <c r="W41" s="104">
        <v>5.77</v>
      </c>
      <c r="X41" s="104">
        <v>5.62</v>
      </c>
      <c r="Y41" s="104">
        <v>5.47</v>
      </c>
      <c r="Z41" s="104">
        <v>5.34</v>
      </c>
      <c r="AA41" s="104">
        <v>5.22</v>
      </c>
      <c r="AB41" s="104">
        <v>5.1100000000000003</v>
      </c>
      <c r="AC41" s="104">
        <v>5.01</v>
      </c>
      <c r="AD41" s="104">
        <v>4.92</v>
      </c>
      <c r="AE41" s="104">
        <v>4.83</v>
      </c>
      <c r="AF41" s="104">
        <v>4.76</v>
      </c>
      <c r="AG41" s="104">
        <v>4.6900000000000004</v>
      </c>
      <c r="AH41" s="104">
        <v>4.62</v>
      </c>
      <c r="AI41" s="104">
        <v>4.5599999999999996</v>
      </c>
      <c r="AJ41" s="104">
        <v>4.5</v>
      </c>
      <c r="AK41" s="104">
        <v>4.45</v>
      </c>
      <c r="AL41" s="104">
        <v>4.42</v>
      </c>
      <c r="AM41" s="104"/>
      <c r="AN41" s="104"/>
      <c r="AO41" s="104"/>
      <c r="AP41" s="104"/>
      <c r="AQ41" s="104"/>
      <c r="AR41" s="104"/>
      <c r="AS41" s="104"/>
      <c r="AT41" s="104"/>
      <c r="AU41" s="104"/>
      <c r="AV41" s="104"/>
      <c r="AW41" s="104"/>
      <c r="AX41" s="104"/>
      <c r="AY41" s="104"/>
      <c r="AZ41" s="104"/>
    </row>
    <row r="42" spans="1:52" x14ac:dyDescent="0.25">
      <c r="A42" s="103">
        <v>31</v>
      </c>
      <c r="B42" s="104">
        <v>89.2</v>
      </c>
      <c r="C42" s="104">
        <v>45.43</v>
      </c>
      <c r="D42" s="104">
        <v>30.85</v>
      </c>
      <c r="E42" s="104">
        <v>23.56</v>
      </c>
      <c r="F42" s="104">
        <v>19.2</v>
      </c>
      <c r="G42" s="104">
        <v>16.29</v>
      </c>
      <c r="H42" s="104">
        <v>14.22</v>
      </c>
      <c r="I42" s="104">
        <v>12.66</v>
      </c>
      <c r="J42" s="104">
        <v>11.46</v>
      </c>
      <c r="K42" s="104">
        <v>10.5</v>
      </c>
      <c r="L42" s="104">
        <v>9.7100000000000009</v>
      </c>
      <c r="M42" s="104">
        <v>9.06</v>
      </c>
      <c r="N42" s="104">
        <v>8.51</v>
      </c>
      <c r="O42" s="104">
        <v>8.0399999999999991</v>
      </c>
      <c r="P42" s="104">
        <v>7.63</v>
      </c>
      <c r="Q42" s="104">
        <v>7.28</v>
      </c>
      <c r="R42" s="104">
        <v>6.97</v>
      </c>
      <c r="S42" s="104">
        <v>6.7</v>
      </c>
      <c r="T42" s="104">
        <v>6.45</v>
      </c>
      <c r="U42" s="104">
        <v>6.23</v>
      </c>
      <c r="V42" s="104">
        <v>6.04</v>
      </c>
      <c r="W42" s="104">
        <v>5.86</v>
      </c>
      <c r="X42" s="104">
        <v>5.7</v>
      </c>
      <c r="Y42" s="104">
        <v>5.56</v>
      </c>
      <c r="Z42" s="104">
        <v>5.42</v>
      </c>
      <c r="AA42" s="104">
        <v>5.3</v>
      </c>
      <c r="AB42" s="104">
        <v>5.19</v>
      </c>
      <c r="AC42" s="104">
        <v>5.09</v>
      </c>
      <c r="AD42" s="104">
        <v>5</v>
      </c>
      <c r="AE42" s="104">
        <v>4.91</v>
      </c>
      <c r="AF42" s="104">
        <v>4.84</v>
      </c>
      <c r="AG42" s="104">
        <v>4.76</v>
      </c>
      <c r="AH42" s="104">
        <v>4.7</v>
      </c>
      <c r="AI42" s="104">
        <v>4.6399999999999997</v>
      </c>
      <c r="AJ42" s="104">
        <v>4.58</v>
      </c>
      <c r="AK42" s="104">
        <v>4.55</v>
      </c>
      <c r="AL42" s="104"/>
      <c r="AM42" s="104"/>
      <c r="AN42" s="104"/>
      <c r="AO42" s="104"/>
      <c r="AP42" s="104"/>
      <c r="AQ42" s="104"/>
      <c r="AR42" s="104"/>
      <c r="AS42" s="104"/>
      <c r="AT42" s="104"/>
      <c r="AU42" s="104"/>
      <c r="AV42" s="104"/>
      <c r="AW42" s="104"/>
      <c r="AX42" s="104"/>
      <c r="AY42" s="104"/>
      <c r="AZ42" s="104"/>
    </row>
    <row r="43" spans="1:52" x14ac:dyDescent="0.25">
      <c r="A43" s="103">
        <v>32</v>
      </c>
      <c r="B43" s="104">
        <v>90.46</v>
      </c>
      <c r="C43" s="104">
        <v>46.07</v>
      </c>
      <c r="D43" s="104">
        <v>31.28</v>
      </c>
      <c r="E43" s="104">
        <v>23.9</v>
      </c>
      <c r="F43" s="104">
        <v>19.47</v>
      </c>
      <c r="G43" s="104">
        <v>16.52</v>
      </c>
      <c r="H43" s="104">
        <v>14.42</v>
      </c>
      <c r="I43" s="104">
        <v>12.84</v>
      </c>
      <c r="J43" s="104">
        <v>11.62</v>
      </c>
      <c r="K43" s="104">
        <v>10.65</v>
      </c>
      <c r="L43" s="104">
        <v>9.85</v>
      </c>
      <c r="M43" s="104">
        <v>9.19</v>
      </c>
      <c r="N43" s="104">
        <v>8.6300000000000008</v>
      </c>
      <c r="O43" s="104">
        <v>8.16</v>
      </c>
      <c r="P43" s="104">
        <v>7.75</v>
      </c>
      <c r="Q43" s="104">
        <v>7.39</v>
      </c>
      <c r="R43" s="104">
        <v>7.07</v>
      </c>
      <c r="S43" s="104">
        <v>6.8</v>
      </c>
      <c r="T43" s="104">
        <v>6.55</v>
      </c>
      <c r="U43" s="104">
        <v>6.33</v>
      </c>
      <c r="V43" s="104">
        <v>6.13</v>
      </c>
      <c r="W43" s="104">
        <v>5.95</v>
      </c>
      <c r="X43" s="104">
        <v>5.79</v>
      </c>
      <c r="Y43" s="104">
        <v>5.64</v>
      </c>
      <c r="Z43" s="104">
        <v>5.51</v>
      </c>
      <c r="AA43" s="104">
        <v>5.39</v>
      </c>
      <c r="AB43" s="104">
        <v>5.27</v>
      </c>
      <c r="AC43" s="104">
        <v>5.17</v>
      </c>
      <c r="AD43" s="104">
        <v>5.08</v>
      </c>
      <c r="AE43" s="104">
        <v>5</v>
      </c>
      <c r="AF43" s="104">
        <v>4.92</v>
      </c>
      <c r="AG43" s="104">
        <v>4.8499999999999996</v>
      </c>
      <c r="AH43" s="104">
        <v>4.78</v>
      </c>
      <c r="AI43" s="104">
        <v>4.72</v>
      </c>
      <c r="AJ43" s="104">
        <v>4.68</v>
      </c>
      <c r="AK43" s="104"/>
      <c r="AL43" s="104"/>
      <c r="AM43" s="104"/>
      <c r="AN43" s="104"/>
      <c r="AO43" s="104"/>
      <c r="AP43" s="104"/>
      <c r="AQ43" s="104"/>
      <c r="AR43" s="104"/>
      <c r="AS43" s="104"/>
      <c r="AT43" s="104"/>
      <c r="AU43" s="104"/>
      <c r="AV43" s="104"/>
      <c r="AW43" s="104"/>
      <c r="AX43" s="104"/>
      <c r="AY43" s="104"/>
      <c r="AZ43" s="104"/>
    </row>
    <row r="44" spans="1:52" x14ac:dyDescent="0.25">
      <c r="A44" s="103">
        <v>33</v>
      </c>
      <c r="B44" s="104">
        <v>91.72</v>
      </c>
      <c r="C44" s="104">
        <v>46.72</v>
      </c>
      <c r="D44" s="104">
        <v>31.72</v>
      </c>
      <c r="E44" s="104">
        <v>24.23</v>
      </c>
      <c r="F44" s="104">
        <v>19.739999999999998</v>
      </c>
      <c r="G44" s="104">
        <v>16.75</v>
      </c>
      <c r="H44" s="104">
        <v>14.62</v>
      </c>
      <c r="I44" s="104">
        <v>13.03</v>
      </c>
      <c r="J44" s="104">
        <v>11.79</v>
      </c>
      <c r="K44" s="104">
        <v>10.8</v>
      </c>
      <c r="L44" s="104">
        <v>9.99</v>
      </c>
      <c r="M44" s="104">
        <v>9.32</v>
      </c>
      <c r="N44" s="104">
        <v>8.76</v>
      </c>
      <c r="O44" s="104">
        <v>8.27</v>
      </c>
      <c r="P44" s="104">
        <v>7.86</v>
      </c>
      <c r="Q44" s="104">
        <v>7.5</v>
      </c>
      <c r="R44" s="104">
        <v>7.18</v>
      </c>
      <c r="S44" s="104">
        <v>6.9</v>
      </c>
      <c r="T44" s="104">
        <v>6.65</v>
      </c>
      <c r="U44" s="104">
        <v>6.42</v>
      </c>
      <c r="V44" s="104">
        <v>6.22</v>
      </c>
      <c r="W44" s="104">
        <v>6.04</v>
      </c>
      <c r="X44" s="104">
        <v>5.88</v>
      </c>
      <c r="Y44" s="104">
        <v>5.73</v>
      </c>
      <c r="Z44" s="104">
        <v>5.59</v>
      </c>
      <c r="AA44" s="104">
        <v>5.47</v>
      </c>
      <c r="AB44" s="104">
        <v>5.36</v>
      </c>
      <c r="AC44" s="104">
        <v>5.26</v>
      </c>
      <c r="AD44" s="104">
        <v>5.16</v>
      </c>
      <c r="AE44" s="104">
        <v>5.08</v>
      </c>
      <c r="AF44" s="104">
        <v>5</v>
      </c>
      <c r="AG44" s="104">
        <v>4.93</v>
      </c>
      <c r="AH44" s="104">
        <v>4.8600000000000003</v>
      </c>
      <c r="AI44" s="104">
        <v>4.82</v>
      </c>
      <c r="AJ44" s="104"/>
      <c r="AK44" s="104"/>
      <c r="AL44" s="104"/>
      <c r="AM44" s="104"/>
      <c r="AN44" s="104"/>
      <c r="AO44" s="104"/>
      <c r="AP44" s="104"/>
      <c r="AQ44" s="104"/>
      <c r="AR44" s="104"/>
      <c r="AS44" s="104"/>
      <c r="AT44" s="104"/>
      <c r="AU44" s="104"/>
      <c r="AV44" s="104"/>
      <c r="AW44" s="104"/>
      <c r="AX44" s="104"/>
      <c r="AY44" s="104"/>
      <c r="AZ44" s="104"/>
    </row>
    <row r="45" spans="1:52" x14ac:dyDescent="0.25">
      <c r="A45" s="103">
        <v>34</v>
      </c>
      <c r="B45" s="104">
        <v>93</v>
      </c>
      <c r="C45" s="104">
        <v>47.37</v>
      </c>
      <c r="D45" s="104">
        <v>32.17</v>
      </c>
      <c r="E45" s="104">
        <v>24.57</v>
      </c>
      <c r="F45" s="104">
        <v>20.02</v>
      </c>
      <c r="G45" s="104">
        <v>16.989999999999998</v>
      </c>
      <c r="H45" s="104">
        <v>14.83</v>
      </c>
      <c r="I45" s="104">
        <v>13.21</v>
      </c>
      <c r="J45" s="104">
        <v>11.96</v>
      </c>
      <c r="K45" s="104">
        <v>10.95</v>
      </c>
      <c r="L45" s="104">
        <v>10.14</v>
      </c>
      <c r="M45" s="104">
        <v>9.4600000000000009</v>
      </c>
      <c r="N45" s="104">
        <v>8.8800000000000008</v>
      </c>
      <c r="O45" s="104">
        <v>8.39</v>
      </c>
      <c r="P45" s="104">
        <v>7.97</v>
      </c>
      <c r="Q45" s="104">
        <v>7.61</v>
      </c>
      <c r="R45" s="104">
        <v>7.28</v>
      </c>
      <c r="S45" s="104">
        <v>7</v>
      </c>
      <c r="T45" s="104">
        <v>6.74</v>
      </c>
      <c r="U45" s="104">
        <v>6.52</v>
      </c>
      <c r="V45" s="104">
        <v>6.32</v>
      </c>
      <c r="W45" s="104">
        <v>6.13</v>
      </c>
      <c r="X45" s="104">
        <v>5.97</v>
      </c>
      <c r="Y45" s="104">
        <v>5.82</v>
      </c>
      <c r="Z45" s="104">
        <v>5.68</v>
      </c>
      <c r="AA45" s="104">
        <v>5.56</v>
      </c>
      <c r="AB45" s="104">
        <v>5.45</v>
      </c>
      <c r="AC45" s="104">
        <v>5.35</v>
      </c>
      <c r="AD45" s="104">
        <v>5.25</v>
      </c>
      <c r="AE45" s="104">
        <v>5.17</v>
      </c>
      <c r="AF45" s="104">
        <v>5.09</v>
      </c>
      <c r="AG45" s="104">
        <v>5.0199999999999996</v>
      </c>
      <c r="AH45" s="104">
        <v>4.97</v>
      </c>
      <c r="AI45" s="104"/>
      <c r="AJ45" s="104"/>
      <c r="AK45" s="104"/>
      <c r="AL45" s="104"/>
      <c r="AM45" s="104"/>
      <c r="AN45" s="104"/>
      <c r="AO45" s="104"/>
      <c r="AP45" s="104"/>
      <c r="AQ45" s="104"/>
      <c r="AR45" s="104"/>
      <c r="AS45" s="104"/>
      <c r="AT45" s="104"/>
      <c r="AU45" s="104"/>
      <c r="AV45" s="104"/>
      <c r="AW45" s="104"/>
      <c r="AX45" s="104"/>
      <c r="AY45" s="104"/>
      <c r="AZ45" s="104"/>
    </row>
    <row r="46" spans="1:52" x14ac:dyDescent="0.25">
      <c r="A46" s="103">
        <v>35</v>
      </c>
      <c r="B46" s="104">
        <v>94.29</v>
      </c>
      <c r="C46" s="104">
        <v>48.03</v>
      </c>
      <c r="D46" s="104">
        <v>32.619999999999997</v>
      </c>
      <c r="E46" s="104">
        <v>24.92</v>
      </c>
      <c r="F46" s="104">
        <v>20.3</v>
      </c>
      <c r="G46" s="104">
        <v>17.23</v>
      </c>
      <c r="H46" s="104">
        <v>15.04</v>
      </c>
      <c r="I46" s="104">
        <v>13.4</v>
      </c>
      <c r="J46" s="104">
        <v>12.13</v>
      </c>
      <c r="K46" s="104">
        <v>11.11</v>
      </c>
      <c r="L46" s="104">
        <v>10.28</v>
      </c>
      <c r="M46" s="104">
        <v>9.59</v>
      </c>
      <c r="N46" s="104">
        <v>9.01</v>
      </c>
      <c r="O46" s="104">
        <v>8.52</v>
      </c>
      <c r="P46" s="104">
        <v>8.09</v>
      </c>
      <c r="Q46" s="104">
        <v>7.72</v>
      </c>
      <c r="R46" s="104">
        <v>7.39</v>
      </c>
      <c r="S46" s="104">
        <v>7.1</v>
      </c>
      <c r="T46" s="104">
        <v>6.85</v>
      </c>
      <c r="U46" s="104">
        <v>6.62</v>
      </c>
      <c r="V46" s="104">
        <v>6.41</v>
      </c>
      <c r="W46" s="104">
        <v>6.23</v>
      </c>
      <c r="X46" s="104">
        <v>6.06</v>
      </c>
      <c r="Y46" s="104">
        <v>5.91</v>
      </c>
      <c r="Z46" s="104">
        <v>5.78</v>
      </c>
      <c r="AA46" s="104">
        <v>5.65</v>
      </c>
      <c r="AB46" s="104">
        <v>5.54</v>
      </c>
      <c r="AC46" s="104">
        <v>5.44</v>
      </c>
      <c r="AD46" s="104">
        <v>5.34</v>
      </c>
      <c r="AE46" s="104">
        <v>5.26</v>
      </c>
      <c r="AF46" s="104">
        <v>5.18</v>
      </c>
      <c r="AG46" s="104">
        <v>5.12</v>
      </c>
      <c r="AH46" s="104"/>
      <c r="AI46" s="104"/>
      <c r="AJ46" s="104"/>
      <c r="AK46" s="104"/>
      <c r="AL46" s="104"/>
      <c r="AM46" s="104"/>
      <c r="AN46" s="104"/>
      <c r="AO46" s="104"/>
      <c r="AP46" s="104"/>
      <c r="AQ46" s="104"/>
      <c r="AR46" s="104"/>
      <c r="AS46" s="104"/>
      <c r="AT46" s="104"/>
      <c r="AU46" s="104"/>
      <c r="AV46" s="104"/>
      <c r="AW46" s="104"/>
      <c r="AX46" s="104"/>
      <c r="AY46" s="104"/>
      <c r="AZ46" s="104"/>
    </row>
    <row r="47" spans="1:52" x14ac:dyDescent="0.25">
      <c r="A47" s="103">
        <v>36</v>
      </c>
      <c r="B47" s="104">
        <v>95.6</v>
      </c>
      <c r="C47" s="104">
        <v>48.7</v>
      </c>
      <c r="D47" s="104">
        <v>33.07</v>
      </c>
      <c r="E47" s="104">
        <v>25.27</v>
      </c>
      <c r="F47" s="104">
        <v>20.59</v>
      </c>
      <c r="G47" s="104">
        <v>17.47</v>
      </c>
      <c r="H47" s="104">
        <v>15.25</v>
      </c>
      <c r="I47" s="104">
        <v>13.59</v>
      </c>
      <c r="J47" s="104">
        <v>12.3</v>
      </c>
      <c r="K47" s="104">
        <v>11.27</v>
      </c>
      <c r="L47" s="104">
        <v>10.43</v>
      </c>
      <c r="M47" s="104">
        <v>9.73</v>
      </c>
      <c r="N47" s="104">
        <v>9.14</v>
      </c>
      <c r="O47" s="104">
        <v>8.64</v>
      </c>
      <c r="P47" s="104">
        <v>8.2100000000000009</v>
      </c>
      <c r="Q47" s="104">
        <v>7.83</v>
      </c>
      <c r="R47" s="104">
        <v>7.5</v>
      </c>
      <c r="S47" s="104">
        <v>7.21</v>
      </c>
      <c r="T47" s="104">
        <v>6.95</v>
      </c>
      <c r="U47" s="104">
        <v>6.72</v>
      </c>
      <c r="V47" s="104">
        <v>6.51</v>
      </c>
      <c r="W47" s="104">
        <v>6.33</v>
      </c>
      <c r="X47" s="104">
        <v>6.16</v>
      </c>
      <c r="Y47" s="104">
        <v>6.01</v>
      </c>
      <c r="Z47" s="104">
        <v>5.87</v>
      </c>
      <c r="AA47" s="104">
        <v>5.75</v>
      </c>
      <c r="AB47" s="104">
        <v>5.63</v>
      </c>
      <c r="AC47" s="104">
        <v>5.53</v>
      </c>
      <c r="AD47" s="104">
        <v>5.44</v>
      </c>
      <c r="AE47" s="104">
        <v>5.35</v>
      </c>
      <c r="AF47" s="104">
        <v>5.29</v>
      </c>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x14ac:dyDescent="0.25">
      <c r="A48" s="103">
        <v>37</v>
      </c>
      <c r="B48" s="104">
        <v>96.92</v>
      </c>
      <c r="C48" s="104">
        <v>49.37</v>
      </c>
      <c r="D48" s="104">
        <v>33.53</v>
      </c>
      <c r="E48" s="104">
        <v>25.62</v>
      </c>
      <c r="F48" s="104">
        <v>20.88</v>
      </c>
      <c r="G48" s="104">
        <v>17.72</v>
      </c>
      <c r="H48" s="104">
        <v>15.47</v>
      </c>
      <c r="I48" s="104">
        <v>13.78</v>
      </c>
      <c r="J48" s="104">
        <v>12.47</v>
      </c>
      <c r="K48" s="104">
        <v>11.43</v>
      </c>
      <c r="L48" s="104">
        <v>10.58</v>
      </c>
      <c r="M48" s="104">
        <v>9.8699999999999992</v>
      </c>
      <c r="N48" s="104">
        <v>9.27</v>
      </c>
      <c r="O48" s="104">
        <v>8.77</v>
      </c>
      <c r="P48" s="104">
        <v>8.33</v>
      </c>
      <c r="Q48" s="104">
        <v>7.95</v>
      </c>
      <c r="R48" s="104">
        <v>7.61</v>
      </c>
      <c r="S48" s="104">
        <v>7.32</v>
      </c>
      <c r="T48" s="104">
        <v>7.06</v>
      </c>
      <c r="U48" s="104">
        <v>6.82</v>
      </c>
      <c r="V48" s="104">
        <v>6.61</v>
      </c>
      <c r="W48" s="104">
        <v>6.43</v>
      </c>
      <c r="X48" s="104">
        <v>6.26</v>
      </c>
      <c r="Y48" s="104">
        <v>6.11</v>
      </c>
      <c r="Z48" s="104">
        <v>5.97</v>
      </c>
      <c r="AA48" s="104">
        <v>5.84</v>
      </c>
      <c r="AB48" s="104">
        <v>5.73</v>
      </c>
      <c r="AC48" s="104">
        <v>5.63</v>
      </c>
      <c r="AD48" s="104">
        <v>5.53</v>
      </c>
      <c r="AE48" s="104">
        <v>5.46</v>
      </c>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x14ac:dyDescent="0.25">
      <c r="A49" s="103">
        <v>38</v>
      </c>
      <c r="B49" s="104">
        <v>98.27</v>
      </c>
      <c r="C49" s="104">
        <v>50.06</v>
      </c>
      <c r="D49" s="104">
        <v>34</v>
      </c>
      <c r="E49" s="104">
        <v>25.98</v>
      </c>
      <c r="F49" s="104">
        <v>21.17</v>
      </c>
      <c r="G49" s="104">
        <v>17.97</v>
      </c>
      <c r="H49" s="104">
        <v>15.68</v>
      </c>
      <c r="I49" s="104">
        <v>13.97</v>
      </c>
      <c r="J49" s="104">
        <v>12.65</v>
      </c>
      <c r="K49" s="104">
        <v>11.59</v>
      </c>
      <c r="L49" s="104">
        <v>10.73</v>
      </c>
      <c r="M49" s="104">
        <v>10.01</v>
      </c>
      <c r="N49" s="104">
        <v>9.41</v>
      </c>
      <c r="O49" s="104">
        <v>8.89</v>
      </c>
      <c r="P49" s="104">
        <v>8.4499999999999993</v>
      </c>
      <c r="Q49" s="104">
        <v>8.06</v>
      </c>
      <c r="R49" s="104">
        <v>7.73</v>
      </c>
      <c r="S49" s="104">
        <v>7.43</v>
      </c>
      <c r="T49" s="104">
        <v>7.17</v>
      </c>
      <c r="U49" s="104">
        <v>6.93</v>
      </c>
      <c r="V49" s="104">
        <v>6.72</v>
      </c>
      <c r="W49" s="104">
        <v>6.53</v>
      </c>
      <c r="X49" s="104">
        <v>6.36</v>
      </c>
      <c r="Y49" s="104">
        <v>6.21</v>
      </c>
      <c r="Z49" s="104">
        <v>6.07</v>
      </c>
      <c r="AA49" s="104">
        <v>5.95</v>
      </c>
      <c r="AB49" s="104">
        <v>5.83</v>
      </c>
      <c r="AC49" s="104">
        <v>5.73</v>
      </c>
      <c r="AD49" s="104">
        <v>5.65</v>
      </c>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x14ac:dyDescent="0.25">
      <c r="A50" s="103">
        <v>39</v>
      </c>
      <c r="B50" s="104">
        <v>99.63</v>
      </c>
      <c r="C50" s="104">
        <v>50.76</v>
      </c>
      <c r="D50" s="104">
        <v>34.479999999999997</v>
      </c>
      <c r="E50" s="104">
        <v>26.34</v>
      </c>
      <c r="F50" s="104">
        <v>21.47</v>
      </c>
      <c r="G50" s="104">
        <v>18.22</v>
      </c>
      <c r="H50" s="104">
        <v>15.91</v>
      </c>
      <c r="I50" s="104">
        <v>14.17</v>
      </c>
      <c r="J50" s="104">
        <v>12.83</v>
      </c>
      <c r="K50" s="104">
        <v>11.76</v>
      </c>
      <c r="L50" s="104">
        <v>10.88</v>
      </c>
      <c r="M50" s="104">
        <v>10.16</v>
      </c>
      <c r="N50" s="104">
        <v>9.5500000000000007</v>
      </c>
      <c r="O50" s="104">
        <v>9.0299999999999994</v>
      </c>
      <c r="P50" s="104">
        <v>8.58</v>
      </c>
      <c r="Q50" s="104">
        <v>8.19</v>
      </c>
      <c r="R50" s="104">
        <v>7.85</v>
      </c>
      <c r="S50" s="104">
        <v>7.55</v>
      </c>
      <c r="T50" s="104">
        <v>7.28</v>
      </c>
      <c r="U50" s="104">
        <v>7.04</v>
      </c>
      <c r="V50" s="104">
        <v>6.83</v>
      </c>
      <c r="W50" s="104">
        <v>6.64</v>
      </c>
      <c r="X50" s="104">
        <v>6.47</v>
      </c>
      <c r="Y50" s="104">
        <v>6.32</v>
      </c>
      <c r="Z50" s="104">
        <v>6.18</v>
      </c>
      <c r="AA50" s="104">
        <v>6.06</v>
      </c>
      <c r="AB50" s="104">
        <v>5.94</v>
      </c>
      <c r="AC50" s="104">
        <v>5.85</v>
      </c>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x14ac:dyDescent="0.25">
      <c r="A51" s="103">
        <v>40</v>
      </c>
      <c r="B51" s="104">
        <v>101.02</v>
      </c>
      <c r="C51" s="104">
        <v>51.47</v>
      </c>
      <c r="D51" s="104">
        <v>34.96</v>
      </c>
      <c r="E51" s="104">
        <v>26.71</v>
      </c>
      <c r="F51" s="104">
        <v>21.77</v>
      </c>
      <c r="G51" s="104">
        <v>18.48</v>
      </c>
      <c r="H51" s="104">
        <v>16.13</v>
      </c>
      <c r="I51" s="104">
        <v>14.38</v>
      </c>
      <c r="J51" s="104">
        <v>13.02</v>
      </c>
      <c r="K51" s="104">
        <v>11.93</v>
      </c>
      <c r="L51" s="104">
        <v>11.04</v>
      </c>
      <c r="M51" s="104">
        <v>10.31</v>
      </c>
      <c r="N51" s="104">
        <v>9.69</v>
      </c>
      <c r="O51" s="104">
        <v>9.16</v>
      </c>
      <c r="P51" s="104">
        <v>8.7100000000000009</v>
      </c>
      <c r="Q51" s="104">
        <v>8.32</v>
      </c>
      <c r="R51" s="104">
        <v>7.97</v>
      </c>
      <c r="S51" s="104">
        <v>7.67</v>
      </c>
      <c r="T51" s="104">
        <v>7.4</v>
      </c>
      <c r="U51" s="104">
        <v>7.16</v>
      </c>
      <c r="V51" s="104">
        <v>6.95</v>
      </c>
      <c r="W51" s="104">
        <v>6.76</v>
      </c>
      <c r="X51" s="104">
        <v>6.59</v>
      </c>
      <c r="Y51" s="104">
        <v>6.43</v>
      </c>
      <c r="Z51" s="104">
        <v>6.29</v>
      </c>
      <c r="AA51" s="104">
        <v>6.17</v>
      </c>
      <c r="AB51" s="104">
        <v>6.07</v>
      </c>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x14ac:dyDescent="0.25">
      <c r="A52" s="103">
        <v>41</v>
      </c>
      <c r="B52" s="104">
        <v>102.43</v>
      </c>
      <c r="C52" s="104">
        <v>52.19</v>
      </c>
      <c r="D52" s="104">
        <v>35.450000000000003</v>
      </c>
      <c r="E52" s="104">
        <v>27.09</v>
      </c>
      <c r="F52" s="104">
        <v>22.08</v>
      </c>
      <c r="G52" s="104">
        <v>18.739999999999998</v>
      </c>
      <c r="H52" s="104">
        <v>16.37</v>
      </c>
      <c r="I52" s="104">
        <v>14.59</v>
      </c>
      <c r="J52" s="104">
        <v>13.21</v>
      </c>
      <c r="K52" s="104">
        <v>12.11</v>
      </c>
      <c r="L52" s="104">
        <v>11.21</v>
      </c>
      <c r="M52" s="104">
        <v>10.46</v>
      </c>
      <c r="N52" s="104">
        <v>9.84</v>
      </c>
      <c r="O52" s="104">
        <v>9.31</v>
      </c>
      <c r="P52" s="104">
        <v>8.85</v>
      </c>
      <c r="Q52" s="104">
        <v>8.4499999999999993</v>
      </c>
      <c r="R52" s="104">
        <v>8.1</v>
      </c>
      <c r="S52" s="104">
        <v>7.8</v>
      </c>
      <c r="T52" s="104">
        <v>7.52</v>
      </c>
      <c r="U52" s="104">
        <v>7.29</v>
      </c>
      <c r="V52" s="104">
        <v>7.07</v>
      </c>
      <c r="W52" s="104">
        <v>6.88</v>
      </c>
      <c r="X52" s="104">
        <v>6.71</v>
      </c>
      <c r="Y52" s="104">
        <v>6.55</v>
      </c>
      <c r="Z52" s="104">
        <v>6.41</v>
      </c>
      <c r="AA52" s="104">
        <v>6.3</v>
      </c>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x14ac:dyDescent="0.25">
      <c r="A53" s="103">
        <v>42</v>
      </c>
      <c r="B53" s="104">
        <v>103.87</v>
      </c>
      <c r="C53" s="104">
        <v>52.92</v>
      </c>
      <c r="D53" s="104">
        <v>35.950000000000003</v>
      </c>
      <c r="E53" s="104">
        <v>27.48</v>
      </c>
      <c r="F53" s="104">
        <v>22.4</v>
      </c>
      <c r="G53" s="104">
        <v>19.010000000000002</v>
      </c>
      <c r="H53" s="104">
        <v>16.600000000000001</v>
      </c>
      <c r="I53" s="104">
        <v>14.8</v>
      </c>
      <c r="J53" s="104">
        <v>13.4</v>
      </c>
      <c r="K53" s="104">
        <v>12.29</v>
      </c>
      <c r="L53" s="104">
        <v>11.38</v>
      </c>
      <c r="M53" s="104">
        <v>10.63</v>
      </c>
      <c r="N53" s="104">
        <v>9.99</v>
      </c>
      <c r="O53" s="104">
        <v>9.4499999999999993</v>
      </c>
      <c r="P53" s="104">
        <v>8.99</v>
      </c>
      <c r="Q53" s="104">
        <v>8.59</v>
      </c>
      <c r="R53" s="104">
        <v>8.24</v>
      </c>
      <c r="S53" s="104">
        <v>7.93</v>
      </c>
      <c r="T53" s="104">
        <v>7.66</v>
      </c>
      <c r="U53" s="104">
        <v>7.42</v>
      </c>
      <c r="V53" s="104">
        <v>7.2</v>
      </c>
      <c r="W53" s="104">
        <v>7.01</v>
      </c>
      <c r="X53" s="104">
        <v>6.84</v>
      </c>
      <c r="Y53" s="104">
        <v>6.68</v>
      </c>
      <c r="Z53" s="104">
        <v>6.55</v>
      </c>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x14ac:dyDescent="0.25">
      <c r="A54" s="103">
        <v>43</v>
      </c>
      <c r="B54" s="104">
        <v>105.33</v>
      </c>
      <c r="C54" s="104">
        <v>53.67</v>
      </c>
      <c r="D54" s="104">
        <v>36.47</v>
      </c>
      <c r="E54" s="104">
        <v>27.87</v>
      </c>
      <c r="F54" s="104">
        <v>22.72</v>
      </c>
      <c r="G54" s="104">
        <v>19.29</v>
      </c>
      <c r="H54" s="104">
        <v>16.850000000000001</v>
      </c>
      <c r="I54" s="104">
        <v>15.02</v>
      </c>
      <c r="J54" s="104">
        <v>13.6</v>
      </c>
      <c r="K54" s="104">
        <v>12.47</v>
      </c>
      <c r="L54" s="104">
        <v>11.55</v>
      </c>
      <c r="M54" s="104">
        <v>10.79</v>
      </c>
      <c r="N54" s="104">
        <v>10.15</v>
      </c>
      <c r="O54" s="104">
        <v>9.61</v>
      </c>
      <c r="P54" s="104">
        <v>9.14</v>
      </c>
      <c r="Q54" s="104">
        <v>8.73</v>
      </c>
      <c r="R54" s="104">
        <v>8.3800000000000008</v>
      </c>
      <c r="S54" s="104">
        <v>8.07</v>
      </c>
      <c r="T54" s="104">
        <v>7.79</v>
      </c>
      <c r="U54" s="104">
        <v>7.55</v>
      </c>
      <c r="V54" s="104">
        <v>7.34</v>
      </c>
      <c r="W54" s="104">
        <v>7.14</v>
      </c>
      <c r="X54" s="104">
        <v>6.97</v>
      </c>
      <c r="Y54" s="104">
        <v>6.82</v>
      </c>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x14ac:dyDescent="0.25">
      <c r="A55" s="103">
        <v>44</v>
      </c>
      <c r="B55" s="104">
        <v>106.81</v>
      </c>
      <c r="C55" s="104">
        <v>54.43</v>
      </c>
      <c r="D55" s="104">
        <v>36.99</v>
      </c>
      <c r="E55" s="104">
        <v>28.27</v>
      </c>
      <c r="F55" s="104">
        <v>23.05</v>
      </c>
      <c r="G55" s="104">
        <v>19.57</v>
      </c>
      <c r="H55" s="104">
        <v>17.100000000000001</v>
      </c>
      <c r="I55" s="104">
        <v>15.24</v>
      </c>
      <c r="J55" s="104">
        <v>13.81</v>
      </c>
      <c r="K55" s="104">
        <v>12.66</v>
      </c>
      <c r="L55" s="104">
        <v>11.73</v>
      </c>
      <c r="M55" s="104">
        <v>10.96</v>
      </c>
      <c r="N55" s="104">
        <v>10.31</v>
      </c>
      <c r="O55" s="104">
        <v>9.76</v>
      </c>
      <c r="P55" s="104">
        <v>9.2899999999999991</v>
      </c>
      <c r="Q55" s="104">
        <v>8.8800000000000008</v>
      </c>
      <c r="R55" s="104">
        <v>8.5299999999999994</v>
      </c>
      <c r="S55" s="104">
        <v>8.2100000000000009</v>
      </c>
      <c r="T55" s="104">
        <v>7.94</v>
      </c>
      <c r="U55" s="104">
        <v>7.69</v>
      </c>
      <c r="V55" s="104">
        <v>7.48</v>
      </c>
      <c r="W55" s="104">
        <v>7.28</v>
      </c>
      <c r="X55" s="104">
        <v>7.12</v>
      </c>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x14ac:dyDescent="0.25">
      <c r="A56" s="103">
        <v>45</v>
      </c>
      <c r="B56" s="104">
        <v>108.31</v>
      </c>
      <c r="C56" s="104">
        <v>55.2</v>
      </c>
      <c r="D56" s="104">
        <v>37.51</v>
      </c>
      <c r="E56" s="104">
        <v>28.68</v>
      </c>
      <c r="F56" s="104">
        <v>23.38</v>
      </c>
      <c r="G56" s="104">
        <v>19.86</v>
      </c>
      <c r="H56" s="104">
        <v>17.350000000000001</v>
      </c>
      <c r="I56" s="104">
        <v>15.47</v>
      </c>
      <c r="J56" s="104">
        <v>14.02</v>
      </c>
      <c r="K56" s="104">
        <v>12.86</v>
      </c>
      <c r="L56" s="104">
        <v>11.92</v>
      </c>
      <c r="M56" s="104">
        <v>11.14</v>
      </c>
      <c r="N56" s="104">
        <v>10.49</v>
      </c>
      <c r="O56" s="104">
        <v>9.93</v>
      </c>
      <c r="P56" s="104">
        <v>9.4499999999999993</v>
      </c>
      <c r="Q56" s="104">
        <v>9.0399999999999991</v>
      </c>
      <c r="R56" s="104">
        <v>8.68</v>
      </c>
      <c r="S56" s="104">
        <v>8.3699999999999992</v>
      </c>
      <c r="T56" s="104">
        <v>8.09</v>
      </c>
      <c r="U56" s="104">
        <v>7.84</v>
      </c>
      <c r="V56" s="104">
        <v>7.63</v>
      </c>
      <c r="W56" s="104">
        <v>7.44</v>
      </c>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x14ac:dyDescent="0.25">
      <c r="A57" s="103">
        <v>46</v>
      </c>
      <c r="B57" s="104">
        <v>109.83</v>
      </c>
      <c r="C57" s="104">
        <v>55.98</v>
      </c>
      <c r="D57" s="104">
        <v>38.049999999999997</v>
      </c>
      <c r="E57" s="104">
        <v>29.09</v>
      </c>
      <c r="F57" s="104">
        <v>23.72</v>
      </c>
      <c r="G57" s="104">
        <v>20.149999999999999</v>
      </c>
      <c r="H57" s="104">
        <v>17.61</v>
      </c>
      <c r="I57" s="104">
        <v>15.71</v>
      </c>
      <c r="J57" s="104">
        <v>14.24</v>
      </c>
      <c r="K57" s="104">
        <v>13.07</v>
      </c>
      <c r="L57" s="104">
        <v>12.11</v>
      </c>
      <c r="M57" s="104">
        <v>11.33</v>
      </c>
      <c r="N57" s="104">
        <v>10.67</v>
      </c>
      <c r="O57" s="104">
        <v>10.1</v>
      </c>
      <c r="P57" s="104">
        <v>9.6199999999999992</v>
      </c>
      <c r="Q57" s="104">
        <v>9.2100000000000009</v>
      </c>
      <c r="R57" s="104">
        <v>8.85</v>
      </c>
      <c r="S57" s="104">
        <v>8.5299999999999994</v>
      </c>
      <c r="T57" s="104">
        <v>8.25</v>
      </c>
      <c r="U57" s="104">
        <v>8</v>
      </c>
      <c r="V57" s="104">
        <v>7.79</v>
      </c>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x14ac:dyDescent="0.25">
      <c r="A58" s="103">
        <v>47</v>
      </c>
      <c r="B58" s="104">
        <v>111.37</v>
      </c>
      <c r="C58" s="104">
        <v>56.78</v>
      </c>
      <c r="D58" s="104">
        <v>38.590000000000003</v>
      </c>
      <c r="E58" s="104">
        <v>29.51</v>
      </c>
      <c r="F58" s="104">
        <v>24.07</v>
      </c>
      <c r="G58" s="104">
        <v>20.45</v>
      </c>
      <c r="H58" s="104">
        <v>17.88</v>
      </c>
      <c r="I58" s="104">
        <v>15.95</v>
      </c>
      <c r="J58" s="104">
        <v>14.46</v>
      </c>
      <c r="K58" s="104">
        <v>13.28</v>
      </c>
      <c r="L58" s="104">
        <v>12.32</v>
      </c>
      <c r="M58" s="104">
        <v>11.52</v>
      </c>
      <c r="N58" s="104">
        <v>10.85</v>
      </c>
      <c r="O58" s="104">
        <v>10.29</v>
      </c>
      <c r="P58" s="104">
        <v>9.8000000000000007</v>
      </c>
      <c r="Q58" s="104">
        <v>9.3800000000000008</v>
      </c>
      <c r="R58" s="104">
        <v>9.02</v>
      </c>
      <c r="S58" s="104">
        <v>8.6999999999999993</v>
      </c>
      <c r="T58" s="104">
        <v>8.42</v>
      </c>
      <c r="U58" s="104">
        <v>8.17</v>
      </c>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x14ac:dyDescent="0.25">
      <c r="A59" s="103">
        <v>48</v>
      </c>
      <c r="B59" s="104">
        <v>112.94</v>
      </c>
      <c r="C59" s="104">
        <v>57.59</v>
      </c>
      <c r="D59" s="104">
        <v>39.15</v>
      </c>
      <c r="E59" s="104">
        <v>29.94</v>
      </c>
      <c r="F59" s="104">
        <v>24.43</v>
      </c>
      <c r="G59" s="104">
        <v>20.76</v>
      </c>
      <c r="H59" s="104">
        <v>18.16</v>
      </c>
      <c r="I59" s="104">
        <v>16.21</v>
      </c>
      <c r="J59" s="104">
        <v>14.7</v>
      </c>
      <c r="K59" s="104">
        <v>13.5</v>
      </c>
      <c r="L59" s="104">
        <v>12.53</v>
      </c>
      <c r="M59" s="104">
        <v>11.73</v>
      </c>
      <c r="N59" s="104">
        <v>11.05</v>
      </c>
      <c r="O59" s="104">
        <v>10.48</v>
      </c>
      <c r="P59" s="104">
        <v>9.99</v>
      </c>
      <c r="Q59" s="104">
        <v>9.57</v>
      </c>
      <c r="R59" s="104">
        <v>9.1999999999999993</v>
      </c>
      <c r="S59" s="104">
        <v>8.8800000000000008</v>
      </c>
      <c r="T59" s="104">
        <v>8.6</v>
      </c>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x14ac:dyDescent="0.25">
      <c r="A60" s="103">
        <v>49</v>
      </c>
      <c r="B60" s="104">
        <v>114.52</v>
      </c>
      <c r="C60" s="104">
        <v>58.4</v>
      </c>
      <c r="D60" s="104">
        <v>39.71</v>
      </c>
      <c r="E60" s="104">
        <v>30.38</v>
      </c>
      <c r="F60" s="104">
        <v>24.8</v>
      </c>
      <c r="G60" s="104">
        <v>21.08</v>
      </c>
      <c r="H60" s="104">
        <v>18.440000000000001</v>
      </c>
      <c r="I60" s="104">
        <v>16.47</v>
      </c>
      <c r="J60" s="104">
        <v>14.95</v>
      </c>
      <c r="K60" s="104">
        <v>13.73</v>
      </c>
      <c r="L60" s="104">
        <v>12.75</v>
      </c>
      <c r="M60" s="104">
        <v>11.94</v>
      </c>
      <c r="N60" s="104">
        <v>11.26</v>
      </c>
      <c r="O60" s="104">
        <v>10.68</v>
      </c>
      <c r="P60" s="104">
        <v>10.19</v>
      </c>
      <c r="Q60" s="104">
        <v>9.76</v>
      </c>
      <c r="R60" s="104">
        <v>9.39</v>
      </c>
      <c r="S60" s="104">
        <v>9.07</v>
      </c>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row>
    <row r="61" spans="1:52" x14ac:dyDescent="0.25">
      <c r="A61" s="103">
        <v>50</v>
      </c>
      <c r="B61" s="104">
        <v>116.11</v>
      </c>
      <c r="C61" s="104">
        <v>59.23</v>
      </c>
      <c r="D61" s="104">
        <v>40.28</v>
      </c>
      <c r="E61" s="104">
        <v>30.83</v>
      </c>
      <c r="F61" s="104">
        <v>25.17</v>
      </c>
      <c r="G61" s="104">
        <v>21.41</v>
      </c>
      <c r="H61" s="104">
        <v>18.739999999999998</v>
      </c>
      <c r="I61" s="104">
        <v>16.75</v>
      </c>
      <c r="J61" s="104">
        <v>15.2</v>
      </c>
      <c r="K61" s="104">
        <v>13.98</v>
      </c>
      <c r="L61" s="104">
        <v>12.99</v>
      </c>
      <c r="M61" s="104">
        <v>12.16</v>
      </c>
      <c r="N61" s="104">
        <v>11.48</v>
      </c>
      <c r="O61" s="104">
        <v>10.9</v>
      </c>
      <c r="P61" s="104">
        <v>10.4</v>
      </c>
      <c r="Q61" s="104">
        <v>9.9700000000000006</v>
      </c>
      <c r="R61" s="104">
        <v>9.59</v>
      </c>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row>
    <row r="62" spans="1:52" x14ac:dyDescent="0.25">
      <c r="A62" s="103">
        <v>51</v>
      </c>
      <c r="B62" s="104">
        <v>117.73</v>
      </c>
      <c r="C62" s="104">
        <v>60.07</v>
      </c>
      <c r="D62" s="104">
        <v>40.880000000000003</v>
      </c>
      <c r="E62" s="104">
        <v>31.3</v>
      </c>
      <c r="F62" s="104">
        <v>25.57</v>
      </c>
      <c r="G62" s="104">
        <v>21.76</v>
      </c>
      <c r="H62" s="104">
        <v>19.059999999999999</v>
      </c>
      <c r="I62" s="104">
        <v>17.04</v>
      </c>
      <c r="J62" s="104">
        <v>15.48</v>
      </c>
      <c r="K62" s="104">
        <v>14.24</v>
      </c>
      <c r="L62" s="104">
        <v>13.23</v>
      </c>
      <c r="M62" s="104">
        <v>12.4</v>
      </c>
      <c r="N62" s="104">
        <v>11.71</v>
      </c>
      <c r="O62" s="104">
        <v>11.12</v>
      </c>
      <c r="P62" s="104">
        <v>10.62</v>
      </c>
      <c r="Q62" s="104">
        <v>10.18</v>
      </c>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row>
    <row r="63" spans="1:52" x14ac:dyDescent="0.25">
      <c r="A63" s="103">
        <v>52</v>
      </c>
      <c r="B63" s="104">
        <v>119.39</v>
      </c>
      <c r="C63" s="104">
        <v>60.95</v>
      </c>
      <c r="D63" s="104">
        <v>41.5</v>
      </c>
      <c r="E63" s="104">
        <v>31.79</v>
      </c>
      <c r="F63" s="104">
        <v>25.98</v>
      </c>
      <c r="G63" s="104">
        <v>22.13</v>
      </c>
      <c r="H63" s="104">
        <v>19.39</v>
      </c>
      <c r="I63" s="104">
        <v>17.34</v>
      </c>
      <c r="J63" s="104">
        <v>15.76</v>
      </c>
      <c r="K63" s="104">
        <v>14.51</v>
      </c>
      <c r="L63" s="104">
        <v>13.49</v>
      </c>
      <c r="M63" s="104">
        <v>12.65</v>
      </c>
      <c r="N63" s="104">
        <v>11.95</v>
      </c>
      <c r="O63" s="104">
        <v>11.36</v>
      </c>
      <c r="P63" s="104">
        <v>10.84</v>
      </c>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row>
    <row r="64" spans="1:52" x14ac:dyDescent="0.25">
      <c r="A64" s="103">
        <v>53</v>
      </c>
      <c r="B64" s="104">
        <v>121.07</v>
      </c>
      <c r="C64" s="104">
        <v>61.84</v>
      </c>
      <c r="D64" s="104">
        <v>42.13</v>
      </c>
      <c r="E64" s="104">
        <v>32.29</v>
      </c>
      <c r="F64" s="104">
        <v>26.41</v>
      </c>
      <c r="G64" s="104">
        <v>22.5</v>
      </c>
      <c r="H64" s="104">
        <v>19.73</v>
      </c>
      <c r="I64" s="104">
        <v>17.66</v>
      </c>
      <c r="J64" s="104">
        <v>16.059999999999999</v>
      </c>
      <c r="K64" s="104">
        <v>14.79</v>
      </c>
      <c r="L64" s="104">
        <v>13.76</v>
      </c>
      <c r="M64" s="104">
        <v>12.91</v>
      </c>
      <c r="N64" s="104">
        <v>12.21</v>
      </c>
      <c r="O64" s="104">
        <v>11.6</v>
      </c>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row>
    <row r="65" spans="1:52" x14ac:dyDescent="0.25">
      <c r="A65" s="103">
        <v>54</v>
      </c>
      <c r="B65" s="104">
        <v>122.75</v>
      </c>
      <c r="C65" s="104">
        <v>62.73</v>
      </c>
      <c r="D65" s="104">
        <v>42.76</v>
      </c>
      <c r="E65" s="104">
        <v>32.799999999999997</v>
      </c>
      <c r="F65" s="104">
        <v>26.84</v>
      </c>
      <c r="G65" s="104">
        <v>22.88</v>
      </c>
      <c r="H65" s="104">
        <v>20.07</v>
      </c>
      <c r="I65" s="104">
        <v>17.98</v>
      </c>
      <c r="J65" s="104">
        <v>16.36</v>
      </c>
      <c r="K65" s="104">
        <v>15.08</v>
      </c>
      <c r="L65" s="104">
        <v>14.04</v>
      </c>
      <c r="M65" s="104">
        <v>13.18</v>
      </c>
      <c r="N65" s="104">
        <v>12.46</v>
      </c>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row>
    <row r="66" spans="1:52" x14ac:dyDescent="0.25">
      <c r="A66" s="103">
        <v>55</v>
      </c>
      <c r="B66" s="104">
        <v>124.44</v>
      </c>
      <c r="C66" s="104">
        <v>63.64</v>
      </c>
      <c r="D66" s="104">
        <v>43.4</v>
      </c>
      <c r="E66" s="104">
        <v>33.31</v>
      </c>
      <c r="F66" s="104">
        <v>27.28</v>
      </c>
      <c r="G66" s="104">
        <v>23.27</v>
      </c>
      <c r="H66" s="104">
        <v>20.43</v>
      </c>
      <c r="I66" s="104">
        <v>18.309999999999999</v>
      </c>
      <c r="J66" s="104">
        <v>16.670000000000002</v>
      </c>
      <c r="K66" s="104">
        <v>15.37</v>
      </c>
      <c r="L66" s="104">
        <v>14.32</v>
      </c>
      <c r="M66" s="104">
        <v>13.46</v>
      </c>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row>
    <row r="67" spans="1:52" x14ac:dyDescent="0.25">
      <c r="A67" s="103">
        <v>56</v>
      </c>
      <c r="B67" s="104">
        <v>126.16</v>
      </c>
      <c r="C67" s="104">
        <v>64.56</v>
      </c>
      <c r="D67" s="104">
        <v>44.06</v>
      </c>
      <c r="E67" s="104">
        <v>33.840000000000003</v>
      </c>
      <c r="F67" s="104">
        <v>27.73</v>
      </c>
      <c r="G67" s="104">
        <v>23.67</v>
      </c>
      <c r="H67" s="104">
        <v>20.79</v>
      </c>
      <c r="I67" s="104">
        <v>18.64</v>
      </c>
      <c r="J67" s="104">
        <v>16.989999999999998</v>
      </c>
      <c r="K67" s="104">
        <v>15.67</v>
      </c>
      <c r="L67" s="104">
        <v>14.62</v>
      </c>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row>
    <row r="68" spans="1:52" x14ac:dyDescent="0.25">
      <c r="A68" s="103">
        <v>57</v>
      </c>
      <c r="B68" s="104">
        <v>127.94</v>
      </c>
      <c r="C68" s="104">
        <v>65.510000000000005</v>
      </c>
      <c r="D68" s="104">
        <v>44.74</v>
      </c>
      <c r="E68" s="104">
        <v>34.39</v>
      </c>
      <c r="F68" s="104">
        <v>28.2</v>
      </c>
      <c r="G68" s="104">
        <v>24.09</v>
      </c>
      <c r="H68" s="104">
        <v>21.17</v>
      </c>
      <c r="I68" s="104">
        <v>18.989999999999998</v>
      </c>
      <c r="J68" s="104">
        <v>17.32</v>
      </c>
      <c r="K68" s="104">
        <v>16.010000000000002</v>
      </c>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row>
    <row r="69" spans="1:52" x14ac:dyDescent="0.25">
      <c r="A69" s="103">
        <v>58</v>
      </c>
      <c r="B69" s="104">
        <v>129.79</v>
      </c>
      <c r="C69" s="104">
        <v>66.510000000000005</v>
      </c>
      <c r="D69" s="104">
        <v>45.46</v>
      </c>
      <c r="E69" s="104">
        <v>34.96</v>
      </c>
      <c r="F69" s="104">
        <v>28.68</v>
      </c>
      <c r="G69" s="104">
        <v>24.51</v>
      </c>
      <c r="H69" s="104">
        <v>21.56</v>
      </c>
      <c r="I69" s="104">
        <v>19.36</v>
      </c>
      <c r="J69" s="104">
        <v>17.68</v>
      </c>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row>
    <row r="70" spans="1:52" x14ac:dyDescent="0.25">
      <c r="A70" s="103">
        <v>59</v>
      </c>
      <c r="B70" s="104">
        <v>131.72</v>
      </c>
      <c r="C70" s="104">
        <v>67.55</v>
      </c>
      <c r="D70" s="104">
        <v>46.2</v>
      </c>
      <c r="E70" s="104">
        <v>35.549999999999997</v>
      </c>
      <c r="F70" s="104">
        <v>29.18</v>
      </c>
      <c r="G70" s="104">
        <v>24.96</v>
      </c>
      <c r="H70" s="104">
        <v>21.97</v>
      </c>
      <c r="I70" s="104">
        <v>19.77</v>
      </c>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row>
    <row r="71" spans="1:52" x14ac:dyDescent="0.25">
      <c r="A71" s="103">
        <v>60</v>
      </c>
      <c r="B71" s="104">
        <v>133.76</v>
      </c>
      <c r="C71" s="104">
        <v>68.650000000000006</v>
      </c>
      <c r="D71" s="104">
        <v>46.97</v>
      </c>
      <c r="E71" s="104">
        <v>36.17</v>
      </c>
      <c r="F71" s="104">
        <v>29.71</v>
      </c>
      <c r="G71" s="104">
        <v>25.43</v>
      </c>
      <c r="H71" s="104">
        <v>22.43</v>
      </c>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row>
    <row r="72" spans="1:52" x14ac:dyDescent="0.25">
      <c r="A72" s="103">
        <v>61</v>
      </c>
      <c r="B72" s="104">
        <v>135.91999999999999</v>
      </c>
      <c r="C72" s="104">
        <v>69.790000000000006</v>
      </c>
      <c r="D72" s="104">
        <v>47.78</v>
      </c>
      <c r="E72" s="104">
        <v>36.81</v>
      </c>
      <c r="F72" s="104">
        <v>30.27</v>
      </c>
      <c r="G72" s="104">
        <v>25.97</v>
      </c>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row>
    <row r="73" spans="1:52" x14ac:dyDescent="0.25">
      <c r="A73" s="103">
        <v>62</v>
      </c>
      <c r="B73" s="104">
        <v>138.21</v>
      </c>
      <c r="C73" s="104">
        <v>71</v>
      </c>
      <c r="D73" s="104">
        <v>48.65</v>
      </c>
      <c r="E73" s="104">
        <v>37.53</v>
      </c>
      <c r="F73" s="104">
        <v>30.91</v>
      </c>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row>
    <row r="74" spans="1:52" x14ac:dyDescent="0.25">
      <c r="A74" s="103">
        <v>63</v>
      </c>
      <c r="B74" s="104">
        <v>140.69</v>
      </c>
      <c r="C74" s="104">
        <v>72.349999999999994</v>
      </c>
      <c r="D74" s="104">
        <v>49.64</v>
      </c>
      <c r="E74" s="104">
        <v>38.32</v>
      </c>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row>
    <row r="75" spans="1:52" x14ac:dyDescent="0.25">
      <c r="A75" s="103">
        <v>64</v>
      </c>
      <c r="B75" s="104">
        <v>143.47</v>
      </c>
      <c r="C75" s="104">
        <v>73.88</v>
      </c>
      <c r="D75" s="104">
        <v>50.7</v>
      </c>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row>
    <row r="76" spans="1:52" x14ac:dyDescent="0.25">
      <c r="A76" s="103">
        <v>65</v>
      </c>
      <c r="B76" s="104">
        <v>146.5</v>
      </c>
      <c r="C76" s="104">
        <v>75.45</v>
      </c>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row>
    <row r="77" spans="1:52" x14ac:dyDescent="0.25">
      <c r="A77" s="103">
        <v>66</v>
      </c>
      <c r="B77" s="104">
        <v>149.61000000000001</v>
      </c>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row>
  </sheetData>
  <sheetProtection algorithmName="SHA-512" hashValue="ntGQ5FUnluG+vGOHg7yI0Ln2/sreFJLCbqjfAuYREtYC7cA4mRRCN5xeM5a8WOLjFz3EvSPpe4PFkdZPBxirIw==" saltValue="ENyGn3LtBfhVKAAD3mj7TQ==" spinCount="100000" sheet="1" objects="1" scenarios="1"/>
  <conditionalFormatting sqref="A6:A21">
    <cfRule type="expression" dxfId="111" priority="5" stopIfTrue="1">
      <formula>MOD(ROW(),2)=0</formula>
    </cfRule>
    <cfRule type="expression" dxfId="110" priority="6" stopIfTrue="1">
      <formula>MOD(ROW(),2)&lt;&gt;0</formula>
    </cfRule>
  </conditionalFormatting>
  <conditionalFormatting sqref="A26:A77">
    <cfRule type="expression" dxfId="109" priority="1" stopIfTrue="1">
      <formula>MOD(ROW(),2)=0</formula>
    </cfRule>
    <cfRule type="expression" dxfId="108" priority="2" stopIfTrue="1">
      <formula>MOD(ROW(),2)&lt;&gt;0</formula>
    </cfRule>
  </conditionalFormatting>
  <conditionalFormatting sqref="B6:AZ21">
    <cfRule type="expression" dxfId="107" priority="13" stopIfTrue="1">
      <formula>MOD(ROW(),2)=0</formula>
    </cfRule>
    <cfRule type="expression" dxfId="106" priority="14" stopIfTrue="1">
      <formula>MOD(ROW(),2)&lt;&gt;0</formula>
    </cfRule>
  </conditionalFormatting>
  <conditionalFormatting sqref="B26:AZ77">
    <cfRule type="expression" dxfId="105" priority="3" stopIfTrue="1">
      <formula>MOD(ROW(),2)=0</formula>
    </cfRule>
    <cfRule type="expression" dxfId="104" priority="4" stopIfTrue="1">
      <formula>MOD(ROW(),2)&lt;&gt;0</formula>
    </cfRule>
  </conditionalFormatting>
  <hyperlinks>
    <hyperlink ref="B24" location="Assumptions!A1" display="Assumptions" xr:uid="{A21A94AF-61A3-441A-8C3A-8021736ADC3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2"/>
  <dimension ref="A1:BA78"/>
  <sheetViews>
    <sheetView showGridLines="0" zoomScale="85" zoomScaleNormal="85" workbookViewId="0">
      <selection activeCell="A4" sqref="A4"/>
    </sheetView>
  </sheetViews>
  <sheetFormatPr defaultColWidth="10" defaultRowHeight="13.2" x14ac:dyDescent="0.25"/>
  <cols>
    <col min="1" max="1" width="31.5546875" style="25" customWidth="1"/>
    <col min="2" max="53" width="22.5546875" style="25" customWidth="1"/>
    <col min="54" max="16384" width="10" style="25"/>
  </cols>
  <sheetData>
    <row r="1" spans="1:53" ht="21" x14ac:dyDescent="0.4">
      <c r="A1" s="50" t="s">
        <v>3</v>
      </c>
      <c r="B1" s="51"/>
      <c r="C1" s="51"/>
      <c r="D1" s="51"/>
      <c r="E1" s="51"/>
      <c r="F1" s="51"/>
      <c r="G1" s="51"/>
      <c r="H1" s="51"/>
      <c r="I1" s="51"/>
    </row>
    <row r="2" spans="1:53" ht="15.6" x14ac:dyDescent="0.3">
      <c r="A2" s="52" t="str">
        <f>IF(title="&gt; Enter workbook title here","Enter workbook title in Cover sheet",title)</f>
        <v>LGPS_S - Consolidated Factor Spreadsheet</v>
      </c>
      <c r="B2" s="53"/>
      <c r="C2" s="53"/>
      <c r="D2" s="53"/>
      <c r="E2" s="53"/>
      <c r="F2" s="53"/>
      <c r="G2" s="53"/>
      <c r="H2" s="53"/>
      <c r="I2" s="53"/>
    </row>
    <row r="3" spans="1:53" ht="15.6" x14ac:dyDescent="0.3">
      <c r="A3" s="54" t="str">
        <f>TABLE_FACTOR_TYPE_1&amp;" - x-"&amp;TABLE_SERIES_NUMBER_1</f>
        <v>Added pension - x-719</v>
      </c>
      <c r="B3" s="53"/>
      <c r="C3" s="53"/>
      <c r="D3" s="53"/>
      <c r="E3" s="53"/>
      <c r="F3" s="53"/>
      <c r="G3" s="53"/>
      <c r="H3" s="53"/>
      <c r="I3" s="53"/>
    </row>
    <row r="4" spans="1:53" x14ac:dyDescent="0.25">
      <c r="A4" s="55"/>
    </row>
    <row r="6" spans="1:53"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row>
    <row r="7" spans="1:53"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row>
    <row r="8" spans="1:53" x14ac:dyDescent="0.25">
      <c r="A8" s="83" t="s">
        <v>44</v>
      </c>
      <c r="B8" s="149" t="s">
        <v>436</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row>
    <row r="9" spans="1:53"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row>
    <row r="10" spans="1:53" x14ac:dyDescent="0.25">
      <c r="A10" s="83" t="s">
        <v>1</v>
      </c>
      <c r="B10" s="149" t="s">
        <v>456</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3" x14ac:dyDescent="0.25">
      <c r="A11" s="83"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3"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3"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3" x14ac:dyDescent="0.25">
      <c r="A14" s="83" t="s">
        <v>16</v>
      </c>
      <c r="B14" s="149">
        <v>719</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row>
    <row r="15" spans="1:53" x14ac:dyDescent="0.25">
      <c r="A15" s="83" t="s">
        <v>47</v>
      </c>
      <c r="B15" s="149" t="s">
        <v>457</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row>
    <row r="16" spans="1:53" x14ac:dyDescent="0.25">
      <c r="A16" s="83" t="s">
        <v>48</v>
      </c>
      <c r="B16" s="149" t="s">
        <v>458</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row>
    <row r="17" spans="1:53"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row>
    <row r="18" spans="1:53"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row>
    <row r="19" spans="1:53"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row>
    <row r="20" spans="1:53"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row>
    <row r="21" spans="1:53"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row>
    <row r="22" spans="1:53" x14ac:dyDescent="0.25">
      <c r="A22" s="94"/>
    </row>
    <row r="23" spans="1:53" x14ac:dyDescent="0.25">
      <c r="B23" s="94" t="str">
        <f>HYPERLINK("#'Factor List'!A1","Back to Factor List")</f>
        <v>Back to Factor List</v>
      </c>
    </row>
    <row r="24" spans="1:53" x14ac:dyDescent="0.25">
      <c r="B24" s="94" t="s">
        <v>705</v>
      </c>
    </row>
    <row r="26" spans="1:53" ht="26.4" x14ac:dyDescent="0.25">
      <c r="A26" s="102" t="s">
        <v>266</v>
      </c>
      <c r="B26" s="102" t="s">
        <v>515</v>
      </c>
      <c r="C26" s="102" t="s">
        <v>516</v>
      </c>
      <c r="D26" s="102" t="s">
        <v>517</v>
      </c>
      <c r="E26" s="102" t="s">
        <v>518</v>
      </c>
      <c r="F26" s="102" t="s">
        <v>519</v>
      </c>
      <c r="G26" s="102" t="s">
        <v>520</v>
      </c>
      <c r="H26" s="102" t="s">
        <v>521</v>
      </c>
      <c r="I26" s="102" t="s">
        <v>522</v>
      </c>
      <c r="J26" s="102" t="s">
        <v>523</v>
      </c>
      <c r="K26" s="102" t="s">
        <v>524</v>
      </c>
      <c r="L26" s="102" t="s">
        <v>525</v>
      </c>
      <c r="M26" s="102" t="s">
        <v>526</v>
      </c>
      <c r="N26" s="102" t="s">
        <v>527</v>
      </c>
      <c r="O26" s="102" t="s">
        <v>528</v>
      </c>
      <c r="P26" s="102" t="s">
        <v>529</v>
      </c>
      <c r="Q26" s="102" t="s">
        <v>530</v>
      </c>
      <c r="R26" s="102" t="s">
        <v>531</v>
      </c>
      <c r="S26" s="102" t="s">
        <v>532</v>
      </c>
      <c r="T26" s="102" t="s">
        <v>533</v>
      </c>
      <c r="U26" s="102" t="s">
        <v>534</v>
      </c>
      <c r="V26" s="102" t="s">
        <v>535</v>
      </c>
      <c r="W26" s="102" t="s">
        <v>536</v>
      </c>
      <c r="X26" s="102" t="s">
        <v>537</v>
      </c>
      <c r="Y26" s="102" t="s">
        <v>538</v>
      </c>
      <c r="Z26" s="102" t="s">
        <v>539</v>
      </c>
      <c r="AA26" s="102" t="s">
        <v>540</v>
      </c>
      <c r="AB26" s="102" t="s">
        <v>541</v>
      </c>
      <c r="AC26" s="102" t="s">
        <v>542</v>
      </c>
      <c r="AD26" s="102" t="s">
        <v>543</v>
      </c>
      <c r="AE26" s="102" t="s">
        <v>544</v>
      </c>
      <c r="AF26" s="102" t="s">
        <v>545</v>
      </c>
      <c r="AG26" s="102" t="s">
        <v>546</v>
      </c>
      <c r="AH26" s="102" t="s">
        <v>547</v>
      </c>
      <c r="AI26" s="102" t="s">
        <v>548</v>
      </c>
      <c r="AJ26" s="102" t="s">
        <v>549</v>
      </c>
      <c r="AK26" s="102" t="s">
        <v>550</v>
      </c>
      <c r="AL26" s="102" t="s">
        <v>551</v>
      </c>
      <c r="AM26" s="102" t="s">
        <v>552</v>
      </c>
      <c r="AN26" s="102" t="s">
        <v>553</v>
      </c>
      <c r="AO26" s="102" t="s">
        <v>554</v>
      </c>
      <c r="AP26" s="102" t="s">
        <v>555</v>
      </c>
      <c r="AQ26" s="102" t="s">
        <v>556</v>
      </c>
      <c r="AR26" s="102" t="s">
        <v>557</v>
      </c>
      <c r="AS26" s="102" t="s">
        <v>558</v>
      </c>
      <c r="AT26" s="102" t="s">
        <v>559</v>
      </c>
      <c r="AU26" s="102" t="s">
        <v>560</v>
      </c>
      <c r="AV26" s="102" t="s">
        <v>561</v>
      </c>
      <c r="AW26" s="102" t="s">
        <v>562</v>
      </c>
      <c r="AX26" s="102" t="s">
        <v>563</v>
      </c>
      <c r="AY26" s="102" t="s">
        <v>564</v>
      </c>
      <c r="AZ26" s="102" t="s">
        <v>565</v>
      </c>
      <c r="BA26" s="102" t="s">
        <v>566</v>
      </c>
    </row>
    <row r="27" spans="1:53" x14ac:dyDescent="0.25">
      <c r="A27" s="103">
        <v>16</v>
      </c>
      <c r="B27" s="104">
        <v>62.83</v>
      </c>
      <c r="C27" s="104">
        <v>31.99</v>
      </c>
      <c r="D27" s="104">
        <v>21.72</v>
      </c>
      <c r="E27" s="104">
        <v>16.59</v>
      </c>
      <c r="F27" s="104">
        <v>13.51</v>
      </c>
      <c r="G27" s="104">
        <v>11.46</v>
      </c>
      <c r="H27" s="104">
        <v>10</v>
      </c>
      <c r="I27" s="104">
        <v>8.9</v>
      </c>
      <c r="J27" s="104">
        <v>8.0500000000000007</v>
      </c>
      <c r="K27" s="104">
        <v>7.38</v>
      </c>
      <c r="L27" s="104">
        <v>6.82</v>
      </c>
      <c r="M27" s="104">
        <v>6.36</v>
      </c>
      <c r="N27" s="104">
        <v>5.97</v>
      </c>
      <c r="O27" s="104">
        <v>5.64</v>
      </c>
      <c r="P27" s="104">
        <v>5.35</v>
      </c>
      <c r="Q27" s="104">
        <v>5.0999999999999996</v>
      </c>
      <c r="R27" s="104">
        <v>4.88</v>
      </c>
      <c r="S27" s="104">
        <v>4.6900000000000004</v>
      </c>
      <c r="T27" s="104">
        <v>4.5199999999999996</v>
      </c>
      <c r="U27" s="104">
        <v>4.3600000000000003</v>
      </c>
      <c r="V27" s="104">
        <v>4.22</v>
      </c>
      <c r="W27" s="104">
        <v>4.09</v>
      </c>
      <c r="X27" s="104">
        <v>3.98</v>
      </c>
      <c r="Y27" s="104">
        <v>3.88</v>
      </c>
      <c r="Z27" s="104">
        <v>3.78</v>
      </c>
      <c r="AA27" s="104">
        <v>3.69</v>
      </c>
      <c r="AB27" s="104">
        <v>3.61</v>
      </c>
      <c r="AC27" s="104">
        <v>3.54</v>
      </c>
      <c r="AD27" s="104">
        <v>3.47</v>
      </c>
      <c r="AE27" s="104">
        <v>3.4</v>
      </c>
      <c r="AF27" s="104">
        <v>3.35</v>
      </c>
      <c r="AG27" s="104">
        <v>3.29</v>
      </c>
      <c r="AH27" s="104">
        <v>3.24</v>
      </c>
      <c r="AI27" s="104">
        <v>3.19</v>
      </c>
      <c r="AJ27" s="104">
        <v>3.15</v>
      </c>
      <c r="AK27" s="104">
        <v>3.11</v>
      </c>
      <c r="AL27" s="104">
        <v>3.07</v>
      </c>
      <c r="AM27" s="104">
        <v>3.03</v>
      </c>
      <c r="AN27" s="104">
        <v>3</v>
      </c>
      <c r="AO27" s="104">
        <v>2.97</v>
      </c>
      <c r="AP27" s="104">
        <v>2.94</v>
      </c>
      <c r="AQ27" s="104">
        <v>2.91</v>
      </c>
      <c r="AR27" s="104">
        <v>2.88</v>
      </c>
      <c r="AS27" s="104">
        <v>2.86</v>
      </c>
      <c r="AT27" s="104">
        <v>2.84</v>
      </c>
      <c r="AU27" s="104">
        <v>2.82</v>
      </c>
      <c r="AV27" s="104">
        <v>2.8</v>
      </c>
      <c r="AW27" s="104">
        <v>2.78</v>
      </c>
      <c r="AX27" s="104">
        <v>2.76</v>
      </c>
      <c r="AY27" s="104">
        <v>2.75</v>
      </c>
      <c r="AZ27" s="104">
        <v>2.73</v>
      </c>
      <c r="BA27" s="104">
        <v>2.7</v>
      </c>
    </row>
    <row r="28" spans="1:53" x14ac:dyDescent="0.25">
      <c r="A28" s="103">
        <v>17</v>
      </c>
      <c r="B28" s="104">
        <v>63.72</v>
      </c>
      <c r="C28" s="104">
        <v>32.450000000000003</v>
      </c>
      <c r="D28" s="104">
        <v>22.03</v>
      </c>
      <c r="E28" s="104">
        <v>16.82</v>
      </c>
      <c r="F28" s="104">
        <v>13.7</v>
      </c>
      <c r="G28" s="104">
        <v>11.62</v>
      </c>
      <c r="H28" s="104">
        <v>10.14</v>
      </c>
      <c r="I28" s="104">
        <v>9.0299999999999994</v>
      </c>
      <c r="J28" s="104">
        <v>8.17</v>
      </c>
      <c r="K28" s="104">
        <v>7.48</v>
      </c>
      <c r="L28" s="104">
        <v>6.92</v>
      </c>
      <c r="M28" s="104">
        <v>6.45</v>
      </c>
      <c r="N28" s="104">
        <v>6.06</v>
      </c>
      <c r="O28" s="104">
        <v>5.72</v>
      </c>
      <c r="P28" s="104">
        <v>5.43</v>
      </c>
      <c r="Q28" s="104">
        <v>5.18</v>
      </c>
      <c r="R28" s="104">
        <v>4.95</v>
      </c>
      <c r="S28" s="104">
        <v>4.76</v>
      </c>
      <c r="T28" s="104">
        <v>4.58</v>
      </c>
      <c r="U28" s="104">
        <v>4.42</v>
      </c>
      <c r="V28" s="104">
        <v>4.28</v>
      </c>
      <c r="W28" s="104">
        <v>4.1500000000000004</v>
      </c>
      <c r="X28" s="104">
        <v>4.04</v>
      </c>
      <c r="Y28" s="104">
        <v>3.93</v>
      </c>
      <c r="Z28" s="104">
        <v>3.83</v>
      </c>
      <c r="AA28" s="104">
        <v>3.75</v>
      </c>
      <c r="AB28" s="104">
        <v>3.66</v>
      </c>
      <c r="AC28" s="104">
        <v>3.59</v>
      </c>
      <c r="AD28" s="104">
        <v>3.52</v>
      </c>
      <c r="AE28" s="104">
        <v>3.45</v>
      </c>
      <c r="AF28" s="104">
        <v>3.39</v>
      </c>
      <c r="AG28" s="104">
        <v>3.34</v>
      </c>
      <c r="AH28" s="104">
        <v>3.29</v>
      </c>
      <c r="AI28" s="104">
        <v>3.24</v>
      </c>
      <c r="AJ28" s="104">
        <v>3.19</v>
      </c>
      <c r="AK28" s="104">
        <v>3.15</v>
      </c>
      <c r="AL28" s="104">
        <v>3.11</v>
      </c>
      <c r="AM28" s="104">
        <v>3.08</v>
      </c>
      <c r="AN28" s="104">
        <v>3.04</v>
      </c>
      <c r="AO28" s="104">
        <v>3.01</v>
      </c>
      <c r="AP28" s="104">
        <v>2.98</v>
      </c>
      <c r="AQ28" s="104">
        <v>2.95</v>
      </c>
      <c r="AR28" s="104">
        <v>2.93</v>
      </c>
      <c r="AS28" s="104">
        <v>2.9</v>
      </c>
      <c r="AT28" s="104">
        <v>2.88</v>
      </c>
      <c r="AU28" s="104">
        <v>2.86</v>
      </c>
      <c r="AV28" s="104">
        <v>2.84</v>
      </c>
      <c r="AW28" s="104">
        <v>2.82</v>
      </c>
      <c r="AX28" s="104">
        <v>2.81</v>
      </c>
      <c r="AY28" s="104">
        <v>2.79</v>
      </c>
      <c r="AZ28" s="104">
        <v>2.8</v>
      </c>
      <c r="BA28" s="104"/>
    </row>
    <row r="29" spans="1:53" x14ac:dyDescent="0.25">
      <c r="A29" s="103">
        <v>18</v>
      </c>
      <c r="B29" s="104">
        <v>64.63</v>
      </c>
      <c r="C29" s="104">
        <v>32.909999999999997</v>
      </c>
      <c r="D29" s="104">
        <v>22.34</v>
      </c>
      <c r="E29" s="104">
        <v>17.059999999999999</v>
      </c>
      <c r="F29" s="104">
        <v>13.9</v>
      </c>
      <c r="G29" s="104">
        <v>11.79</v>
      </c>
      <c r="H29" s="104">
        <v>10.29</v>
      </c>
      <c r="I29" s="104">
        <v>9.16</v>
      </c>
      <c r="J29" s="104">
        <v>8.2899999999999991</v>
      </c>
      <c r="K29" s="104">
        <v>7.59</v>
      </c>
      <c r="L29" s="104">
        <v>7.02</v>
      </c>
      <c r="M29" s="104">
        <v>6.54</v>
      </c>
      <c r="N29" s="104">
        <v>6.14</v>
      </c>
      <c r="O29" s="104">
        <v>5.8</v>
      </c>
      <c r="P29" s="104">
        <v>5.51</v>
      </c>
      <c r="Q29" s="104">
        <v>5.25</v>
      </c>
      <c r="R29" s="104">
        <v>5.03</v>
      </c>
      <c r="S29" s="104">
        <v>4.83</v>
      </c>
      <c r="T29" s="104">
        <v>4.6500000000000004</v>
      </c>
      <c r="U29" s="104">
        <v>4.49</v>
      </c>
      <c r="V29" s="104">
        <v>4.34</v>
      </c>
      <c r="W29" s="104">
        <v>4.21</v>
      </c>
      <c r="X29" s="104">
        <v>4.0999999999999996</v>
      </c>
      <c r="Y29" s="104">
        <v>3.99</v>
      </c>
      <c r="Z29" s="104">
        <v>3.89</v>
      </c>
      <c r="AA29" s="104">
        <v>3.8</v>
      </c>
      <c r="AB29" s="104">
        <v>3.72</v>
      </c>
      <c r="AC29" s="104">
        <v>3.64</v>
      </c>
      <c r="AD29" s="104">
        <v>3.57</v>
      </c>
      <c r="AE29" s="104">
        <v>3.5</v>
      </c>
      <c r="AF29" s="104">
        <v>3.44</v>
      </c>
      <c r="AG29" s="104">
        <v>3.39</v>
      </c>
      <c r="AH29" s="104">
        <v>3.34</v>
      </c>
      <c r="AI29" s="104">
        <v>3.29</v>
      </c>
      <c r="AJ29" s="104">
        <v>3.24</v>
      </c>
      <c r="AK29" s="104">
        <v>3.2</v>
      </c>
      <c r="AL29" s="104">
        <v>3.16</v>
      </c>
      <c r="AM29" s="104">
        <v>3.12</v>
      </c>
      <c r="AN29" s="104">
        <v>3.09</v>
      </c>
      <c r="AO29" s="104">
        <v>3.06</v>
      </c>
      <c r="AP29" s="104">
        <v>3.03</v>
      </c>
      <c r="AQ29" s="104">
        <v>3</v>
      </c>
      <c r="AR29" s="104">
        <v>2.97</v>
      </c>
      <c r="AS29" s="104">
        <v>2.95</v>
      </c>
      <c r="AT29" s="104">
        <v>2.93</v>
      </c>
      <c r="AU29" s="104">
        <v>2.91</v>
      </c>
      <c r="AV29" s="104">
        <v>2.89</v>
      </c>
      <c r="AW29" s="104">
        <v>2.87</v>
      </c>
      <c r="AX29" s="104">
        <v>2.85</v>
      </c>
      <c r="AY29" s="104">
        <v>2.86</v>
      </c>
      <c r="AZ29" s="104"/>
      <c r="BA29" s="104"/>
    </row>
    <row r="30" spans="1:53" x14ac:dyDescent="0.25">
      <c r="A30" s="103">
        <v>19</v>
      </c>
      <c r="B30" s="104">
        <v>65.55</v>
      </c>
      <c r="C30" s="104">
        <v>33.380000000000003</v>
      </c>
      <c r="D30" s="104">
        <v>22.66</v>
      </c>
      <c r="E30" s="104">
        <v>17.309999999999999</v>
      </c>
      <c r="F30" s="104">
        <v>14.1</v>
      </c>
      <c r="G30" s="104">
        <v>11.96</v>
      </c>
      <c r="H30" s="104">
        <v>10.43</v>
      </c>
      <c r="I30" s="104">
        <v>9.2899999999999991</v>
      </c>
      <c r="J30" s="104">
        <v>8.4</v>
      </c>
      <c r="K30" s="104">
        <v>7.7</v>
      </c>
      <c r="L30" s="104">
        <v>7.12</v>
      </c>
      <c r="M30" s="104">
        <v>6.64</v>
      </c>
      <c r="N30" s="104">
        <v>6.23</v>
      </c>
      <c r="O30" s="104">
        <v>5.89</v>
      </c>
      <c r="P30" s="104">
        <v>5.59</v>
      </c>
      <c r="Q30" s="104">
        <v>5.33</v>
      </c>
      <c r="R30" s="104">
        <v>5.0999999999999996</v>
      </c>
      <c r="S30" s="104">
        <v>4.8899999999999997</v>
      </c>
      <c r="T30" s="104">
        <v>4.71</v>
      </c>
      <c r="U30" s="104">
        <v>4.55</v>
      </c>
      <c r="V30" s="104">
        <v>4.41</v>
      </c>
      <c r="W30" s="104">
        <v>4.2699999999999996</v>
      </c>
      <c r="X30" s="104">
        <v>4.16</v>
      </c>
      <c r="Y30" s="104">
        <v>4.05</v>
      </c>
      <c r="Z30" s="104">
        <v>3.95</v>
      </c>
      <c r="AA30" s="104">
        <v>3.85</v>
      </c>
      <c r="AB30" s="104">
        <v>3.77</v>
      </c>
      <c r="AC30" s="104">
        <v>3.69</v>
      </c>
      <c r="AD30" s="104">
        <v>3.62</v>
      </c>
      <c r="AE30" s="104">
        <v>3.56</v>
      </c>
      <c r="AF30" s="104">
        <v>3.49</v>
      </c>
      <c r="AG30" s="104">
        <v>3.44</v>
      </c>
      <c r="AH30" s="104">
        <v>3.39</v>
      </c>
      <c r="AI30" s="104">
        <v>3.34</v>
      </c>
      <c r="AJ30" s="104">
        <v>3.29</v>
      </c>
      <c r="AK30" s="104">
        <v>3.25</v>
      </c>
      <c r="AL30" s="104">
        <v>3.21</v>
      </c>
      <c r="AM30" s="104">
        <v>3.17</v>
      </c>
      <c r="AN30" s="104">
        <v>3.14</v>
      </c>
      <c r="AO30" s="104">
        <v>3.11</v>
      </c>
      <c r="AP30" s="104">
        <v>3.08</v>
      </c>
      <c r="AQ30" s="104">
        <v>3.05</v>
      </c>
      <c r="AR30" s="104">
        <v>3.02</v>
      </c>
      <c r="AS30" s="104">
        <v>3</v>
      </c>
      <c r="AT30" s="104">
        <v>2.98</v>
      </c>
      <c r="AU30" s="104">
        <v>2.96</v>
      </c>
      <c r="AV30" s="104">
        <v>2.94</v>
      </c>
      <c r="AW30" s="104">
        <v>2.92</v>
      </c>
      <c r="AX30" s="104">
        <v>2.93</v>
      </c>
      <c r="AY30" s="104"/>
      <c r="AZ30" s="104"/>
      <c r="BA30" s="104"/>
    </row>
    <row r="31" spans="1:53" x14ac:dyDescent="0.25">
      <c r="A31" s="103">
        <v>20</v>
      </c>
      <c r="B31" s="104">
        <v>66.489999999999995</v>
      </c>
      <c r="C31" s="104">
        <v>33.86</v>
      </c>
      <c r="D31" s="104">
        <v>22.99</v>
      </c>
      <c r="E31" s="104">
        <v>17.55</v>
      </c>
      <c r="F31" s="104">
        <v>14.3</v>
      </c>
      <c r="G31" s="104">
        <v>12.13</v>
      </c>
      <c r="H31" s="104">
        <v>10.58</v>
      </c>
      <c r="I31" s="104">
        <v>9.42</v>
      </c>
      <c r="J31" s="104">
        <v>8.52</v>
      </c>
      <c r="K31" s="104">
        <v>7.81</v>
      </c>
      <c r="L31" s="104">
        <v>7.22</v>
      </c>
      <c r="M31" s="104">
        <v>6.73</v>
      </c>
      <c r="N31" s="104">
        <v>6.32</v>
      </c>
      <c r="O31" s="104">
        <v>5.97</v>
      </c>
      <c r="P31" s="104">
        <v>5.67</v>
      </c>
      <c r="Q31" s="104">
        <v>5.4</v>
      </c>
      <c r="R31" s="104">
        <v>5.17</v>
      </c>
      <c r="S31" s="104">
        <v>4.97</v>
      </c>
      <c r="T31" s="104">
        <v>4.78</v>
      </c>
      <c r="U31" s="104">
        <v>4.62</v>
      </c>
      <c r="V31" s="104">
        <v>4.47</v>
      </c>
      <c r="W31" s="104">
        <v>4.34</v>
      </c>
      <c r="X31" s="104">
        <v>4.22</v>
      </c>
      <c r="Y31" s="104">
        <v>4.0999999999999996</v>
      </c>
      <c r="Z31" s="104">
        <v>4</v>
      </c>
      <c r="AA31" s="104">
        <v>3.91</v>
      </c>
      <c r="AB31" s="104">
        <v>3.83</v>
      </c>
      <c r="AC31" s="104">
        <v>3.75</v>
      </c>
      <c r="AD31" s="104">
        <v>3.68</v>
      </c>
      <c r="AE31" s="104">
        <v>3.61</v>
      </c>
      <c r="AF31" s="104">
        <v>3.55</v>
      </c>
      <c r="AG31" s="104">
        <v>3.49</v>
      </c>
      <c r="AH31" s="104">
        <v>3.44</v>
      </c>
      <c r="AI31" s="104">
        <v>3.39</v>
      </c>
      <c r="AJ31" s="104">
        <v>3.34</v>
      </c>
      <c r="AK31" s="104">
        <v>3.3</v>
      </c>
      <c r="AL31" s="104">
        <v>3.26</v>
      </c>
      <c r="AM31" s="104">
        <v>3.22</v>
      </c>
      <c r="AN31" s="104">
        <v>3.19</v>
      </c>
      <c r="AO31" s="104">
        <v>3.15</v>
      </c>
      <c r="AP31" s="104">
        <v>3.12</v>
      </c>
      <c r="AQ31" s="104">
        <v>3.1</v>
      </c>
      <c r="AR31" s="104">
        <v>3.07</v>
      </c>
      <c r="AS31" s="104">
        <v>3.05</v>
      </c>
      <c r="AT31" s="104">
        <v>3.03</v>
      </c>
      <c r="AU31" s="104">
        <v>3</v>
      </c>
      <c r="AV31" s="104">
        <v>2.99</v>
      </c>
      <c r="AW31" s="104">
        <v>2.99</v>
      </c>
      <c r="AX31" s="104"/>
      <c r="AY31" s="104"/>
      <c r="AZ31" s="104"/>
      <c r="BA31" s="104"/>
    </row>
    <row r="32" spans="1:53" x14ac:dyDescent="0.25">
      <c r="A32" s="103">
        <v>21</v>
      </c>
      <c r="B32" s="104">
        <v>67.44</v>
      </c>
      <c r="C32" s="104">
        <v>34.340000000000003</v>
      </c>
      <c r="D32" s="104">
        <v>23.31</v>
      </c>
      <c r="E32" s="104">
        <v>17.8</v>
      </c>
      <c r="F32" s="104">
        <v>14.5</v>
      </c>
      <c r="G32" s="104">
        <v>12.3</v>
      </c>
      <c r="H32" s="104">
        <v>10.73</v>
      </c>
      <c r="I32" s="104">
        <v>9.56</v>
      </c>
      <c r="J32" s="104">
        <v>8.65</v>
      </c>
      <c r="K32" s="104">
        <v>7.92</v>
      </c>
      <c r="L32" s="104">
        <v>7.32</v>
      </c>
      <c r="M32" s="104">
        <v>6.83</v>
      </c>
      <c r="N32" s="104">
        <v>6.41</v>
      </c>
      <c r="O32" s="104">
        <v>6.06</v>
      </c>
      <c r="P32" s="104">
        <v>5.75</v>
      </c>
      <c r="Q32" s="104">
        <v>5.48</v>
      </c>
      <c r="R32" s="104">
        <v>5.25</v>
      </c>
      <c r="S32" s="104">
        <v>5.04</v>
      </c>
      <c r="T32" s="104">
        <v>4.8499999999999996</v>
      </c>
      <c r="U32" s="104">
        <v>4.68</v>
      </c>
      <c r="V32" s="104">
        <v>4.54</v>
      </c>
      <c r="W32" s="104">
        <v>4.4000000000000004</v>
      </c>
      <c r="X32" s="104">
        <v>4.28</v>
      </c>
      <c r="Y32" s="104">
        <v>4.16</v>
      </c>
      <c r="Z32" s="104">
        <v>4.0599999999999996</v>
      </c>
      <c r="AA32" s="104">
        <v>3.97</v>
      </c>
      <c r="AB32" s="104">
        <v>3.88</v>
      </c>
      <c r="AC32" s="104">
        <v>3.8</v>
      </c>
      <c r="AD32" s="104">
        <v>3.73</v>
      </c>
      <c r="AE32" s="104">
        <v>3.66</v>
      </c>
      <c r="AF32" s="104">
        <v>3.6</v>
      </c>
      <c r="AG32" s="104">
        <v>3.54</v>
      </c>
      <c r="AH32" s="104">
        <v>3.49</v>
      </c>
      <c r="AI32" s="104">
        <v>3.44</v>
      </c>
      <c r="AJ32" s="104">
        <v>3.39</v>
      </c>
      <c r="AK32" s="104">
        <v>3.35</v>
      </c>
      <c r="AL32" s="104">
        <v>3.31</v>
      </c>
      <c r="AM32" s="104">
        <v>3.27</v>
      </c>
      <c r="AN32" s="104">
        <v>3.24</v>
      </c>
      <c r="AO32" s="104">
        <v>3.21</v>
      </c>
      <c r="AP32" s="104">
        <v>3.18</v>
      </c>
      <c r="AQ32" s="104">
        <v>3.15</v>
      </c>
      <c r="AR32" s="104">
        <v>3.12</v>
      </c>
      <c r="AS32" s="104">
        <v>3.1</v>
      </c>
      <c r="AT32" s="104">
        <v>3.08</v>
      </c>
      <c r="AU32" s="104">
        <v>3.06</v>
      </c>
      <c r="AV32" s="104">
        <v>3.06</v>
      </c>
      <c r="AW32" s="104"/>
      <c r="AX32" s="104"/>
      <c r="AY32" s="104"/>
      <c r="AZ32" s="104"/>
      <c r="BA32" s="104"/>
    </row>
    <row r="33" spans="1:53" x14ac:dyDescent="0.25">
      <c r="A33" s="103">
        <v>22</v>
      </c>
      <c r="B33" s="104">
        <v>68.400000000000006</v>
      </c>
      <c r="C33" s="104">
        <v>34.83</v>
      </c>
      <c r="D33" s="104">
        <v>23.65</v>
      </c>
      <c r="E33" s="104">
        <v>18.059999999999999</v>
      </c>
      <c r="F33" s="104">
        <v>14.71</v>
      </c>
      <c r="G33" s="104">
        <v>12.48</v>
      </c>
      <c r="H33" s="104">
        <v>10.89</v>
      </c>
      <c r="I33" s="104">
        <v>9.69</v>
      </c>
      <c r="J33" s="104">
        <v>8.77</v>
      </c>
      <c r="K33" s="104">
        <v>8.0299999999999994</v>
      </c>
      <c r="L33" s="104">
        <v>7.43</v>
      </c>
      <c r="M33" s="104">
        <v>6.93</v>
      </c>
      <c r="N33" s="104">
        <v>6.51</v>
      </c>
      <c r="O33" s="104">
        <v>6.14</v>
      </c>
      <c r="P33" s="104">
        <v>5.83</v>
      </c>
      <c r="Q33" s="104">
        <v>5.56</v>
      </c>
      <c r="R33" s="104">
        <v>5.32</v>
      </c>
      <c r="S33" s="104">
        <v>5.1100000000000003</v>
      </c>
      <c r="T33" s="104">
        <v>4.92</v>
      </c>
      <c r="U33" s="104">
        <v>4.75</v>
      </c>
      <c r="V33" s="104">
        <v>4.5999999999999996</v>
      </c>
      <c r="W33" s="104">
        <v>4.46</v>
      </c>
      <c r="X33" s="104">
        <v>4.34</v>
      </c>
      <c r="Y33" s="104">
        <v>4.2300000000000004</v>
      </c>
      <c r="Z33" s="104">
        <v>4.12</v>
      </c>
      <c r="AA33" s="104">
        <v>4.03</v>
      </c>
      <c r="AB33" s="104">
        <v>3.94</v>
      </c>
      <c r="AC33" s="104">
        <v>3.86</v>
      </c>
      <c r="AD33" s="104">
        <v>3.79</v>
      </c>
      <c r="AE33" s="104">
        <v>3.72</v>
      </c>
      <c r="AF33" s="104">
        <v>3.65</v>
      </c>
      <c r="AG33" s="104">
        <v>3.6</v>
      </c>
      <c r="AH33" s="104">
        <v>3.54</v>
      </c>
      <c r="AI33" s="104">
        <v>3.49</v>
      </c>
      <c r="AJ33" s="104">
        <v>3.45</v>
      </c>
      <c r="AK33" s="104">
        <v>3.4</v>
      </c>
      <c r="AL33" s="104">
        <v>3.36</v>
      </c>
      <c r="AM33" s="104">
        <v>3.32</v>
      </c>
      <c r="AN33" s="104">
        <v>3.29</v>
      </c>
      <c r="AO33" s="104">
        <v>3.26</v>
      </c>
      <c r="AP33" s="104">
        <v>3.23</v>
      </c>
      <c r="AQ33" s="104">
        <v>3.2</v>
      </c>
      <c r="AR33" s="104">
        <v>3.17</v>
      </c>
      <c r="AS33" s="104">
        <v>3.15</v>
      </c>
      <c r="AT33" s="104">
        <v>3.13</v>
      </c>
      <c r="AU33" s="104">
        <v>3.13</v>
      </c>
      <c r="AV33" s="104"/>
      <c r="AW33" s="104"/>
      <c r="AX33" s="104"/>
      <c r="AY33" s="104"/>
      <c r="AZ33" s="104"/>
      <c r="BA33" s="104"/>
    </row>
    <row r="34" spans="1:53" x14ac:dyDescent="0.25">
      <c r="A34" s="103">
        <v>23</v>
      </c>
      <c r="B34" s="104">
        <v>69.38</v>
      </c>
      <c r="C34" s="104">
        <v>35.33</v>
      </c>
      <c r="D34" s="104">
        <v>23.98</v>
      </c>
      <c r="E34" s="104">
        <v>18.32</v>
      </c>
      <c r="F34" s="104">
        <v>14.92</v>
      </c>
      <c r="G34" s="104">
        <v>12.66</v>
      </c>
      <c r="H34" s="104">
        <v>11.04</v>
      </c>
      <c r="I34" s="104">
        <v>9.83</v>
      </c>
      <c r="J34" s="104">
        <v>8.9</v>
      </c>
      <c r="K34" s="104">
        <v>8.15</v>
      </c>
      <c r="L34" s="104">
        <v>7.54</v>
      </c>
      <c r="M34" s="104">
        <v>7.03</v>
      </c>
      <c r="N34" s="104">
        <v>6.6</v>
      </c>
      <c r="O34" s="104">
        <v>6.23</v>
      </c>
      <c r="P34" s="104">
        <v>5.92</v>
      </c>
      <c r="Q34" s="104">
        <v>5.64</v>
      </c>
      <c r="R34" s="104">
        <v>5.4</v>
      </c>
      <c r="S34" s="104">
        <v>5.18</v>
      </c>
      <c r="T34" s="104">
        <v>4.99</v>
      </c>
      <c r="U34" s="104">
        <v>4.82</v>
      </c>
      <c r="V34" s="104">
        <v>4.67</v>
      </c>
      <c r="W34" s="104">
        <v>4.53</v>
      </c>
      <c r="X34" s="104">
        <v>4.4000000000000004</v>
      </c>
      <c r="Y34" s="104">
        <v>4.29</v>
      </c>
      <c r="Z34" s="104">
        <v>4.18</v>
      </c>
      <c r="AA34" s="104">
        <v>4.09</v>
      </c>
      <c r="AB34" s="104">
        <v>4</v>
      </c>
      <c r="AC34" s="104">
        <v>3.92</v>
      </c>
      <c r="AD34" s="104">
        <v>3.84</v>
      </c>
      <c r="AE34" s="104">
        <v>3.77</v>
      </c>
      <c r="AF34" s="104">
        <v>3.71</v>
      </c>
      <c r="AG34" s="104">
        <v>3.65</v>
      </c>
      <c r="AH34" s="104">
        <v>3.6</v>
      </c>
      <c r="AI34" s="104">
        <v>3.55</v>
      </c>
      <c r="AJ34" s="104">
        <v>3.5</v>
      </c>
      <c r="AK34" s="104">
        <v>3.46</v>
      </c>
      <c r="AL34" s="104">
        <v>3.42</v>
      </c>
      <c r="AM34" s="104">
        <v>3.38</v>
      </c>
      <c r="AN34" s="104">
        <v>3.34</v>
      </c>
      <c r="AO34" s="104">
        <v>3.31</v>
      </c>
      <c r="AP34" s="104">
        <v>3.28</v>
      </c>
      <c r="AQ34" s="104">
        <v>3.25</v>
      </c>
      <c r="AR34" s="104">
        <v>3.23</v>
      </c>
      <c r="AS34" s="104">
        <v>3.21</v>
      </c>
      <c r="AT34" s="104">
        <v>3.21</v>
      </c>
      <c r="AU34" s="104"/>
      <c r="AV34" s="104"/>
      <c r="AW34" s="104"/>
      <c r="AX34" s="104"/>
      <c r="AY34" s="104"/>
      <c r="AZ34" s="104"/>
      <c r="BA34" s="104"/>
    </row>
    <row r="35" spans="1:53" x14ac:dyDescent="0.25">
      <c r="A35" s="103">
        <v>24</v>
      </c>
      <c r="B35" s="104">
        <v>70.37</v>
      </c>
      <c r="C35" s="104">
        <v>35.83</v>
      </c>
      <c r="D35" s="104">
        <v>24.33</v>
      </c>
      <c r="E35" s="104">
        <v>18.579999999999998</v>
      </c>
      <c r="F35" s="104">
        <v>15.13</v>
      </c>
      <c r="G35" s="104">
        <v>12.84</v>
      </c>
      <c r="H35" s="104">
        <v>11.2</v>
      </c>
      <c r="I35" s="104">
        <v>9.9700000000000006</v>
      </c>
      <c r="J35" s="104">
        <v>9.02</v>
      </c>
      <c r="K35" s="104">
        <v>8.26</v>
      </c>
      <c r="L35" s="104">
        <v>7.64</v>
      </c>
      <c r="M35" s="104">
        <v>7.13</v>
      </c>
      <c r="N35" s="104">
        <v>6.69</v>
      </c>
      <c r="O35" s="104">
        <v>6.32</v>
      </c>
      <c r="P35" s="104">
        <v>6</v>
      </c>
      <c r="Q35" s="104">
        <v>5.72</v>
      </c>
      <c r="R35" s="104">
        <v>5.48</v>
      </c>
      <c r="S35" s="104">
        <v>5.26</v>
      </c>
      <c r="T35" s="104">
        <v>5.07</v>
      </c>
      <c r="U35" s="104">
        <v>4.8899999999999997</v>
      </c>
      <c r="V35" s="104">
        <v>4.74</v>
      </c>
      <c r="W35" s="104">
        <v>4.5999999999999996</v>
      </c>
      <c r="X35" s="104">
        <v>4.47</v>
      </c>
      <c r="Y35" s="104">
        <v>4.3499999999999996</v>
      </c>
      <c r="Z35" s="104">
        <v>4.25</v>
      </c>
      <c r="AA35" s="104">
        <v>4.1500000000000004</v>
      </c>
      <c r="AB35" s="104">
        <v>4.0599999999999996</v>
      </c>
      <c r="AC35" s="104">
        <v>3.98</v>
      </c>
      <c r="AD35" s="104">
        <v>3.9</v>
      </c>
      <c r="AE35" s="104">
        <v>3.83</v>
      </c>
      <c r="AF35" s="104">
        <v>3.77</v>
      </c>
      <c r="AG35" s="104">
        <v>3.71</v>
      </c>
      <c r="AH35" s="104">
        <v>3.65</v>
      </c>
      <c r="AI35" s="104">
        <v>3.6</v>
      </c>
      <c r="AJ35" s="104">
        <v>3.56</v>
      </c>
      <c r="AK35" s="104">
        <v>3.51</v>
      </c>
      <c r="AL35" s="104">
        <v>3.47</v>
      </c>
      <c r="AM35" s="104">
        <v>3.43</v>
      </c>
      <c r="AN35" s="104">
        <v>3.4</v>
      </c>
      <c r="AO35" s="104">
        <v>3.37</v>
      </c>
      <c r="AP35" s="104">
        <v>3.34</v>
      </c>
      <c r="AQ35" s="104">
        <v>3.31</v>
      </c>
      <c r="AR35" s="104">
        <v>3.29</v>
      </c>
      <c r="AS35" s="104">
        <v>3.29</v>
      </c>
      <c r="AT35" s="104"/>
      <c r="AU35" s="104"/>
      <c r="AV35" s="104"/>
      <c r="AW35" s="104"/>
      <c r="AX35" s="104"/>
      <c r="AY35" s="104"/>
      <c r="AZ35" s="104"/>
      <c r="BA35" s="104"/>
    </row>
    <row r="36" spans="1:53" x14ac:dyDescent="0.25">
      <c r="A36" s="103">
        <v>25</v>
      </c>
      <c r="B36" s="104">
        <v>71.37</v>
      </c>
      <c r="C36" s="104">
        <v>36.340000000000003</v>
      </c>
      <c r="D36" s="104">
        <v>24.67</v>
      </c>
      <c r="E36" s="104">
        <v>18.84</v>
      </c>
      <c r="F36" s="104">
        <v>15.35</v>
      </c>
      <c r="G36" s="104">
        <v>13.02</v>
      </c>
      <c r="H36" s="104">
        <v>11.36</v>
      </c>
      <c r="I36" s="104">
        <v>10.119999999999999</v>
      </c>
      <c r="J36" s="104">
        <v>9.15</v>
      </c>
      <c r="K36" s="104">
        <v>8.3800000000000008</v>
      </c>
      <c r="L36" s="104">
        <v>7.75</v>
      </c>
      <c r="M36" s="104">
        <v>7.23</v>
      </c>
      <c r="N36" s="104">
        <v>6.79</v>
      </c>
      <c r="O36" s="104">
        <v>6.41</v>
      </c>
      <c r="P36" s="104">
        <v>6.09</v>
      </c>
      <c r="Q36" s="104">
        <v>5.81</v>
      </c>
      <c r="R36" s="104">
        <v>5.56</v>
      </c>
      <c r="S36" s="104">
        <v>5.34</v>
      </c>
      <c r="T36" s="104">
        <v>5.14</v>
      </c>
      <c r="U36" s="104">
        <v>4.96</v>
      </c>
      <c r="V36" s="104">
        <v>4.8099999999999996</v>
      </c>
      <c r="W36" s="104">
        <v>4.66</v>
      </c>
      <c r="X36" s="104">
        <v>4.53</v>
      </c>
      <c r="Y36" s="104">
        <v>4.42</v>
      </c>
      <c r="Z36" s="104">
        <v>4.3099999999999996</v>
      </c>
      <c r="AA36" s="104">
        <v>4.21</v>
      </c>
      <c r="AB36" s="104">
        <v>4.12</v>
      </c>
      <c r="AC36" s="104">
        <v>4.04</v>
      </c>
      <c r="AD36" s="104">
        <v>3.96</v>
      </c>
      <c r="AE36" s="104">
        <v>3.89</v>
      </c>
      <c r="AF36" s="104">
        <v>3.83</v>
      </c>
      <c r="AG36" s="104">
        <v>3.77</v>
      </c>
      <c r="AH36" s="104">
        <v>3.71</v>
      </c>
      <c r="AI36" s="104">
        <v>3.66</v>
      </c>
      <c r="AJ36" s="104">
        <v>3.61</v>
      </c>
      <c r="AK36" s="104">
        <v>3.57</v>
      </c>
      <c r="AL36" s="104">
        <v>3.53</v>
      </c>
      <c r="AM36" s="104">
        <v>3.49</v>
      </c>
      <c r="AN36" s="104">
        <v>3.46</v>
      </c>
      <c r="AO36" s="104">
        <v>3.42</v>
      </c>
      <c r="AP36" s="104">
        <v>3.4</v>
      </c>
      <c r="AQ36" s="104">
        <v>3.37</v>
      </c>
      <c r="AR36" s="104">
        <v>3.37</v>
      </c>
      <c r="AS36" s="104"/>
      <c r="AT36" s="104"/>
      <c r="AU36" s="104"/>
      <c r="AV36" s="104"/>
      <c r="AW36" s="104"/>
      <c r="AX36" s="104"/>
      <c r="AY36" s="104"/>
      <c r="AZ36" s="104"/>
      <c r="BA36" s="104"/>
    </row>
    <row r="37" spans="1:53" x14ac:dyDescent="0.25">
      <c r="A37" s="103">
        <v>26</v>
      </c>
      <c r="B37" s="104">
        <v>72.39</v>
      </c>
      <c r="C37" s="104">
        <v>36.86</v>
      </c>
      <c r="D37" s="104">
        <v>25.02</v>
      </c>
      <c r="E37" s="104">
        <v>19.11</v>
      </c>
      <c r="F37" s="104">
        <v>15.57</v>
      </c>
      <c r="G37" s="104">
        <v>13.21</v>
      </c>
      <c r="H37" s="104">
        <v>11.52</v>
      </c>
      <c r="I37" s="104">
        <v>10.26</v>
      </c>
      <c r="J37" s="104">
        <v>9.2799999999999994</v>
      </c>
      <c r="K37" s="104">
        <v>8.5</v>
      </c>
      <c r="L37" s="104">
        <v>7.87</v>
      </c>
      <c r="M37" s="104">
        <v>7.34</v>
      </c>
      <c r="N37" s="104">
        <v>6.89</v>
      </c>
      <c r="O37" s="104">
        <v>6.51</v>
      </c>
      <c r="P37" s="104">
        <v>6.18</v>
      </c>
      <c r="Q37" s="104">
        <v>5.89</v>
      </c>
      <c r="R37" s="104">
        <v>5.64</v>
      </c>
      <c r="S37" s="104">
        <v>5.41</v>
      </c>
      <c r="T37" s="104">
        <v>5.22</v>
      </c>
      <c r="U37" s="104">
        <v>5.04</v>
      </c>
      <c r="V37" s="104">
        <v>4.88</v>
      </c>
      <c r="W37" s="104">
        <v>4.7300000000000004</v>
      </c>
      <c r="X37" s="104">
        <v>4.5999999999999996</v>
      </c>
      <c r="Y37" s="104">
        <v>4.4800000000000004</v>
      </c>
      <c r="Z37" s="104">
        <v>4.37</v>
      </c>
      <c r="AA37" s="104">
        <v>4.2699999999999996</v>
      </c>
      <c r="AB37" s="104">
        <v>4.18</v>
      </c>
      <c r="AC37" s="104">
        <v>4.0999999999999996</v>
      </c>
      <c r="AD37" s="104">
        <v>4.0199999999999996</v>
      </c>
      <c r="AE37" s="104">
        <v>3.95</v>
      </c>
      <c r="AF37" s="104">
        <v>3.89</v>
      </c>
      <c r="AG37" s="104">
        <v>3.83</v>
      </c>
      <c r="AH37" s="104">
        <v>3.77</v>
      </c>
      <c r="AI37" s="104">
        <v>3.72</v>
      </c>
      <c r="AJ37" s="104">
        <v>3.67</v>
      </c>
      <c r="AK37" s="104">
        <v>3.63</v>
      </c>
      <c r="AL37" s="104">
        <v>3.59</v>
      </c>
      <c r="AM37" s="104">
        <v>3.55</v>
      </c>
      <c r="AN37" s="104">
        <v>3.52</v>
      </c>
      <c r="AO37" s="104">
        <v>3.49</v>
      </c>
      <c r="AP37" s="104">
        <v>3.46</v>
      </c>
      <c r="AQ37" s="104">
        <v>3.45</v>
      </c>
      <c r="AR37" s="104"/>
      <c r="AS37" s="104"/>
      <c r="AT37" s="104"/>
      <c r="AU37" s="104"/>
      <c r="AV37" s="104"/>
      <c r="AW37" s="104"/>
      <c r="AX37" s="104"/>
      <c r="AY37" s="104"/>
      <c r="AZ37" s="104"/>
      <c r="BA37" s="104"/>
    </row>
    <row r="38" spans="1:53" x14ac:dyDescent="0.25">
      <c r="A38" s="103">
        <v>27</v>
      </c>
      <c r="B38" s="104">
        <v>73.42</v>
      </c>
      <c r="C38" s="104">
        <v>37.39</v>
      </c>
      <c r="D38" s="104">
        <v>25.38</v>
      </c>
      <c r="E38" s="104">
        <v>19.38</v>
      </c>
      <c r="F38" s="104">
        <v>15.79</v>
      </c>
      <c r="G38" s="104">
        <v>13.4</v>
      </c>
      <c r="H38" s="104">
        <v>11.69</v>
      </c>
      <c r="I38" s="104">
        <v>10.41</v>
      </c>
      <c r="J38" s="104">
        <v>9.42</v>
      </c>
      <c r="K38" s="104">
        <v>8.6300000000000008</v>
      </c>
      <c r="L38" s="104">
        <v>7.98</v>
      </c>
      <c r="M38" s="104">
        <v>7.44</v>
      </c>
      <c r="N38" s="104">
        <v>6.99</v>
      </c>
      <c r="O38" s="104">
        <v>6.6</v>
      </c>
      <c r="P38" s="104">
        <v>6.27</v>
      </c>
      <c r="Q38" s="104">
        <v>5.98</v>
      </c>
      <c r="R38" s="104">
        <v>5.72</v>
      </c>
      <c r="S38" s="104">
        <v>5.49</v>
      </c>
      <c r="T38" s="104">
        <v>5.29</v>
      </c>
      <c r="U38" s="104">
        <v>5.1100000000000003</v>
      </c>
      <c r="V38" s="104">
        <v>4.95</v>
      </c>
      <c r="W38" s="104">
        <v>4.8</v>
      </c>
      <c r="X38" s="104">
        <v>4.67</v>
      </c>
      <c r="Y38" s="104">
        <v>4.55</v>
      </c>
      <c r="Z38" s="104">
        <v>4.4400000000000004</v>
      </c>
      <c r="AA38" s="104">
        <v>4.34</v>
      </c>
      <c r="AB38" s="104">
        <v>4.25</v>
      </c>
      <c r="AC38" s="104">
        <v>4.16</v>
      </c>
      <c r="AD38" s="104">
        <v>4.09</v>
      </c>
      <c r="AE38" s="104">
        <v>4.0199999999999996</v>
      </c>
      <c r="AF38" s="104">
        <v>3.95</v>
      </c>
      <c r="AG38" s="104">
        <v>3.89</v>
      </c>
      <c r="AH38" s="104">
        <v>3.83</v>
      </c>
      <c r="AI38" s="104">
        <v>3.78</v>
      </c>
      <c r="AJ38" s="104">
        <v>3.73</v>
      </c>
      <c r="AK38" s="104">
        <v>3.69</v>
      </c>
      <c r="AL38" s="104">
        <v>3.65</v>
      </c>
      <c r="AM38" s="104">
        <v>3.61</v>
      </c>
      <c r="AN38" s="104">
        <v>3.58</v>
      </c>
      <c r="AO38" s="104">
        <v>3.55</v>
      </c>
      <c r="AP38" s="104">
        <v>3.54</v>
      </c>
      <c r="AQ38" s="104"/>
      <c r="AR38" s="104"/>
      <c r="AS38" s="104"/>
      <c r="AT38" s="104"/>
      <c r="AU38" s="104"/>
      <c r="AV38" s="104"/>
      <c r="AW38" s="104"/>
      <c r="AX38" s="104"/>
      <c r="AY38" s="104"/>
      <c r="AZ38" s="104"/>
      <c r="BA38" s="104"/>
    </row>
    <row r="39" spans="1:53" x14ac:dyDescent="0.25">
      <c r="A39" s="103">
        <v>28</v>
      </c>
      <c r="B39" s="104">
        <v>74.459999999999994</v>
      </c>
      <c r="C39" s="104">
        <v>37.92</v>
      </c>
      <c r="D39" s="104">
        <v>25.74</v>
      </c>
      <c r="E39" s="104">
        <v>19.66</v>
      </c>
      <c r="F39" s="104">
        <v>16.02</v>
      </c>
      <c r="G39" s="104">
        <v>13.59</v>
      </c>
      <c r="H39" s="104">
        <v>11.86</v>
      </c>
      <c r="I39" s="104">
        <v>10.56</v>
      </c>
      <c r="J39" s="104">
        <v>9.5500000000000007</v>
      </c>
      <c r="K39" s="104">
        <v>8.75</v>
      </c>
      <c r="L39" s="104">
        <v>8.09</v>
      </c>
      <c r="M39" s="104">
        <v>7.55</v>
      </c>
      <c r="N39" s="104">
        <v>7.09</v>
      </c>
      <c r="O39" s="104">
        <v>6.7</v>
      </c>
      <c r="P39" s="104">
        <v>6.36</v>
      </c>
      <c r="Q39" s="104">
        <v>6.06</v>
      </c>
      <c r="R39" s="104">
        <v>5.8</v>
      </c>
      <c r="S39" s="104">
        <v>5.57</v>
      </c>
      <c r="T39" s="104">
        <v>5.37</v>
      </c>
      <c r="U39" s="104">
        <v>5.19</v>
      </c>
      <c r="V39" s="104">
        <v>5.0199999999999996</v>
      </c>
      <c r="W39" s="104">
        <v>4.88</v>
      </c>
      <c r="X39" s="104">
        <v>4.74</v>
      </c>
      <c r="Y39" s="104">
        <v>4.62</v>
      </c>
      <c r="Z39" s="104">
        <v>4.51</v>
      </c>
      <c r="AA39" s="104">
        <v>4.41</v>
      </c>
      <c r="AB39" s="104">
        <v>4.3099999999999996</v>
      </c>
      <c r="AC39" s="104">
        <v>4.2300000000000004</v>
      </c>
      <c r="AD39" s="104">
        <v>4.1500000000000004</v>
      </c>
      <c r="AE39" s="104">
        <v>4.08</v>
      </c>
      <c r="AF39" s="104">
        <v>4.01</v>
      </c>
      <c r="AG39" s="104">
        <v>3.95</v>
      </c>
      <c r="AH39" s="104">
        <v>3.9</v>
      </c>
      <c r="AI39" s="104">
        <v>3.85</v>
      </c>
      <c r="AJ39" s="104">
        <v>3.8</v>
      </c>
      <c r="AK39" s="104">
        <v>3.75</v>
      </c>
      <c r="AL39" s="104">
        <v>3.71</v>
      </c>
      <c r="AM39" s="104">
        <v>3.68</v>
      </c>
      <c r="AN39" s="104">
        <v>3.64</v>
      </c>
      <c r="AO39" s="104">
        <v>3.64</v>
      </c>
      <c r="AP39" s="104"/>
      <c r="AQ39" s="104"/>
      <c r="AR39" s="104"/>
      <c r="AS39" s="104"/>
      <c r="AT39" s="104"/>
      <c r="AU39" s="104"/>
      <c r="AV39" s="104"/>
      <c r="AW39" s="104"/>
      <c r="AX39" s="104"/>
      <c r="AY39" s="104"/>
      <c r="AZ39" s="104"/>
      <c r="BA39" s="104"/>
    </row>
    <row r="40" spans="1:53" x14ac:dyDescent="0.25">
      <c r="A40" s="103">
        <v>29</v>
      </c>
      <c r="B40" s="104">
        <v>75.52</v>
      </c>
      <c r="C40" s="104">
        <v>38.46</v>
      </c>
      <c r="D40" s="104">
        <v>26.11</v>
      </c>
      <c r="E40" s="104">
        <v>19.940000000000001</v>
      </c>
      <c r="F40" s="104">
        <v>16.25</v>
      </c>
      <c r="G40" s="104">
        <v>13.78</v>
      </c>
      <c r="H40" s="104">
        <v>12.03</v>
      </c>
      <c r="I40" s="104">
        <v>10.71</v>
      </c>
      <c r="J40" s="104">
        <v>9.69</v>
      </c>
      <c r="K40" s="104">
        <v>8.8800000000000008</v>
      </c>
      <c r="L40" s="104">
        <v>8.2100000000000009</v>
      </c>
      <c r="M40" s="104">
        <v>7.66</v>
      </c>
      <c r="N40" s="104">
        <v>7.19</v>
      </c>
      <c r="O40" s="104">
        <v>6.8</v>
      </c>
      <c r="P40" s="104">
        <v>6.45</v>
      </c>
      <c r="Q40" s="104">
        <v>6.15</v>
      </c>
      <c r="R40" s="104">
        <v>5.89</v>
      </c>
      <c r="S40" s="104">
        <v>5.66</v>
      </c>
      <c r="T40" s="104">
        <v>5.45</v>
      </c>
      <c r="U40" s="104">
        <v>5.27</v>
      </c>
      <c r="V40" s="104">
        <v>5.0999999999999996</v>
      </c>
      <c r="W40" s="104">
        <v>4.95</v>
      </c>
      <c r="X40" s="104">
        <v>4.8099999999999996</v>
      </c>
      <c r="Y40" s="104">
        <v>4.6900000000000004</v>
      </c>
      <c r="Z40" s="104">
        <v>4.58</v>
      </c>
      <c r="AA40" s="104">
        <v>4.4800000000000004</v>
      </c>
      <c r="AB40" s="104">
        <v>4.38</v>
      </c>
      <c r="AC40" s="104">
        <v>4.3</v>
      </c>
      <c r="AD40" s="104">
        <v>4.22</v>
      </c>
      <c r="AE40" s="104">
        <v>4.1500000000000004</v>
      </c>
      <c r="AF40" s="104">
        <v>4.08</v>
      </c>
      <c r="AG40" s="104">
        <v>4.0199999999999996</v>
      </c>
      <c r="AH40" s="104">
        <v>3.96</v>
      </c>
      <c r="AI40" s="104">
        <v>3.91</v>
      </c>
      <c r="AJ40" s="104">
        <v>3.86</v>
      </c>
      <c r="AK40" s="104">
        <v>3.82</v>
      </c>
      <c r="AL40" s="104">
        <v>3.78</v>
      </c>
      <c r="AM40" s="104">
        <v>3.74</v>
      </c>
      <c r="AN40" s="104">
        <v>3.74</v>
      </c>
      <c r="AO40" s="104"/>
      <c r="AP40" s="104"/>
      <c r="AQ40" s="104"/>
      <c r="AR40" s="104"/>
      <c r="AS40" s="104"/>
      <c r="AT40" s="104"/>
      <c r="AU40" s="104"/>
      <c r="AV40" s="104"/>
      <c r="AW40" s="104"/>
      <c r="AX40" s="104"/>
      <c r="AY40" s="104"/>
      <c r="AZ40" s="104"/>
      <c r="BA40" s="104"/>
    </row>
    <row r="41" spans="1:53" x14ac:dyDescent="0.25">
      <c r="A41" s="103">
        <v>30</v>
      </c>
      <c r="B41" s="104">
        <v>76.59</v>
      </c>
      <c r="C41" s="104">
        <v>39</v>
      </c>
      <c r="D41" s="104">
        <v>26.48</v>
      </c>
      <c r="E41" s="104">
        <v>20.23</v>
      </c>
      <c r="F41" s="104">
        <v>16.48</v>
      </c>
      <c r="G41" s="104">
        <v>13.98</v>
      </c>
      <c r="H41" s="104">
        <v>12.2</v>
      </c>
      <c r="I41" s="104">
        <v>10.86</v>
      </c>
      <c r="J41" s="104">
        <v>9.83</v>
      </c>
      <c r="K41" s="104">
        <v>9</v>
      </c>
      <c r="L41" s="104">
        <v>8.33</v>
      </c>
      <c r="M41" s="104">
        <v>7.77</v>
      </c>
      <c r="N41" s="104">
        <v>7.3</v>
      </c>
      <c r="O41" s="104">
        <v>6.89</v>
      </c>
      <c r="P41" s="104">
        <v>6.54</v>
      </c>
      <c r="Q41" s="104">
        <v>6.24</v>
      </c>
      <c r="R41" s="104">
        <v>5.98</v>
      </c>
      <c r="S41" s="104">
        <v>5.74</v>
      </c>
      <c r="T41" s="104">
        <v>5.53</v>
      </c>
      <c r="U41" s="104">
        <v>5.34</v>
      </c>
      <c r="V41" s="104">
        <v>5.18</v>
      </c>
      <c r="W41" s="104">
        <v>5.0199999999999996</v>
      </c>
      <c r="X41" s="104">
        <v>4.8899999999999997</v>
      </c>
      <c r="Y41" s="104">
        <v>4.76</v>
      </c>
      <c r="Z41" s="104">
        <v>4.6500000000000004</v>
      </c>
      <c r="AA41" s="104">
        <v>4.55</v>
      </c>
      <c r="AB41" s="104">
        <v>4.45</v>
      </c>
      <c r="AC41" s="104">
        <v>4.37</v>
      </c>
      <c r="AD41" s="104">
        <v>4.29</v>
      </c>
      <c r="AE41" s="104">
        <v>4.21</v>
      </c>
      <c r="AF41" s="104">
        <v>4.1500000000000004</v>
      </c>
      <c r="AG41" s="104">
        <v>4.09</v>
      </c>
      <c r="AH41" s="104">
        <v>4.03</v>
      </c>
      <c r="AI41" s="104">
        <v>3.98</v>
      </c>
      <c r="AJ41" s="104">
        <v>3.93</v>
      </c>
      <c r="AK41" s="104">
        <v>3.89</v>
      </c>
      <c r="AL41" s="104">
        <v>3.85</v>
      </c>
      <c r="AM41" s="104">
        <v>3.84</v>
      </c>
      <c r="AN41" s="104"/>
      <c r="AO41" s="104"/>
      <c r="AP41" s="104"/>
      <c r="AQ41" s="104"/>
      <c r="AR41" s="104"/>
      <c r="AS41" s="104"/>
      <c r="AT41" s="104"/>
      <c r="AU41" s="104"/>
      <c r="AV41" s="104"/>
      <c r="AW41" s="104"/>
      <c r="AX41" s="104"/>
      <c r="AY41" s="104"/>
      <c r="AZ41" s="104"/>
      <c r="BA41" s="104"/>
    </row>
    <row r="42" spans="1:53" x14ac:dyDescent="0.25">
      <c r="A42" s="103">
        <v>31</v>
      </c>
      <c r="B42" s="104">
        <v>77.650000000000006</v>
      </c>
      <c r="C42" s="104">
        <v>39.549999999999997</v>
      </c>
      <c r="D42" s="104">
        <v>26.85</v>
      </c>
      <c r="E42" s="104">
        <v>20.51</v>
      </c>
      <c r="F42" s="104">
        <v>16.7</v>
      </c>
      <c r="G42" s="104">
        <v>14.17</v>
      </c>
      <c r="H42" s="104">
        <v>12.37</v>
      </c>
      <c r="I42" s="104">
        <v>11.02</v>
      </c>
      <c r="J42" s="104">
        <v>9.9700000000000006</v>
      </c>
      <c r="K42" s="104">
        <v>9.1300000000000008</v>
      </c>
      <c r="L42" s="104">
        <v>8.4499999999999993</v>
      </c>
      <c r="M42" s="104">
        <v>7.88</v>
      </c>
      <c r="N42" s="104">
        <v>7.4</v>
      </c>
      <c r="O42" s="104">
        <v>6.99</v>
      </c>
      <c r="P42" s="104">
        <v>6.64</v>
      </c>
      <c r="Q42" s="104">
        <v>6.33</v>
      </c>
      <c r="R42" s="104">
        <v>6.06</v>
      </c>
      <c r="S42" s="104">
        <v>5.82</v>
      </c>
      <c r="T42" s="104">
        <v>5.61</v>
      </c>
      <c r="U42" s="104">
        <v>5.42</v>
      </c>
      <c r="V42" s="104">
        <v>5.25</v>
      </c>
      <c r="W42" s="104">
        <v>5.0999999999999996</v>
      </c>
      <c r="X42" s="104">
        <v>4.96</v>
      </c>
      <c r="Y42" s="104">
        <v>4.84</v>
      </c>
      <c r="Z42" s="104">
        <v>4.72</v>
      </c>
      <c r="AA42" s="104">
        <v>4.62</v>
      </c>
      <c r="AB42" s="104">
        <v>4.5199999999999996</v>
      </c>
      <c r="AC42" s="104">
        <v>4.4400000000000004</v>
      </c>
      <c r="AD42" s="104">
        <v>4.3600000000000003</v>
      </c>
      <c r="AE42" s="104">
        <v>4.28</v>
      </c>
      <c r="AF42" s="104">
        <v>4.22</v>
      </c>
      <c r="AG42" s="104">
        <v>4.16</v>
      </c>
      <c r="AH42" s="104">
        <v>4.0999999999999996</v>
      </c>
      <c r="AI42" s="104">
        <v>4.05</v>
      </c>
      <c r="AJ42" s="104">
        <v>4</v>
      </c>
      <c r="AK42" s="104">
        <v>3.96</v>
      </c>
      <c r="AL42" s="104">
        <v>3.95</v>
      </c>
      <c r="AM42" s="104"/>
      <c r="AN42" s="104"/>
      <c r="AO42" s="104"/>
      <c r="AP42" s="104"/>
      <c r="AQ42" s="104"/>
      <c r="AR42" s="104"/>
      <c r="AS42" s="104"/>
      <c r="AT42" s="104"/>
      <c r="AU42" s="104"/>
      <c r="AV42" s="104"/>
      <c r="AW42" s="104"/>
      <c r="AX42" s="104"/>
      <c r="AY42" s="104"/>
      <c r="AZ42" s="104"/>
      <c r="BA42" s="104"/>
    </row>
    <row r="43" spans="1:53" x14ac:dyDescent="0.25">
      <c r="A43" s="103">
        <v>32</v>
      </c>
      <c r="B43" s="104">
        <v>78.73</v>
      </c>
      <c r="C43" s="104">
        <v>40.090000000000003</v>
      </c>
      <c r="D43" s="104">
        <v>27.22</v>
      </c>
      <c r="E43" s="104">
        <v>20.79</v>
      </c>
      <c r="F43" s="104">
        <v>16.940000000000001</v>
      </c>
      <c r="G43" s="104">
        <v>14.37</v>
      </c>
      <c r="H43" s="104">
        <v>12.54</v>
      </c>
      <c r="I43" s="104">
        <v>11.17</v>
      </c>
      <c r="J43" s="104">
        <v>10.11</v>
      </c>
      <c r="K43" s="104">
        <v>9.26</v>
      </c>
      <c r="L43" s="104">
        <v>8.57</v>
      </c>
      <c r="M43" s="104">
        <v>7.99</v>
      </c>
      <c r="N43" s="104">
        <v>7.51</v>
      </c>
      <c r="O43" s="104">
        <v>7.09</v>
      </c>
      <c r="P43" s="104">
        <v>6.73</v>
      </c>
      <c r="Q43" s="104">
        <v>6.42</v>
      </c>
      <c r="R43" s="104">
        <v>6.15</v>
      </c>
      <c r="S43" s="104">
        <v>5.91</v>
      </c>
      <c r="T43" s="104">
        <v>5.7</v>
      </c>
      <c r="U43" s="104">
        <v>5.5</v>
      </c>
      <c r="V43" s="104">
        <v>5.33</v>
      </c>
      <c r="W43" s="104">
        <v>5.18</v>
      </c>
      <c r="X43" s="104">
        <v>5.04</v>
      </c>
      <c r="Y43" s="104">
        <v>4.91</v>
      </c>
      <c r="Z43" s="104">
        <v>4.8</v>
      </c>
      <c r="AA43" s="104">
        <v>4.6900000000000004</v>
      </c>
      <c r="AB43" s="104">
        <v>4.5999999999999996</v>
      </c>
      <c r="AC43" s="104">
        <v>4.51</v>
      </c>
      <c r="AD43" s="104">
        <v>4.43</v>
      </c>
      <c r="AE43" s="104">
        <v>4.3600000000000003</v>
      </c>
      <c r="AF43" s="104">
        <v>4.29</v>
      </c>
      <c r="AG43" s="104">
        <v>4.2300000000000004</v>
      </c>
      <c r="AH43" s="104">
        <v>4.17</v>
      </c>
      <c r="AI43" s="104">
        <v>4.12</v>
      </c>
      <c r="AJ43" s="104">
        <v>4.08</v>
      </c>
      <c r="AK43" s="104">
        <v>4.0599999999999996</v>
      </c>
      <c r="AL43" s="104"/>
      <c r="AM43" s="104"/>
      <c r="AN43" s="104"/>
      <c r="AO43" s="104"/>
      <c r="AP43" s="104"/>
      <c r="AQ43" s="104"/>
      <c r="AR43" s="104"/>
      <c r="AS43" s="104"/>
      <c r="AT43" s="104"/>
      <c r="AU43" s="104"/>
      <c r="AV43" s="104"/>
      <c r="AW43" s="104"/>
      <c r="AX43" s="104"/>
      <c r="AY43" s="104"/>
      <c r="AZ43" s="104"/>
      <c r="BA43" s="104"/>
    </row>
    <row r="44" spans="1:53" x14ac:dyDescent="0.25">
      <c r="A44" s="103">
        <v>33</v>
      </c>
      <c r="B44" s="104">
        <v>79.819999999999993</v>
      </c>
      <c r="C44" s="104">
        <v>40.65</v>
      </c>
      <c r="D44" s="104">
        <v>27.6</v>
      </c>
      <c r="E44" s="104">
        <v>21.08</v>
      </c>
      <c r="F44" s="104">
        <v>17.170000000000002</v>
      </c>
      <c r="G44" s="104">
        <v>14.57</v>
      </c>
      <c r="H44" s="104">
        <v>12.72</v>
      </c>
      <c r="I44" s="104">
        <v>11.33</v>
      </c>
      <c r="J44" s="104">
        <v>10.25</v>
      </c>
      <c r="K44" s="104">
        <v>9.39</v>
      </c>
      <c r="L44" s="104">
        <v>8.69</v>
      </c>
      <c r="M44" s="104">
        <v>8.11</v>
      </c>
      <c r="N44" s="104">
        <v>7.61</v>
      </c>
      <c r="O44" s="104">
        <v>7.19</v>
      </c>
      <c r="P44" s="104">
        <v>6.83</v>
      </c>
      <c r="Q44" s="104">
        <v>6.52</v>
      </c>
      <c r="R44" s="104">
        <v>6.24</v>
      </c>
      <c r="S44" s="104">
        <v>6</v>
      </c>
      <c r="T44" s="104">
        <v>5.78</v>
      </c>
      <c r="U44" s="104">
        <v>5.59</v>
      </c>
      <c r="V44" s="104">
        <v>5.41</v>
      </c>
      <c r="W44" s="104">
        <v>5.26</v>
      </c>
      <c r="X44" s="104">
        <v>5.12</v>
      </c>
      <c r="Y44" s="104">
        <v>4.99</v>
      </c>
      <c r="Z44" s="104">
        <v>4.87</v>
      </c>
      <c r="AA44" s="104">
        <v>4.7699999999999996</v>
      </c>
      <c r="AB44" s="104">
        <v>4.67</v>
      </c>
      <c r="AC44" s="104">
        <v>4.59</v>
      </c>
      <c r="AD44" s="104">
        <v>4.51</v>
      </c>
      <c r="AE44" s="104">
        <v>4.43</v>
      </c>
      <c r="AF44" s="104">
        <v>4.37</v>
      </c>
      <c r="AG44" s="104">
        <v>4.3099999999999996</v>
      </c>
      <c r="AH44" s="104">
        <v>4.25</v>
      </c>
      <c r="AI44" s="104">
        <v>4.2</v>
      </c>
      <c r="AJ44" s="104">
        <v>4.18</v>
      </c>
      <c r="AK44" s="104"/>
      <c r="AL44" s="104"/>
      <c r="AM44" s="104"/>
      <c r="AN44" s="104"/>
      <c r="AO44" s="104"/>
      <c r="AP44" s="104"/>
      <c r="AQ44" s="104"/>
      <c r="AR44" s="104"/>
      <c r="AS44" s="104"/>
      <c r="AT44" s="104"/>
      <c r="AU44" s="104"/>
      <c r="AV44" s="104"/>
      <c r="AW44" s="104"/>
      <c r="AX44" s="104"/>
      <c r="AY44" s="104"/>
      <c r="AZ44" s="104"/>
      <c r="BA44" s="104"/>
    </row>
    <row r="45" spans="1:53" x14ac:dyDescent="0.25">
      <c r="A45" s="103">
        <v>34</v>
      </c>
      <c r="B45" s="104">
        <v>80.930000000000007</v>
      </c>
      <c r="C45" s="104">
        <v>41.22</v>
      </c>
      <c r="D45" s="104">
        <v>27.99</v>
      </c>
      <c r="E45" s="104">
        <v>21.38</v>
      </c>
      <c r="F45" s="104">
        <v>17.41</v>
      </c>
      <c r="G45" s="104">
        <v>14.78</v>
      </c>
      <c r="H45" s="104">
        <v>12.9</v>
      </c>
      <c r="I45" s="104">
        <v>11.49</v>
      </c>
      <c r="J45" s="104">
        <v>10.4</v>
      </c>
      <c r="K45" s="104">
        <v>9.52</v>
      </c>
      <c r="L45" s="104">
        <v>8.81</v>
      </c>
      <c r="M45" s="104">
        <v>8.2200000000000006</v>
      </c>
      <c r="N45" s="104">
        <v>7.72</v>
      </c>
      <c r="O45" s="104">
        <v>7.3</v>
      </c>
      <c r="P45" s="104">
        <v>6.93</v>
      </c>
      <c r="Q45" s="104">
        <v>6.61</v>
      </c>
      <c r="R45" s="104">
        <v>6.34</v>
      </c>
      <c r="S45" s="104">
        <v>6.09</v>
      </c>
      <c r="T45" s="104">
        <v>5.87</v>
      </c>
      <c r="U45" s="104">
        <v>5.67</v>
      </c>
      <c r="V45" s="104">
        <v>5.5</v>
      </c>
      <c r="W45" s="104">
        <v>5.34</v>
      </c>
      <c r="X45" s="104">
        <v>5.2</v>
      </c>
      <c r="Y45" s="104">
        <v>5.07</v>
      </c>
      <c r="Z45" s="104">
        <v>4.95</v>
      </c>
      <c r="AA45" s="104">
        <v>4.8499999999999996</v>
      </c>
      <c r="AB45" s="104">
        <v>4.75</v>
      </c>
      <c r="AC45" s="104">
        <v>4.67</v>
      </c>
      <c r="AD45" s="104">
        <v>4.59</v>
      </c>
      <c r="AE45" s="104">
        <v>4.51</v>
      </c>
      <c r="AF45" s="104">
        <v>4.45</v>
      </c>
      <c r="AG45" s="104">
        <v>4.3899999999999997</v>
      </c>
      <c r="AH45" s="104">
        <v>4.33</v>
      </c>
      <c r="AI45" s="104">
        <v>4.3099999999999996</v>
      </c>
      <c r="AJ45" s="104"/>
      <c r="AK45" s="104"/>
      <c r="AL45" s="104"/>
      <c r="AM45" s="104"/>
      <c r="AN45" s="104"/>
      <c r="AO45" s="104"/>
      <c r="AP45" s="104"/>
      <c r="AQ45" s="104"/>
      <c r="AR45" s="104"/>
      <c r="AS45" s="104"/>
      <c r="AT45" s="104"/>
      <c r="AU45" s="104"/>
      <c r="AV45" s="104"/>
      <c r="AW45" s="104"/>
      <c r="AX45" s="104"/>
      <c r="AY45" s="104"/>
      <c r="AZ45" s="104"/>
      <c r="BA45" s="104"/>
    </row>
    <row r="46" spans="1:53" x14ac:dyDescent="0.25">
      <c r="A46" s="103">
        <v>35</v>
      </c>
      <c r="B46" s="104">
        <v>82.05</v>
      </c>
      <c r="C46" s="104">
        <v>41.79</v>
      </c>
      <c r="D46" s="104">
        <v>28.38</v>
      </c>
      <c r="E46" s="104">
        <v>21.68</v>
      </c>
      <c r="F46" s="104">
        <v>17.66</v>
      </c>
      <c r="G46" s="104">
        <v>14.98</v>
      </c>
      <c r="H46" s="104">
        <v>13.08</v>
      </c>
      <c r="I46" s="104">
        <v>11.65</v>
      </c>
      <c r="J46" s="104">
        <v>10.54</v>
      </c>
      <c r="K46" s="104">
        <v>9.66</v>
      </c>
      <c r="L46" s="104">
        <v>8.94</v>
      </c>
      <c r="M46" s="104">
        <v>8.34</v>
      </c>
      <c r="N46" s="104">
        <v>7.84</v>
      </c>
      <c r="O46" s="104">
        <v>7.41</v>
      </c>
      <c r="P46" s="104">
        <v>7.04</v>
      </c>
      <c r="Q46" s="104">
        <v>6.71</v>
      </c>
      <c r="R46" s="104">
        <v>6.43</v>
      </c>
      <c r="S46" s="104">
        <v>6.18</v>
      </c>
      <c r="T46" s="104">
        <v>5.96</v>
      </c>
      <c r="U46" s="104">
        <v>5.76</v>
      </c>
      <c r="V46" s="104">
        <v>5.59</v>
      </c>
      <c r="W46" s="104">
        <v>5.43</v>
      </c>
      <c r="X46" s="104">
        <v>5.29</v>
      </c>
      <c r="Y46" s="104">
        <v>5.16</v>
      </c>
      <c r="Z46" s="104">
        <v>5.04</v>
      </c>
      <c r="AA46" s="104">
        <v>4.93</v>
      </c>
      <c r="AB46" s="104">
        <v>4.84</v>
      </c>
      <c r="AC46" s="104">
        <v>4.75</v>
      </c>
      <c r="AD46" s="104">
        <v>4.67</v>
      </c>
      <c r="AE46" s="104">
        <v>4.5999999999999996</v>
      </c>
      <c r="AF46" s="104">
        <v>4.53</v>
      </c>
      <c r="AG46" s="104">
        <v>4.47</v>
      </c>
      <c r="AH46" s="104">
        <v>4.4400000000000004</v>
      </c>
      <c r="AI46" s="104"/>
      <c r="AJ46" s="104"/>
      <c r="AK46" s="104"/>
      <c r="AL46" s="104"/>
      <c r="AM46" s="104"/>
      <c r="AN46" s="104"/>
      <c r="AO46" s="104"/>
      <c r="AP46" s="104"/>
      <c r="AQ46" s="104"/>
      <c r="AR46" s="104"/>
      <c r="AS46" s="104"/>
      <c r="AT46" s="104"/>
      <c r="AU46" s="104"/>
      <c r="AV46" s="104"/>
      <c r="AW46" s="104"/>
      <c r="AX46" s="104"/>
      <c r="AY46" s="104"/>
      <c r="AZ46" s="104"/>
      <c r="BA46" s="104"/>
    </row>
    <row r="47" spans="1:53" x14ac:dyDescent="0.25">
      <c r="A47" s="103">
        <v>36</v>
      </c>
      <c r="B47" s="104">
        <v>83.19</v>
      </c>
      <c r="C47" s="104">
        <v>42.37</v>
      </c>
      <c r="D47" s="104">
        <v>28.77</v>
      </c>
      <c r="E47" s="104">
        <v>21.98</v>
      </c>
      <c r="F47" s="104">
        <v>17.91</v>
      </c>
      <c r="G47" s="104">
        <v>15.2</v>
      </c>
      <c r="H47" s="104">
        <v>13.26</v>
      </c>
      <c r="I47" s="104">
        <v>11.82</v>
      </c>
      <c r="J47" s="104">
        <v>10.7</v>
      </c>
      <c r="K47" s="104">
        <v>9.8000000000000007</v>
      </c>
      <c r="L47" s="104">
        <v>9.07</v>
      </c>
      <c r="M47" s="104">
        <v>8.4600000000000009</v>
      </c>
      <c r="N47" s="104">
        <v>7.95</v>
      </c>
      <c r="O47" s="104">
        <v>7.52</v>
      </c>
      <c r="P47" s="104">
        <v>7.14</v>
      </c>
      <c r="Q47" s="104">
        <v>6.82</v>
      </c>
      <c r="R47" s="104">
        <v>6.53</v>
      </c>
      <c r="S47" s="104">
        <v>6.28</v>
      </c>
      <c r="T47" s="104">
        <v>6.06</v>
      </c>
      <c r="U47" s="104">
        <v>5.86</v>
      </c>
      <c r="V47" s="104">
        <v>5.68</v>
      </c>
      <c r="W47" s="104">
        <v>5.52</v>
      </c>
      <c r="X47" s="104">
        <v>5.37</v>
      </c>
      <c r="Y47" s="104">
        <v>5.24</v>
      </c>
      <c r="Z47" s="104">
        <v>5.13</v>
      </c>
      <c r="AA47" s="104">
        <v>5.0199999999999996</v>
      </c>
      <c r="AB47" s="104">
        <v>4.92</v>
      </c>
      <c r="AC47" s="104">
        <v>4.84</v>
      </c>
      <c r="AD47" s="104">
        <v>4.76</v>
      </c>
      <c r="AE47" s="104">
        <v>4.68</v>
      </c>
      <c r="AF47" s="104">
        <v>4.62</v>
      </c>
      <c r="AG47" s="104">
        <v>4.58</v>
      </c>
      <c r="AH47" s="104"/>
      <c r="AI47" s="104"/>
      <c r="AJ47" s="104"/>
      <c r="AK47" s="104"/>
      <c r="AL47" s="104"/>
      <c r="AM47" s="104"/>
      <c r="AN47" s="104"/>
      <c r="AO47" s="104"/>
      <c r="AP47" s="104"/>
      <c r="AQ47" s="104"/>
      <c r="AR47" s="104"/>
      <c r="AS47" s="104"/>
      <c r="AT47" s="104"/>
      <c r="AU47" s="104"/>
      <c r="AV47" s="104"/>
      <c r="AW47" s="104"/>
      <c r="AX47" s="104"/>
      <c r="AY47" s="104"/>
      <c r="AZ47" s="104"/>
      <c r="BA47" s="104"/>
    </row>
    <row r="48" spans="1:53" x14ac:dyDescent="0.25">
      <c r="A48" s="103">
        <v>37</v>
      </c>
      <c r="B48" s="104">
        <v>84.34</v>
      </c>
      <c r="C48" s="104">
        <v>42.96</v>
      </c>
      <c r="D48" s="104">
        <v>29.17</v>
      </c>
      <c r="E48" s="104">
        <v>22.29</v>
      </c>
      <c r="F48" s="104">
        <v>18.16</v>
      </c>
      <c r="G48" s="104">
        <v>15.41</v>
      </c>
      <c r="H48" s="104">
        <v>13.45</v>
      </c>
      <c r="I48" s="104">
        <v>11.99</v>
      </c>
      <c r="J48" s="104">
        <v>10.85</v>
      </c>
      <c r="K48" s="104">
        <v>9.94</v>
      </c>
      <c r="L48" s="104">
        <v>9.1999999999999993</v>
      </c>
      <c r="M48" s="104">
        <v>8.59</v>
      </c>
      <c r="N48" s="104">
        <v>8.07</v>
      </c>
      <c r="O48" s="104">
        <v>7.63</v>
      </c>
      <c r="P48" s="104">
        <v>7.25</v>
      </c>
      <c r="Q48" s="104">
        <v>6.92</v>
      </c>
      <c r="R48" s="104">
        <v>6.63</v>
      </c>
      <c r="S48" s="104">
        <v>6.38</v>
      </c>
      <c r="T48" s="104">
        <v>6.15</v>
      </c>
      <c r="U48" s="104">
        <v>5.95</v>
      </c>
      <c r="V48" s="104">
        <v>5.77</v>
      </c>
      <c r="W48" s="104">
        <v>5.61</v>
      </c>
      <c r="X48" s="104">
        <v>5.47</v>
      </c>
      <c r="Y48" s="104">
        <v>5.34</v>
      </c>
      <c r="Z48" s="104">
        <v>5.22</v>
      </c>
      <c r="AA48" s="104">
        <v>5.1100000000000003</v>
      </c>
      <c r="AB48" s="104">
        <v>5.01</v>
      </c>
      <c r="AC48" s="104">
        <v>4.93</v>
      </c>
      <c r="AD48" s="104">
        <v>4.8499999999999996</v>
      </c>
      <c r="AE48" s="104">
        <v>4.7699999999999996</v>
      </c>
      <c r="AF48" s="104">
        <v>4.74</v>
      </c>
      <c r="AG48" s="104"/>
      <c r="AH48" s="104"/>
      <c r="AI48" s="104"/>
      <c r="AJ48" s="104"/>
      <c r="AK48" s="104"/>
      <c r="AL48" s="104"/>
      <c r="AM48" s="104"/>
      <c r="AN48" s="104"/>
      <c r="AO48" s="104"/>
      <c r="AP48" s="104"/>
      <c r="AQ48" s="104"/>
      <c r="AR48" s="104"/>
      <c r="AS48" s="104"/>
      <c r="AT48" s="104"/>
      <c r="AU48" s="104"/>
      <c r="AV48" s="104"/>
      <c r="AW48" s="104"/>
      <c r="AX48" s="104"/>
      <c r="AY48" s="104"/>
      <c r="AZ48" s="104"/>
      <c r="BA48" s="104"/>
    </row>
    <row r="49" spans="1:53" x14ac:dyDescent="0.25">
      <c r="A49" s="103">
        <v>38</v>
      </c>
      <c r="B49" s="104">
        <v>85.52</v>
      </c>
      <c r="C49" s="104">
        <v>43.56</v>
      </c>
      <c r="D49" s="104">
        <v>29.58</v>
      </c>
      <c r="E49" s="104">
        <v>22.6</v>
      </c>
      <c r="F49" s="104">
        <v>18.420000000000002</v>
      </c>
      <c r="G49" s="104">
        <v>15.63</v>
      </c>
      <c r="H49" s="104">
        <v>13.65</v>
      </c>
      <c r="I49" s="104">
        <v>12.16</v>
      </c>
      <c r="J49" s="104">
        <v>11.01</v>
      </c>
      <c r="K49" s="104">
        <v>10.09</v>
      </c>
      <c r="L49" s="104">
        <v>9.34</v>
      </c>
      <c r="M49" s="104">
        <v>8.7200000000000006</v>
      </c>
      <c r="N49" s="104">
        <v>8.19</v>
      </c>
      <c r="O49" s="104">
        <v>7.75</v>
      </c>
      <c r="P49" s="104">
        <v>7.36</v>
      </c>
      <c r="Q49" s="104">
        <v>7.03</v>
      </c>
      <c r="R49" s="104">
        <v>6.74</v>
      </c>
      <c r="S49" s="104">
        <v>6.48</v>
      </c>
      <c r="T49" s="104">
        <v>6.25</v>
      </c>
      <c r="U49" s="104">
        <v>6.05</v>
      </c>
      <c r="V49" s="104">
        <v>5.87</v>
      </c>
      <c r="W49" s="104">
        <v>5.71</v>
      </c>
      <c r="X49" s="104">
        <v>5.56</v>
      </c>
      <c r="Y49" s="104">
        <v>5.43</v>
      </c>
      <c r="Z49" s="104">
        <v>5.31</v>
      </c>
      <c r="AA49" s="104">
        <v>5.21</v>
      </c>
      <c r="AB49" s="104">
        <v>5.1100000000000003</v>
      </c>
      <c r="AC49" s="104">
        <v>5.0199999999999996</v>
      </c>
      <c r="AD49" s="104">
        <v>4.9400000000000004</v>
      </c>
      <c r="AE49" s="104">
        <v>4.9000000000000004</v>
      </c>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row>
    <row r="50" spans="1:53" x14ac:dyDescent="0.25">
      <c r="A50" s="103">
        <v>39</v>
      </c>
      <c r="B50" s="104">
        <v>86.7</v>
      </c>
      <c r="C50" s="104">
        <v>44.17</v>
      </c>
      <c r="D50" s="104">
        <v>30</v>
      </c>
      <c r="E50" s="104">
        <v>22.92</v>
      </c>
      <c r="F50" s="104">
        <v>18.68</v>
      </c>
      <c r="G50" s="104">
        <v>15.86</v>
      </c>
      <c r="H50" s="104">
        <v>13.84</v>
      </c>
      <c r="I50" s="104">
        <v>12.34</v>
      </c>
      <c r="J50" s="104">
        <v>11.17</v>
      </c>
      <c r="K50" s="104">
        <v>10.24</v>
      </c>
      <c r="L50" s="104">
        <v>9.48</v>
      </c>
      <c r="M50" s="104">
        <v>8.85</v>
      </c>
      <c r="N50" s="104">
        <v>8.32</v>
      </c>
      <c r="O50" s="104">
        <v>7.87</v>
      </c>
      <c r="P50" s="104">
        <v>7.48</v>
      </c>
      <c r="Q50" s="104">
        <v>7.14</v>
      </c>
      <c r="R50" s="104">
        <v>6.85</v>
      </c>
      <c r="S50" s="104">
        <v>6.59</v>
      </c>
      <c r="T50" s="104">
        <v>6.36</v>
      </c>
      <c r="U50" s="104">
        <v>6.15</v>
      </c>
      <c r="V50" s="104">
        <v>5.97</v>
      </c>
      <c r="W50" s="104">
        <v>5.81</v>
      </c>
      <c r="X50" s="104">
        <v>5.66</v>
      </c>
      <c r="Y50" s="104">
        <v>5.53</v>
      </c>
      <c r="Z50" s="104">
        <v>5.41</v>
      </c>
      <c r="AA50" s="104">
        <v>5.31</v>
      </c>
      <c r="AB50" s="104">
        <v>5.21</v>
      </c>
      <c r="AC50" s="104">
        <v>5.12</v>
      </c>
      <c r="AD50" s="104">
        <v>5.07</v>
      </c>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row>
    <row r="51" spans="1:53" x14ac:dyDescent="0.25">
      <c r="A51" s="103">
        <v>40</v>
      </c>
      <c r="B51" s="104">
        <v>87.91</v>
      </c>
      <c r="C51" s="104">
        <v>44.79</v>
      </c>
      <c r="D51" s="104">
        <v>30.42</v>
      </c>
      <c r="E51" s="104">
        <v>23.25</v>
      </c>
      <c r="F51" s="104">
        <v>18.95</v>
      </c>
      <c r="G51" s="104">
        <v>16.079999999999998</v>
      </c>
      <c r="H51" s="104">
        <v>14.04</v>
      </c>
      <c r="I51" s="104">
        <v>12.52</v>
      </c>
      <c r="J51" s="104">
        <v>11.33</v>
      </c>
      <c r="K51" s="104">
        <v>10.39</v>
      </c>
      <c r="L51" s="104">
        <v>9.6199999999999992</v>
      </c>
      <c r="M51" s="104">
        <v>8.99</v>
      </c>
      <c r="N51" s="104">
        <v>8.4499999999999993</v>
      </c>
      <c r="O51" s="104">
        <v>7.99</v>
      </c>
      <c r="P51" s="104">
        <v>7.6</v>
      </c>
      <c r="Q51" s="104">
        <v>7.26</v>
      </c>
      <c r="R51" s="104">
        <v>6.96</v>
      </c>
      <c r="S51" s="104">
        <v>6.7</v>
      </c>
      <c r="T51" s="104">
        <v>6.47</v>
      </c>
      <c r="U51" s="104">
        <v>6.26</v>
      </c>
      <c r="V51" s="104">
        <v>6.08</v>
      </c>
      <c r="W51" s="104">
        <v>5.92</v>
      </c>
      <c r="X51" s="104">
        <v>5.77</v>
      </c>
      <c r="Y51" s="104">
        <v>5.64</v>
      </c>
      <c r="Z51" s="104">
        <v>5.52</v>
      </c>
      <c r="AA51" s="104">
        <v>5.41</v>
      </c>
      <c r="AB51" s="104">
        <v>5.32</v>
      </c>
      <c r="AC51" s="104">
        <v>5.25</v>
      </c>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row>
    <row r="52" spans="1:53" x14ac:dyDescent="0.25">
      <c r="A52" s="103">
        <v>41</v>
      </c>
      <c r="B52" s="104">
        <v>89.13</v>
      </c>
      <c r="C52" s="104">
        <v>45.41</v>
      </c>
      <c r="D52" s="104">
        <v>30.85</v>
      </c>
      <c r="E52" s="104">
        <v>23.58</v>
      </c>
      <c r="F52" s="104">
        <v>19.22</v>
      </c>
      <c r="G52" s="104">
        <v>16.32</v>
      </c>
      <c r="H52" s="104">
        <v>14.25</v>
      </c>
      <c r="I52" s="104">
        <v>12.7</v>
      </c>
      <c r="J52" s="104">
        <v>11.5</v>
      </c>
      <c r="K52" s="104">
        <v>10.55</v>
      </c>
      <c r="L52" s="104">
        <v>9.77</v>
      </c>
      <c r="M52" s="104">
        <v>9.1300000000000008</v>
      </c>
      <c r="N52" s="104">
        <v>8.58</v>
      </c>
      <c r="O52" s="104">
        <v>8.1199999999999992</v>
      </c>
      <c r="P52" s="104">
        <v>7.73</v>
      </c>
      <c r="Q52" s="104">
        <v>7.38</v>
      </c>
      <c r="R52" s="104">
        <v>7.08</v>
      </c>
      <c r="S52" s="104">
        <v>6.82</v>
      </c>
      <c r="T52" s="104">
        <v>6.58</v>
      </c>
      <c r="U52" s="104">
        <v>6.38</v>
      </c>
      <c r="V52" s="104">
        <v>6.19</v>
      </c>
      <c r="W52" s="104">
        <v>6.03</v>
      </c>
      <c r="X52" s="104">
        <v>5.88</v>
      </c>
      <c r="Y52" s="104">
        <v>5.75</v>
      </c>
      <c r="Z52" s="104">
        <v>5.63</v>
      </c>
      <c r="AA52" s="104">
        <v>5.52</v>
      </c>
      <c r="AB52" s="104">
        <v>5.45</v>
      </c>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row>
    <row r="53" spans="1:53" x14ac:dyDescent="0.25">
      <c r="A53" s="103">
        <v>42</v>
      </c>
      <c r="B53" s="104">
        <v>90.37</v>
      </c>
      <c r="C53" s="104">
        <v>46.05</v>
      </c>
      <c r="D53" s="104">
        <v>31.29</v>
      </c>
      <c r="E53" s="104">
        <v>23.91</v>
      </c>
      <c r="F53" s="104">
        <v>19.489999999999998</v>
      </c>
      <c r="G53" s="104">
        <v>16.55</v>
      </c>
      <c r="H53" s="104">
        <v>14.46</v>
      </c>
      <c r="I53" s="104">
        <v>12.89</v>
      </c>
      <c r="J53" s="104">
        <v>11.68</v>
      </c>
      <c r="K53" s="104">
        <v>10.71</v>
      </c>
      <c r="L53" s="104">
        <v>9.92</v>
      </c>
      <c r="M53" s="104">
        <v>9.27</v>
      </c>
      <c r="N53" s="104">
        <v>8.7200000000000006</v>
      </c>
      <c r="O53" s="104">
        <v>8.26</v>
      </c>
      <c r="P53" s="104">
        <v>7.85</v>
      </c>
      <c r="Q53" s="104">
        <v>7.51</v>
      </c>
      <c r="R53" s="104">
        <v>7.2</v>
      </c>
      <c r="S53" s="104">
        <v>6.94</v>
      </c>
      <c r="T53" s="104">
        <v>6.7</v>
      </c>
      <c r="U53" s="104">
        <v>6.5</v>
      </c>
      <c r="V53" s="104">
        <v>6.31</v>
      </c>
      <c r="W53" s="104">
        <v>6.15</v>
      </c>
      <c r="X53" s="104">
        <v>6</v>
      </c>
      <c r="Y53" s="104">
        <v>5.87</v>
      </c>
      <c r="Z53" s="104">
        <v>5.75</v>
      </c>
      <c r="AA53" s="104">
        <v>5.66</v>
      </c>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row>
    <row r="54" spans="1:53" x14ac:dyDescent="0.25">
      <c r="A54" s="103">
        <v>43</v>
      </c>
      <c r="B54" s="104">
        <v>91.63</v>
      </c>
      <c r="C54" s="104">
        <v>46.7</v>
      </c>
      <c r="D54" s="104">
        <v>31.73</v>
      </c>
      <c r="E54" s="104">
        <v>24.25</v>
      </c>
      <c r="F54" s="104">
        <v>19.78</v>
      </c>
      <c r="G54" s="104">
        <v>16.8</v>
      </c>
      <c r="H54" s="104">
        <v>14.67</v>
      </c>
      <c r="I54" s="104">
        <v>13.09</v>
      </c>
      <c r="J54" s="104">
        <v>11.86</v>
      </c>
      <c r="K54" s="104">
        <v>10.88</v>
      </c>
      <c r="L54" s="104">
        <v>10.08</v>
      </c>
      <c r="M54" s="104">
        <v>9.42</v>
      </c>
      <c r="N54" s="104">
        <v>8.8699999999999992</v>
      </c>
      <c r="O54" s="104">
        <v>8.39</v>
      </c>
      <c r="P54" s="104">
        <v>7.99</v>
      </c>
      <c r="Q54" s="104">
        <v>7.64</v>
      </c>
      <c r="R54" s="104">
        <v>7.33</v>
      </c>
      <c r="S54" s="104">
        <v>7.07</v>
      </c>
      <c r="T54" s="104">
        <v>6.83</v>
      </c>
      <c r="U54" s="104">
        <v>6.62</v>
      </c>
      <c r="V54" s="104">
        <v>6.43</v>
      </c>
      <c r="W54" s="104">
        <v>6.27</v>
      </c>
      <c r="X54" s="104">
        <v>6.12</v>
      </c>
      <c r="Y54" s="104">
        <v>5.99</v>
      </c>
      <c r="Z54" s="104">
        <v>5.89</v>
      </c>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row>
    <row r="55" spans="1:53" x14ac:dyDescent="0.25">
      <c r="A55" s="103">
        <v>44</v>
      </c>
      <c r="B55" s="104">
        <v>92.91</v>
      </c>
      <c r="C55" s="104">
        <v>47.36</v>
      </c>
      <c r="D55" s="104">
        <v>32.18</v>
      </c>
      <c r="E55" s="104">
        <v>24.6</v>
      </c>
      <c r="F55" s="104">
        <v>20.059999999999999</v>
      </c>
      <c r="G55" s="104">
        <v>17.04</v>
      </c>
      <c r="H55" s="104">
        <v>14.89</v>
      </c>
      <c r="I55" s="104">
        <v>13.29</v>
      </c>
      <c r="J55" s="104">
        <v>12.04</v>
      </c>
      <c r="K55" s="104">
        <v>11.05</v>
      </c>
      <c r="L55" s="104">
        <v>10.24</v>
      </c>
      <c r="M55" s="104">
        <v>9.58</v>
      </c>
      <c r="N55" s="104">
        <v>9.02</v>
      </c>
      <c r="O55" s="104">
        <v>8.5399999999999991</v>
      </c>
      <c r="P55" s="104">
        <v>8.1300000000000008</v>
      </c>
      <c r="Q55" s="104">
        <v>7.78</v>
      </c>
      <c r="R55" s="104">
        <v>7.47</v>
      </c>
      <c r="S55" s="104">
        <v>7.2</v>
      </c>
      <c r="T55" s="104">
        <v>6.96</v>
      </c>
      <c r="U55" s="104">
        <v>6.75</v>
      </c>
      <c r="V55" s="104">
        <v>6.57</v>
      </c>
      <c r="W55" s="104">
        <v>6.4</v>
      </c>
      <c r="X55" s="104">
        <v>6.25</v>
      </c>
      <c r="Y55" s="104">
        <v>6.14</v>
      </c>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row>
    <row r="56" spans="1:53" x14ac:dyDescent="0.25">
      <c r="A56" s="103">
        <v>45</v>
      </c>
      <c r="B56" s="104">
        <v>94.2</v>
      </c>
      <c r="C56" s="104">
        <v>48.02</v>
      </c>
      <c r="D56" s="104">
        <v>32.64</v>
      </c>
      <c r="E56" s="104">
        <v>24.96</v>
      </c>
      <c r="F56" s="104">
        <v>20.36</v>
      </c>
      <c r="G56" s="104">
        <v>17.3</v>
      </c>
      <c r="H56" s="104">
        <v>15.12</v>
      </c>
      <c r="I56" s="104">
        <v>13.49</v>
      </c>
      <c r="J56" s="104">
        <v>12.23</v>
      </c>
      <c r="K56" s="104">
        <v>11.23</v>
      </c>
      <c r="L56" s="104">
        <v>10.41</v>
      </c>
      <c r="M56" s="104">
        <v>9.74</v>
      </c>
      <c r="N56" s="104">
        <v>9.17</v>
      </c>
      <c r="O56" s="104">
        <v>8.69</v>
      </c>
      <c r="P56" s="104">
        <v>8.2799999999999994</v>
      </c>
      <c r="Q56" s="104">
        <v>7.92</v>
      </c>
      <c r="R56" s="104">
        <v>7.61</v>
      </c>
      <c r="S56" s="104">
        <v>7.34</v>
      </c>
      <c r="T56" s="104">
        <v>7.1</v>
      </c>
      <c r="U56" s="104">
        <v>6.89</v>
      </c>
      <c r="V56" s="104">
        <v>6.7</v>
      </c>
      <c r="W56" s="104">
        <v>6.54</v>
      </c>
      <c r="X56" s="104">
        <v>6.41</v>
      </c>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row>
    <row r="57" spans="1:53" x14ac:dyDescent="0.25">
      <c r="A57" s="103">
        <v>46</v>
      </c>
      <c r="B57" s="104">
        <v>95.5</v>
      </c>
      <c r="C57" s="104">
        <v>48.69</v>
      </c>
      <c r="D57" s="104">
        <v>33.11</v>
      </c>
      <c r="E57" s="104">
        <v>25.32</v>
      </c>
      <c r="F57" s="104">
        <v>20.66</v>
      </c>
      <c r="G57" s="104">
        <v>17.559999999999999</v>
      </c>
      <c r="H57" s="104">
        <v>15.36</v>
      </c>
      <c r="I57" s="104">
        <v>13.71</v>
      </c>
      <c r="J57" s="104">
        <v>12.43</v>
      </c>
      <c r="K57" s="104">
        <v>11.42</v>
      </c>
      <c r="L57" s="104">
        <v>10.59</v>
      </c>
      <c r="M57" s="104">
        <v>9.91</v>
      </c>
      <c r="N57" s="104">
        <v>9.33</v>
      </c>
      <c r="O57" s="104">
        <v>8.85</v>
      </c>
      <c r="P57" s="104">
        <v>8.43</v>
      </c>
      <c r="Q57" s="104">
        <v>8.07</v>
      </c>
      <c r="R57" s="104">
        <v>7.76</v>
      </c>
      <c r="S57" s="104">
        <v>7.49</v>
      </c>
      <c r="T57" s="104">
        <v>7.25</v>
      </c>
      <c r="U57" s="104">
        <v>7.04</v>
      </c>
      <c r="V57" s="104">
        <v>6.85</v>
      </c>
      <c r="W57" s="104">
        <v>6.7</v>
      </c>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row>
    <row r="58" spans="1:53" x14ac:dyDescent="0.25">
      <c r="A58" s="103">
        <v>47</v>
      </c>
      <c r="B58" s="104">
        <v>96.83</v>
      </c>
      <c r="C58" s="104">
        <v>49.39</v>
      </c>
      <c r="D58" s="104">
        <v>33.590000000000003</v>
      </c>
      <c r="E58" s="104">
        <v>25.7</v>
      </c>
      <c r="F58" s="104">
        <v>20.98</v>
      </c>
      <c r="G58" s="104">
        <v>17.84</v>
      </c>
      <c r="H58" s="104">
        <v>15.6</v>
      </c>
      <c r="I58" s="104">
        <v>13.93</v>
      </c>
      <c r="J58" s="104">
        <v>12.64</v>
      </c>
      <c r="K58" s="104">
        <v>11.61</v>
      </c>
      <c r="L58" s="104">
        <v>10.77</v>
      </c>
      <c r="M58" s="104">
        <v>10.08</v>
      </c>
      <c r="N58" s="104">
        <v>9.51</v>
      </c>
      <c r="O58" s="104">
        <v>9.02</v>
      </c>
      <c r="P58" s="104">
        <v>8.6</v>
      </c>
      <c r="Q58" s="104">
        <v>8.23</v>
      </c>
      <c r="R58" s="104">
        <v>7.92</v>
      </c>
      <c r="S58" s="104">
        <v>7.65</v>
      </c>
      <c r="T58" s="104">
        <v>7.4</v>
      </c>
      <c r="U58" s="104">
        <v>7.19</v>
      </c>
      <c r="V58" s="104">
        <v>7.02</v>
      </c>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row>
    <row r="59" spans="1:53" x14ac:dyDescent="0.25">
      <c r="A59" s="103">
        <v>48</v>
      </c>
      <c r="B59" s="104">
        <v>98.19</v>
      </c>
      <c r="C59" s="104">
        <v>50.09</v>
      </c>
      <c r="D59" s="104">
        <v>34.08</v>
      </c>
      <c r="E59" s="104">
        <v>26.08</v>
      </c>
      <c r="F59" s="104">
        <v>21.3</v>
      </c>
      <c r="G59" s="104">
        <v>18.12</v>
      </c>
      <c r="H59" s="104">
        <v>15.85</v>
      </c>
      <c r="I59" s="104">
        <v>14.16</v>
      </c>
      <c r="J59" s="104">
        <v>12.85</v>
      </c>
      <c r="K59" s="104">
        <v>11.81</v>
      </c>
      <c r="L59" s="104">
        <v>10.96</v>
      </c>
      <c r="M59" s="104">
        <v>10.27</v>
      </c>
      <c r="N59" s="104">
        <v>9.68</v>
      </c>
      <c r="O59" s="104">
        <v>9.19</v>
      </c>
      <c r="P59" s="104">
        <v>8.77</v>
      </c>
      <c r="Q59" s="104">
        <v>8.4</v>
      </c>
      <c r="R59" s="104">
        <v>8.09</v>
      </c>
      <c r="S59" s="104">
        <v>7.81</v>
      </c>
      <c r="T59" s="104">
        <v>7.57</v>
      </c>
      <c r="U59" s="104">
        <v>7.38</v>
      </c>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row>
    <row r="60" spans="1:53" x14ac:dyDescent="0.25">
      <c r="A60" s="103">
        <v>49</v>
      </c>
      <c r="B60" s="104">
        <v>99.53</v>
      </c>
      <c r="C60" s="104">
        <v>50.8</v>
      </c>
      <c r="D60" s="104">
        <v>34.57</v>
      </c>
      <c r="E60" s="104">
        <v>26.47</v>
      </c>
      <c r="F60" s="104">
        <v>21.62</v>
      </c>
      <c r="G60" s="104">
        <v>18.399999999999999</v>
      </c>
      <c r="H60" s="104">
        <v>16.100000000000001</v>
      </c>
      <c r="I60" s="104">
        <v>14.39</v>
      </c>
      <c r="J60" s="104">
        <v>13.06</v>
      </c>
      <c r="K60" s="104">
        <v>12.01</v>
      </c>
      <c r="L60" s="104">
        <v>11.16</v>
      </c>
      <c r="M60" s="104">
        <v>10.46</v>
      </c>
      <c r="N60" s="104">
        <v>9.8699999999999992</v>
      </c>
      <c r="O60" s="104">
        <v>9.3699999999999992</v>
      </c>
      <c r="P60" s="104">
        <v>8.94</v>
      </c>
      <c r="Q60" s="104">
        <v>8.58</v>
      </c>
      <c r="R60" s="104">
        <v>8.26</v>
      </c>
      <c r="S60" s="104">
        <v>7.98</v>
      </c>
      <c r="T60" s="104">
        <v>7.76</v>
      </c>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row>
    <row r="61" spans="1:53" x14ac:dyDescent="0.25">
      <c r="A61" s="103">
        <v>50</v>
      </c>
      <c r="B61" s="104">
        <v>100.88</v>
      </c>
      <c r="C61" s="104">
        <v>51.5</v>
      </c>
      <c r="D61" s="104">
        <v>35.06</v>
      </c>
      <c r="E61" s="104">
        <v>26.86</v>
      </c>
      <c r="F61" s="104">
        <v>21.94</v>
      </c>
      <c r="G61" s="104">
        <v>18.68</v>
      </c>
      <c r="H61" s="104">
        <v>16.36</v>
      </c>
      <c r="I61" s="104">
        <v>14.62</v>
      </c>
      <c r="J61" s="104">
        <v>13.28</v>
      </c>
      <c r="K61" s="104">
        <v>12.22</v>
      </c>
      <c r="L61" s="104">
        <v>11.36</v>
      </c>
      <c r="M61" s="104">
        <v>10.65</v>
      </c>
      <c r="N61" s="104">
        <v>10.06</v>
      </c>
      <c r="O61" s="104">
        <v>9.5500000000000007</v>
      </c>
      <c r="P61" s="104">
        <v>9.1199999999999992</v>
      </c>
      <c r="Q61" s="104">
        <v>8.76</v>
      </c>
      <c r="R61" s="104">
        <v>8.44</v>
      </c>
      <c r="S61" s="104">
        <v>8.18</v>
      </c>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row>
    <row r="62" spans="1:53" x14ac:dyDescent="0.25">
      <c r="A62" s="103">
        <v>51</v>
      </c>
      <c r="B62" s="104">
        <v>102.23</v>
      </c>
      <c r="C62" s="104">
        <v>52.21</v>
      </c>
      <c r="D62" s="104">
        <v>35.56</v>
      </c>
      <c r="E62" s="104">
        <v>27.25</v>
      </c>
      <c r="F62" s="104">
        <v>22.27</v>
      </c>
      <c r="G62" s="104">
        <v>18.97</v>
      </c>
      <c r="H62" s="104">
        <v>16.62</v>
      </c>
      <c r="I62" s="104">
        <v>14.86</v>
      </c>
      <c r="J62" s="104">
        <v>13.51</v>
      </c>
      <c r="K62" s="104">
        <v>12.44</v>
      </c>
      <c r="L62" s="104">
        <v>11.57</v>
      </c>
      <c r="M62" s="104">
        <v>10.85</v>
      </c>
      <c r="N62" s="104">
        <v>10.25</v>
      </c>
      <c r="O62" s="104">
        <v>9.75</v>
      </c>
      <c r="P62" s="104">
        <v>9.32</v>
      </c>
      <c r="Q62" s="104">
        <v>8.9499999999999993</v>
      </c>
      <c r="R62" s="104">
        <v>8.65</v>
      </c>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row>
    <row r="63" spans="1:53" x14ac:dyDescent="0.25">
      <c r="A63" s="103">
        <v>52</v>
      </c>
      <c r="B63" s="104">
        <v>103.61</v>
      </c>
      <c r="C63" s="104">
        <v>52.94</v>
      </c>
      <c r="D63" s="104">
        <v>36.07</v>
      </c>
      <c r="E63" s="104">
        <v>27.65</v>
      </c>
      <c r="F63" s="104">
        <v>22.61</v>
      </c>
      <c r="G63" s="104">
        <v>19.260000000000002</v>
      </c>
      <c r="H63" s="104">
        <v>16.89</v>
      </c>
      <c r="I63" s="104">
        <v>15.11</v>
      </c>
      <c r="J63" s="104">
        <v>13.75</v>
      </c>
      <c r="K63" s="104">
        <v>12.67</v>
      </c>
      <c r="L63" s="104">
        <v>11.79</v>
      </c>
      <c r="M63" s="104">
        <v>11.06</v>
      </c>
      <c r="N63" s="104">
        <v>10.46</v>
      </c>
      <c r="O63" s="104">
        <v>9.9499999999999993</v>
      </c>
      <c r="P63" s="104">
        <v>9.52</v>
      </c>
      <c r="Q63" s="104">
        <v>9.17</v>
      </c>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row>
    <row r="64" spans="1:53" x14ac:dyDescent="0.25">
      <c r="A64" s="103">
        <v>53</v>
      </c>
      <c r="B64" s="104">
        <v>105</v>
      </c>
      <c r="C64" s="104">
        <v>53.67</v>
      </c>
      <c r="D64" s="104">
        <v>36.58</v>
      </c>
      <c r="E64" s="104">
        <v>28.05</v>
      </c>
      <c r="F64" s="104">
        <v>22.95</v>
      </c>
      <c r="G64" s="104">
        <v>19.57</v>
      </c>
      <c r="H64" s="104">
        <v>17.170000000000002</v>
      </c>
      <c r="I64" s="104">
        <v>15.38</v>
      </c>
      <c r="J64" s="104">
        <v>14</v>
      </c>
      <c r="K64" s="104">
        <v>12.9</v>
      </c>
      <c r="L64" s="104">
        <v>12.02</v>
      </c>
      <c r="M64" s="104">
        <v>11.29</v>
      </c>
      <c r="N64" s="104">
        <v>10.68</v>
      </c>
      <c r="O64" s="104">
        <v>10.17</v>
      </c>
      <c r="P64" s="104">
        <v>9.76</v>
      </c>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row>
    <row r="65" spans="1:53" x14ac:dyDescent="0.25">
      <c r="A65" s="103">
        <v>54</v>
      </c>
      <c r="B65" s="104">
        <v>106.41</v>
      </c>
      <c r="C65" s="104">
        <v>54.41</v>
      </c>
      <c r="D65" s="104">
        <v>37.1</v>
      </c>
      <c r="E65" s="104">
        <v>28.47</v>
      </c>
      <c r="F65" s="104">
        <v>23.31</v>
      </c>
      <c r="G65" s="104">
        <v>19.89</v>
      </c>
      <c r="H65" s="104">
        <v>17.46</v>
      </c>
      <c r="I65" s="104">
        <v>15.65</v>
      </c>
      <c r="J65" s="104">
        <v>14.26</v>
      </c>
      <c r="K65" s="104">
        <v>13.15</v>
      </c>
      <c r="L65" s="104">
        <v>12.26</v>
      </c>
      <c r="M65" s="104">
        <v>11.52</v>
      </c>
      <c r="N65" s="104">
        <v>10.91</v>
      </c>
      <c r="O65" s="104">
        <v>10.43</v>
      </c>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row>
    <row r="66" spans="1:53" x14ac:dyDescent="0.25">
      <c r="A66" s="103">
        <v>55</v>
      </c>
      <c r="B66" s="104">
        <v>107.85</v>
      </c>
      <c r="C66" s="104">
        <v>55.18</v>
      </c>
      <c r="D66" s="104">
        <v>37.65</v>
      </c>
      <c r="E66" s="104">
        <v>28.91</v>
      </c>
      <c r="F66" s="104">
        <v>23.69</v>
      </c>
      <c r="G66" s="104">
        <v>20.23</v>
      </c>
      <c r="H66" s="104">
        <v>17.78</v>
      </c>
      <c r="I66" s="104">
        <v>15.95</v>
      </c>
      <c r="J66" s="104">
        <v>14.54</v>
      </c>
      <c r="K66" s="104">
        <v>13.42</v>
      </c>
      <c r="L66" s="104">
        <v>12.52</v>
      </c>
      <c r="M66" s="104">
        <v>11.78</v>
      </c>
      <c r="N66" s="104">
        <v>11.19</v>
      </c>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row>
    <row r="67" spans="1:53" x14ac:dyDescent="0.25">
      <c r="A67" s="103">
        <v>56</v>
      </c>
      <c r="B67" s="104">
        <v>109.34</v>
      </c>
      <c r="C67" s="104">
        <v>55.98</v>
      </c>
      <c r="D67" s="104">
        <v>38.229999999999997</v>
      </c>
      <c r="E67" s="104">
        <v>29.39</v>
      </c>
      <c r="F67" s="104">
        <v>24.1</v>
      </c>
      <c r="G67" s="104">
        <v>20.6</v>
      </c>
      <c r="H67" s="104">
        <v>18.11</v>
      </c>
      <c r="I67" s="104">
        <v>16.260000000000002</v>
      </c>
      <c r="J67" s="104">
        <v>14.83</v>
      </c>
      <c r="K67" s="104">
        <v>13.7</v>
      </c>
      <c r="L67" s="104">
        <v>12.79</v>
      </c>
      <c r="M67" s="104">
        <v>12.08</v>
      </c>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row>
    <row r="68" spans="1:53" x14ac:dyDescent="0.25">
      <c r="A68" s="103">
        <v>57</v>
      </c>
      <c r="B68" s="104">
        <v>110.9</v>
      </c>
      <c r="C68" s="104">
        <v>56.84</v>
      </c>
      <c r="D68" s="104">
        <v>38.86</v>
      </c>
      <c r="E68" s="104">
        <v>29.9</v>
      </c>
      <c r="F68" s="104">
        <v>24.54</v>
      </c>
      <c r="G68" s="104">
        <v>20.99</v>
      </c>
      <c r="H68" s="104">
        <v>18.47</v>
      </c>
      <c r="I68" s="104">
        <v>16.59</v>
      </c>
      <c r="J68" s="104">
        <v>15.15</v>
      </c>
      <c r="K68" s="104">
        <v>14.01</v>
      </c>
      <c r="L68" s="104">
        <v>13.12</v>
      </c>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row>
    <row r="69" spans="1:53" x14ac:dyDescent="0.25">
      <c r="A69" s="103">
        <v>58</v>
      </c>
      <c r="B69" s="104">
        <v>112.57</v>
      </c>
      <c r="C69" s="104">
        <v>57.75</v>
      </c>
      <c r="D69" s="104">
        <v>39.520000000000003</v>
      </c>
      <c r="E69" s="104">
        <v>30.43</v>
      </c>
      <c r="F69" s="104">
        <v>24.99</v>
      </c>
      <c r="G69" s="104">
        <v>21.39</v>
      </c>
      <c r="H69" s="104">
        <v>18.829999999999998</v>
      </c>
      <c r="I69" s="104">
        <v>16.940000000000001</v>
      </c>
      <c r="J69" s="104">
        <v>15.48</v>
      </c>
      <c r="K69" s="104">
        <v>14.37</v>
      </c>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row>
    <row r="70" spans="1:53" x14ac:dyDescent="0.25">
      <c r="A70" s="103">
        <v>59</v>
      </c>
      <c r="B70" s="104">
        <v>114.3</v>
      </c>
      <c r="C70" s="104">
        <v>58.69</v>
      </c>
      <c r="D70" s="104">
        <v>40.19</v>
      </c>
      <c r="E70" s="104">
        <v>30.97</v>
      </c>
      <c r="F70" s="104">
        <v>25.45</v>
      </c>
      <c r="G70" s="104">
        <v>21.8</v>
      </c>
      <c r="H70" s="104">
        <v>19.22</v>
      </c>
      <c r="I70" s="104">
        <v>17.3</v>
      </c>
      <c r="J70" s="104">
        <v>15.88</v>
      </c>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row>
    <row r="71" spans="1:53" x14ac:dyDescent="0.25">
      <c r="A71" s="103">
        <v>60</v>
      </c>
      <c r="B71" s="104">
        <v>116.12</v>
      </c>
      <c r="C71" s="104">
        <v>59.67</v>
      </c>
      <c r="D71" s="104">
        <v>40.880000000000003</v>
      </c>
      <c r="E71" s="104">
        <v>31.52</v>
      </c>
      <c r="F71" s="104">
        <v>25.93</v>
      </c>
      <c r="G71" s="104">
        <v>22.23</v>
      </c>
      <c r="H71" s="104">
        <v>19.62</v>
      </c>
      <c r="I71" s="104">
        <v>17.739999999999998</v>
      </c>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row>
    <row r="72" spans="1:53" x14ac:dyDescent="0.25">
      <c r="A72" s="103">
        <v>61</v>
      </c>
      <c r="B72" s="104">
        <v>118.03</v>
      </c>
      <c r="C72" s="104">
        <v>60.68</v>
      </c>
      <c r="D72" s="104">
        <v>41.6</v>
      </c>
      <c r="E72" s="104">
        <v>32.11</v>
      </c>
      <c r="F72" s="104">
        <v>26.45</v>
      </c>
      <c r="G72" s="104">
        <v>22.71</v>
      </c>
      <c r="H72" s="104">
        <v>20.12</v>
      </c>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row>
    <row r="73" spans="1:53" x14ac:dyDescent="0.25">
      <c r="A73" s="103">
        <v>62</v>
      </c>
      <c r="B73" s="104">
        <v>120.08</v>
      </c>
      <c r="C73" s="104">
        <v>61.77</v>
      </c>
      <c r="D73" s="104">
        <v>42.4</v>
      </c>
      <c r="E73" s="104">
        <v>32.770000000000003</v>
      </c>
      <c r="F73" s="104">
        <v>27.04</v>
      </c>
      <c r="G73" s="104">
        <v>23.29</v>
      </c>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row>
    <row r="74" spans="1:53" x14ac:dyDescent="0.25">
      <c r="A74" s="103">
        <v>63</v>
      </c>
      <c r="B74" s="104">
        <v>122.31</v>
      </c>
      <c r="C74" s="104">
        <v>63.02</v>
      </c>
      <c r="D74" s="104">
        <v>43.33</v>
      </c>
      <c r="E74" s="104">
        <v>33.549999999999997</v>
      </c>
      <c r="F74" s="104">
        <v>27.73</v>
      </c>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row>
    <row r="75" spans="1:53" x14ac:dyDescent="0.25">
      <c r="A75" s="103">
        <v>64</v>
      </c>
      <c r="B75" s="104">
        <v>124.88</v>
      </c>
      <c r="C75" s="104">
        <v>64.47</v>
      </c>
      <c r="D75" s="104">
        <v>44.4</v>
      </c>
      <c r="E75" s="104">
        <v>34.4</v>
      </c>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row>
    <row r="76" spans="1:53" x14ac:dyDescent="0.25">
      <c r="A76" s="103">
        <v>65</v>
      </c>
      <c r="B76" s="104">
        <v>127.77</v>
      </c>
      <c r="C76" s="104">
        <v>66.069999999999993</v>
      </c>
      <c r="D76" s="104">
        <v>45.54</v>
      </c>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row>
    <row r="77" spans="1:53" x14ac:dyDescent="0.25">
      <c r="A77" s="103">
        <v>66</v>
      </c>
      <c r="B77" s="104">
        <v>130.91999999999999</v>
      </c>
      <c r="C77" s="104">
        <v>67.75</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row>
    <row r="78" spans="1:53" x14ac:dyDescent="0.25">
      <c r="A78" s="103">
        <v>67</v>
      </c>
      <c r="B78" s="104">
        <v>134.27000000000001</v>
      </c>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row>
  </sheetData>
  <sheetProtection algorithmName="SHA-512" hashValue="HBvYpdnFHAryPsmKVXYO2ZOccrW1y6V6J/3cmMUqVBsX6NBvmG3kvIEzBDif/nQp+VrtA7WMhR08FXNaeRuhrw==" saltValue="adTahbQJBXTPztMEMOurEQ==" spinCount="100000" sheet="1" objects="1" scenarios="1"/>
  <conditionalFormatting sqref="A6:A21">
    <cfRule type="expression" dxfId="103" priority="5" stopIfTrue="1">
      <formula>MOD(ROW(),2)=0</formula>
    </cfRule>
    <cfRule type="expression" dxfId="102" priority="6" stopIfTrue="1">
      <formula>MOD(ROW(),2)&lt;&gt;0</formula>
    </cfRule>
  </conditionalFormatting>
  <conditionalFormatting sqref="A26:A78">
    <cfRule type="expression" dxfId="101" priority="1" stopIfTrue="1">
      <formula>MOD(ROW(),2)=0</formula>
    </cfRule>
    <cfRule type="expression" dxfId="100" priority="2" stopIfTrue="1">
      <formula>MOD(ROW(),2)&lt;&gt;0</formula>
    </cfRule>
  </conditionalFormatting>
  <conditionalFormatting sqref="B6:BA21">
    <cfRule type="expression" dxfId="99" priority="13" stopIfTrue="1">
      <formula>MOD(ROW(),2)=0</formula>
    </cfRule>
    <cfRule type="expression" dxfId="98" priority="14" stopIfTrue="1">
      <formula>MOD(ROW(),2)&lt;&gt;0</formula>
    </cfRule>
  </conditionalFormatting>
  <conditionalFormatting sqref="B26:BA78">
    <cfRule type="expression" dxfId="97" priority="3" stopIfTrue="1">
      <formula>MOD(ROW(),2)=0</formula>
    </cfRule>
    <cfRule type="expression" dxfId="96" priority="4" stopIfTrue="1">
      <formula>MOD(ROW(),2)&lt;&gt;0</formula>
    </cfRule>
  </conditionalFormatting>
  <hyperlinks>
    <hyperlink ref="B24" location="Assumptions!A1" display="Assumptions" xr:uid="{D8F05628-F082-445A-B020-E6CA38046B2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3"/>
  <dimension ref="A1:BA78"/>
  <sheetViews>
    <sheetView showGridLines="0" topLeftCell="T1" zoomScale="85" zoomScaleNormal="85" workbookViewId="0">
      <selection activeCell="A4" sqref="A4"/>
    </sheetView>
  </sheetViews>
  <sheetFormatPr defaultColWidth="10" defaultRowHeight="13.2" x14ac:dyDescent="0.25"/>
  <cols>
    <col min="1" max="1" width="31.5546875" style="25" customWidth="1"/>
    <col min="2" max="53" width="22.5546875" style="25" customWidth="1"/>
    <col min="54" max="16384" width="10" style="25"/>
  </cols>
  <sheetData>
    <row r="1" spans="1:53" ht="21" x14ac:dyDescent="0.4">
      <c r="A1" s="50" t="s">
        <v>3</v>
      </c>
      <c r="B1" s="51"/>
      <c r="C1" s="51"/>
      <c r="D1" s="51"/>
      <c r="E1" s="51"/>
      <c r="F1" s="51"/>
      <c r="G1" s="51"/>
      <c r="H1" s="51"/>
      <c r="I1" s="51"/>
    </row>
    <row r="2" spans="1:53" ht="15.6" x14ac:dyDescent="0.3">
      <c r="A2" s="52" t="str">
        <f>IF(title="&gt; Enter workbook title here","Enter workbook title in Cover sheet",title)</f>
        <v>LGPS_S - Consolidated Factor Spreadsheet</v>
      </c>
      <c r="B2" s="53"/>
      <c r="C2" s="53"/>
      <c r="D2" s="53"/>
      <c r="E2" s="53"/>
      <c r="F2" s="53"/>
      <c r="G2" s="53"/>
      <c r="H2" s="53"/>
      <c r="I2" s="53"/>
    </row>
    <row r="3" spans="1:53" ht="15.6" x14ac:dyDescent="0.3">
      <c r="A3" s="54" t="str">
        <f>TABLE_FACTOR_TYPE_1&amp;" - x-"&amp;TABLE_SERIES_NUMBER_1</f>
        <v>Added pension - x-720</v>
      </c>
      <c r="B3" s="53"/>
      <c r="C3" s="53"/>
      <c r="D3" s="53"/>
      <c r="E3" s="53"/>
      <c r="F3" s="53"/>
      <c r="G3" s="53"/>
      <c r="H3" s="53"/>
      <c r="I3" s="53"/>
    </row>
    <row r="4" spans="1:53" x14ac:dyDescent="0.25">
      <c r="A4" s="55"/>
    </row>
    <row r="6" spans="1:53" x14ac:dyDescent="0.25">
      <c r="A6" s="150"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row>
    <row r="7" spans="1:53" x14ac:dyDescent="0.25">
      <c r="A7" s="83"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row>
    <row r="8" spans="1:53" x14ac:dyDescent="0.25">
      <c r="A8" s="83" t="s">
        <v>44</v>
      </c>
      <c r="B8" s="149" t="s">
        <v>436</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row>
    <row r="9" spans="1:53" x14ac:dyDescent="0.25">
      <c r="A9" s="83" t="s">
        <v>15</v>
      </c>
      <c r="B9" s="149" t="s">
        <v>414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row>
    <row r="10" spans="1:53" x14ac:dyDescent="0.25">
      <c r="A10" s="83" t="s">
        <v>1</v>
      </c>
      <c r="B10" s="149" t="s">
        <v>459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3" x14ac:dyDescent="0.25">
      <c r="A11" s="83"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3" x14ac:dyDescent="0.25">
      <c r="A12" s="83"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3" x14ac:dyDescent="0.25">
      <c r="A13" s="83"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3" x14ac:dyDescent="0.25">
      <c r="A14" s="83" t="s">
        <v>16</v>
      </c>
      <c r="B14" s="149">
        <v>720</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row>
    <row r="15" spans="1:53" x14ac:dyDescent="0.25">
      <c r="A15" s="83" t="s">
        <v>47</v>
      </c>
      <c r="B15" s="149" t="s">
        <v>460</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row>
    <row r="16" spans="1:53" x14ac:dyDescent="0.25">
      <c r="A16" s="83" t="s">
        <v>48</v>
      </c>
      <c r="B16" s="149" t="s">
        <v>461</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row>
    <row r="17" spans="1:53"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row>
    <row r="18" spans="1:53" x14ac:dyDescent="0.25">
      <c r="A18" s="83"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row>
    <row r="19" spans="1:53" x14ac:dyDescent="0.25">
      <c r="A19" s="83"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row>
    <row r="20" spans="1:53" x14ac:dyDescent="0.25">
      <c r="A20" s="83"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row>
    <row r="21" spans="1:53" x14ac:dyDescent="0.25">
      <c r="A21" s="83"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row>
    <row r="22" spans="1:53" x14ac:dyDescent="0.25">
      <c r="A22" s="94"/>
    </row>
    <row r="23" spans="1:53" x14ac:dyDescent="0.25">
      <c r="B23" s="94" t="str">
        <f>HYPERLINK("#'Factor List'!A1","Back to Factor List")</f>
        <v>Back to Factor List</v>
      </c>
    </row>
    <row r="24" spans="1:53" x14ac:dyDescent="0.25">
      <c r="B24" s="94" t="s">
        <v>705</v>
      </c>
    </row>
    <row r="26" spans="1:53" ht="26.4" x14ac:dyDescent="0.25">
      <c r="A26" s="102" t="s">
        <v>266</v>
      </c>
      <c r="B26" s="102" t="s">
        <v>515</v>
      </c>
      <c r="C26" s="102" t="s">
        <v>516</v>
      </c>
      <c r="D26" s="102" t="s">
        <v>517</v>
      </c>
      <c r="E26" s="102" t="s">
        <v>518</v>
      </c>
      <c r="F26" s="102" t="s">
        <v>519</v>
      </c>
      <c r="G26" s="102" t="s">
        <v>520</v>
      </c>
      <c r="H26" s="102" t="s">
        <v>521</v>
      </c>
      <c r="I26" s="102" t="s">
        <v>522</v>
      </c>
      <c r="J26" s="102" t="s">
        <v>523</v>
      </c>
      <c r="K26" s="102" t="s">
        <v>524</v>
      </c>
      <c r="L26" s="102" t="s">
        <v>525</v>
      </c>
      <c r="M26" s="102" t="s">
        <v>526</v>
      </c>
      <c r="N26" s="102" t="s">
        <v>527</v>
      </c>
      <c r="O26" s="102" t="s">
        <v>528</v>
      </c>
      <c r="P26" s="102" t="s">
        <v>529</v>
      </c>
      <c r="Q26" s="102" t="s">
        <v>530</v>
      </c>
      <c r="R26" s="102" t="s">
        <v>531</v>
      </c>
      <c r="S26" s="102" t="s">
        <v>532</v>
      </c>
      <c r="T26" s="102" t="s">
        <v>533</v>
      </c>
      <c r="U26" s="102" t="s">
        <v>534</v>
      </c>
      <c r="V26" s="102" t="s">
        <v>535</v>
      </c>
      <c r="W26" s="102" t="s">
        <v>536</v>
      </c>
      <c r="X26" s="102" t="s">
        <v>537</v>
      </c>
      <c r="Y26" s="102" t="s">
        <v>538</v>
      </c>
      <c r="Z26" s="102" t="s">
        <v>539</v>
      </c>
      <c r="AA26" s="102" t="s">
        <v>540</v>
      </c>
      <c r="AB26" s="102" t="s">
        <v>541</v>
      </c>
      <c r="AC26" s="102" t="s">
        <v>542</v>
      </c>
      <c r="AD26" s="102" t="s">
        <v>543</v>
      </c>
      <c r="AE26" s="102" t="s">
        <v>544</v>
      </c>
      <c r="AF26" s="102" t="s">
        <v>545</v>
      </c>
      <c r="AG26" s="102" t="s">
        <v>546</v>
      </c>
      <c r="AH26" s="102" t="s">
        <v>547</v>
      </c>
      <c r="AI26" s="102" t="s">
        <v>548</v>
      </c>
      <c r="AJ26" s="102" t="s">
        <v>549</v>
      </c>
      <c r="AK26" s="102" t="s">
        <v>550</v>
      </c>
      <c r="AL26" s="102" t="s">
        <v>551</v>
      </c>
      <c r="AM26" s="102" t="s">
        <v>552</v>
      </c>
      <c r="AN26" s="102" t="s">
        <v>553</v>
      </c>
      <c r="AO26" s="102" t="s">
        <v>554</v>
      </c>
      <c r="AP26" s="102" t="s">
        <v>555</v>
      </c>
      <c r="AQ26" s="102" t="s">
        <v>556</v>
      </c>
      <c r="AR26" s="102" t="s">
        <v>557</v>
      </c>
      <c r="AS26" s="102" t="s">
        <v>558</v>
      </c>
      <c r="AT26" s="102" t="s">
        <v>559</v>
      </c>
      <c r="AU26" s="102" t="s">
        <v>560</v>
      </c>
      <c r="AV26" s="102" t="s">
        <v>561</v>
      </c>
      <c r="AW26" s="102" t="s">
        <v>562</v>
      </c>
      <c r="AX26" s="102" t="s">
        <v>563</v>
      </c>
      <c r="AY26" s="102" t="s">
        <v>564</v>
      </c>
      <c r="AZ26" s="102" t="s">
        <v>565</v>
      </c>
      <c r="BA26" s="102" t="s">
        <v>566</v>
      </c>
    </row>
    <row r="27" spans="1:53" x14ac:dyDescent="0.25">
      <c r="A27" s="103">
        <v>16</v>
      </c>
      <c r="B27" s="104">
        <v>69.06</v>
      </c>
      <c r="C27" s="104">
        <v>35.159999999999997</v>
      </c>
      <c r="D27" s="104">
        <v>23.87</v>
      </c>
      <c r="E27" s="104">
        <v>18.23</v>
      </c>
      <c r="F27" s="104">
        <v>14.84</v>
      </c>
      <c r="G27" s="104">
        <v>12.59</v>
      </c>
      <c r="H27" s="104">
        <v>10.98</v>
      </c>
      <c r="I27" s="104">
        <v>9.7799999999999994</v>
      </c>
      <c r="J27" s="104">
        <v>8.85</v>
      </c>
      <c r="K27" s="104">
        <v>8.1</v>
      </c>
      <c r="L27" s="104">
        <v>7.49</v>
      </c>
      <c r="M27" s="104">
        <v>6.99</v>
      </c>
      <c r="N27" s="104">
        <v>6.56</v>
      </c>
      <c r="O27" s="104">
        <v>6.2</v>
      </c>
      <c r="P27" s="104">
        <v>5.88</v>
      </c>
      <c r="Q27" s="104">
        <v>5.61</v>
      </c>
      <c r="R27" s="104">
        <v>5.37</v>
      </c>
      <c r="S27" s="104">
        <v>5.15</v>
      </c>
      <c r="T27" s="104">
        <v>4.96</v>
      </c>
      <c r="U27" s="104">
        <v>4.79</v>
      </c>
      <c r="V27" s="104">
        <v>4.6399999999999997</v>
      </c>
      <c r="W27" s="104">
        <v>4.5</v>
      </c>
      <c r="X27" s="104">
        <v>4.37</v>
      </c>
      <c r="Y27" s="104">
        <v>4.26</v>
      </c>
      <c r="Z27" s="104">
        <v>4.1500000000000004</v>
      </c>
      <c r="AA27" s="104">
        <v>4.0599999999999996</v>
      </c>
      <c r="AB27" s="104">
        <v>3.97</v>
      </c>
      <c r="AC27" s="104">
        <v>3.89</v>
      </c>
      <c r="AD27" s="104">
        <v>3.81</v>
      </c>
      <c r="AE27" s="104">
        <v>3.74</v>
      </c>
      <c r="AF27" s="104">
        <v>3.68</v>
      </c>
      <c r="AG27" s="104">
        <v>3.62</v>
      </c>
      <c r="AH27" s="104">
        <v>3.56</v>
      </c>
      <c r="AI27" s="104">
        <v>3.51</v>
      </c>
      <c r="AJ27" s="104">
        <v>3.46</v>
      </c>
      <c r="AK27" s="104">
        <v>3.41</v>
      </c>
      <c r="AL27" s="104">
        <v>3.37</v>
      </c>
      <c r="AM27" s="104">
        <v>3.33</v>
      </c>
      <c r="AN27" s="104">
        <v>3.29</v>
      </c>
      <c r="AO27" s="104">
        <v>3.26</v>
      </c>
      <c r="AP27" s="104">
        <v>3.23</v>
      </c>
      <c r="AQ27" s="104">
        <v>3.19</v>
      </c>
      <c r="AR27" s="104">
        <v>3.17</v>
      </c>
      <c r="AS27" s="104">
        <v>3.14</v>
      </c>
      <c r="AT27" s="104">
        <v>3.11</v>
      </c>
      <c r="AU27" s="104">
        <v>3.09</v>
      </c>
      <c r="AV27" s="104">
        <v>3.07</v>
      </c>
      <c r="AW27" s="104">
        <v>3.05</v>
      </c>
      <c r="AX27" s="104">
        <v>3.03</v>
      </c>
      <c r="AY27" s="104">
        <v>3.01</v>
      </c>
      <c r="AZ27" s="104">
        <v>3</v>
      </c>
      <c r="BA27" s="104">
        <v>2.96</v>
      </c>
    </row>
    <row r="28" spans="1:53" x14ac:dyDescent="0.25">
      <c r="A28" s="103">
        <v>17</v>
      </c>
      <c r="B28" s="104">
        <v>70.06</v>
      </c>
      <c r="C28" s="104">
        <v>35.67</v>
      </c>
      <c r="D28" s="104">
        <v>24.22</v>
      </c>
      <c r="E28" s="104">
        <v>18.489999999999998</v>
      </c>
      <c r="F28" s="104">
        <v>15.06</v>
      </c>
      <c r="G28" s="104">
        <v>12.78</v>
      </c>
      <c r="H28" s="104">
        <v>11.15</v>
      </c>
      <c r="I28" s="104">
        <v>9.93</v>
      </c>
      <c r="J28" s="104">
        <v>8.98</v>
      </c>
      <c r="K28" s="104">
        <v>8.2200000000000006</v>
      </c>
      <c r="L28" s="104">
        <v>7.6</v>
      </c>
      <c r="M28" s="104">
        <v>7.09</v>
      </c>
      <c r="N28" s="104">
        <v>6.66</v>
      </c>
      <c r="O28" s="104">
        <v>6.29</v>
      </c>
      <c r="P28" s="104">
        <v>5.97</v>
      </c>
      <c r="Q28" s="104">
        <v>5.69</v>
      </c>
      <c r="R28" s="104">
        <v>5.45</v>
      </c>
      <c r="S28" s="104">
        <v>5.23</v>
      </c>
      <c r="T28" s="104">
        <v>5.04</v>
      </c>
      <c r="U28" s="104">
        <v>4.8600000000000003</v>
      </c>
      <c r="V28" s="104">
        <v>4.71</v>
      </c>
      <c r="W28" s="104">
        <v>4.57</v>
      </c>
      <c r="X28" s="104">
        <v>4.4400000000000004</v>
      </c>
      <c r="Y28" s="104">
        <v>4.32</v>
      </c>
      <c r="Z28" s="104">
        <v>4.22</v>
      </c>
      <c r="AA28" s="104">
        <v>4.12</v>
      </c>
      <c r="AB28" s="104">
        <v>4.03</v>
      </c>
      <c r="AC28" s="104">
        <v>3.95</v>
      </c>
      <c r="AD28" s="104">
        <v>3.87</v>
      </c>
      <c r="AE28" s="104">
        <v>3.8</v>
      </c>
      <c r="AF28" s="104">
        <v>3.73</v>
      </c>
      <c r="AG28" s="104">
        <v>3.67</v>
      </c>
      <c r="AH28" s="104">
        <v>3.61</v>
      </c>
      <c r="AI28" s="104">
        <v>3.56</v>
      </c>
      <c r="AJ28" s="104">
        <v>3.51</v>
      </c>
      <c r="AK28" s="104">
        <v>3.47</v>
      </c>
      <c r="AL28" s="104">
        <v>3.42</v>
      </c>
      <c r="AM28" s="104">
        <v>3.38</v>
      </c>
      <c r="AN28" s="104">
        <v>3.34</v>
      </c>
      <c r="AO28" s="104">
        <v>3.31</v>
      </c>
      <c r="AP28" s="104">
        <v>3.28</v>
      </c>
      <c r="AQ28" s="104">
        <v>3.24</v>
      </c>
      <c r="AR28" s="104">
        <v>3.22</v>
      </c>
      <c r="AS28" s="104">
        <v>3.19</v>
      </c>
      <c r="AT28" s="104">
        <v>3.16</v>
      </c>
      <c r="AU28" s="104">
        <v>3.14</v>
      </c>
      <c r="AV28" s="104">
        <v>3.12</v>
      </c>
      <c r="AW28" s="104">
        <v>3.1</v>
      </c>
      <c r="AX28" s="104">
        <v>3.08</v>
      </c>
      <c r="AY28" s="104">
        <v>3.06</v>
      </c>
      <c r="AZ28" s="104">
        <v>3.06</v>
      </c>
      <c r="BA28" s="104"/>
    </row>
    <row r="29" spans="1:53" x14ac:dyDescent="0.25">
      <c r="A29" s="103">
        <v>18</v>
      </c>
      <c r="B29" s="104">
        <v>71.08</v>
      </c>
      <c r="C29" s="104">
        <v>36.19</v>
      </c>
      <c r="D29" s="104">
        <v>24.57</v>
      </c>
      <c r="E29" s="104">
        <v>18.760000000000002</v>
      </c>
      <c r="F29" s="104">
        <v>15.28</v>
      </c>
      <c r="G29" s="104">
        <v>12.96</v>
      </c>
      <c r="H29" s="104">
        <v>11.31</v>
      </c>
      <c r="I29" s="104">
        <v>10.07</v>
      </c>
      <c r="J29" s="104">
        <v>9.11</v>
      </c>
      <c r="K29" s="104">
        <v>8.34</v>
      </c>
      <c r="L29" s="104">
        <v>7.72</v>
      </c>
      <c r="M29" s="104">
        <v>7.2</v>
      </c>
      <c r="N29" s="104">
        <v>6.76</v>
      </c>
      <c r="O29" s="104">
        <v>6.38</v>
      </c>
      <c r="P29" s="104">
        <v>6.06</v>
      </c>
      <c r="Q29" s="104">
        <v>5.77</v>
      </c>
      <c r="R29" s="104">
        <v>5.53</v>
      </c>
      <c r="S29" s="104">
        <v>5.31</v>
      </c>
      <c r="T29" s="104">
        <v>5.1100000000000003</v>
      </c>
      <c r="U29" s="104">
        <v>4.9400000000000004</v>
      </c>
      <c r="V29" s="104">
        <v>4.78</v>
      </c>
      <c r="W29" s="104">
        <v>4.63</v>
      </c>
      <c r="X29" s="104">
        <v>4.51</v>
      </c>
      <c r="Y29" s="104">
        <v>4.3899999999999997</v>
      </c>
      <c r="Z29" s="104">
        <v>4.28</v>
      </c>
      <c r="AA29" s="104">
        <v>4.18</v>
      </c>
      <c r="AB29" s="104">
        <v>4.09</v>
      </c>
      <c r="AC29" s="104">
        <v>4</v>
      </c>
      <c r="AD29" s="104">
        <v>3.93</v>
      </c>
      <c r="AE29" s="104">
        <v>3.86</v>
      </c>
      <c r="AF29" s="104">
        <v>3.79</v>
      </c>
      <c r="AG29" s="104">
        <v>3.73</v>
      </c>
      <c r="AH29" s="104">
        <v>3.67</v>
      </c>
      <c r="AI29" s="104">
        <v>3.62</v>
      </c>
      <c r="AJ29" s="104">
        <v>3.57</v>
      </c>
      <c r="AK29" s="104">
        <v>3.52</v>
      </c>
      <c r="AL29" s="104">
        <v>3.47</v>
      </c>
      <c r="AM29" s="104">
        <v>3.43</v>
      </c>
      <c r="AN29" s="104">
        <v>3.4</v>
      </c>
      <c r="AO29" s="104">
        <v>3.36</v>
      </c>
      <c r="AP29" s="104">
        <v>3.33</v>
      </c>
      <c r="AQ29" s="104">
        <v>3.3</v>
      </c>
      <c r="AR29" s="104">
        <v>3.27</v>
      </c>
      <c r="AS29" s="104">
        <v>3.24</v>
      </c>
      <c r="AT29" s="104">
        <v>3.22</v>
      </c>
      <c r="AU29" s="104">
        <v>3.19</v>
      </c>
      <c r="AV29" s="104">
        <v>3.17</v>
      </c>
      <c r="AW29" s="104">
        <v>3.15</v>
      </c>
      <c r="AX29" s="104">
        <v>3.13</v>
      </c>
      <c r="AY29" s="104">
        <v>3.13</v>
      </c>
      <c r="AZ29" s="104"/>
      <c r="BA29" s="104"/>
    </row>
    <row r="30" spans="1:53" x14ac:dyDescent="0.25">
      <c r="A30" s="103">
        <v>19</v>
      </c>
      <c r="B30" s="104">
        <v>72.11</v>
      </c>
      <c r="C30" s="104">
        <v>36.72</v>
      </c>
      <c r="D30" s="104">
        <v>24.93</v>
      </c>
      <c r="E30" s="104">
        <v>19.04</v>
      </c>
      <c r="F30" s="104">
        <v>15.5</v>
      </c>
      <c r="G30" s="104">
        <v>13.15</v>
      </c>
      <c r="H30" s="104">
        <v>11.47</v>
      </c>
      <c r="I30" s="104">
        <v>10.220000000000001</v>
      </c>
      <c r="J30" s="104">
        <v>9.24</v>
      </c>
      <c r="K30" s="104">
        <v>8.4700000000000006</v>
      </c>
      <c r="L30" s="104">
        <v>7.83</v>
      </c>
      <c r="M30" s="104">
        <v>7.3</v>
      </c>
      <c r="N30" s="104">
        <v>6.86</v>
      </c>
      <c r="O30" s="104">
        <v>6.48</v>
      </c>
      <c r="P30" s="104">
        <v>6.15</v>
      </c>
      <c r="Q30" s="104">
        <v>5.86</v>
      </c>
      <c r="R30" s="104">
        <v>5.61</v>
      </c>
      <c r="S30" s="104">
        <v>5.39</v>
      </c>
      <c r="T30" s="104">
        <v>5.19</v>
      </c>
      <c r="U30" s="104">
        <v>5.01</v>
      </c>
      <c r="V30" s="104">
        <v>4.8499999999999996</v>
      </c>
      <c r="W30" s="104">
        <v>4.7</v>
      </c>
      <c r="X30" s="104">
        <v>4.57</v>
      </c>
      <c r="Y30" s="104">
        <v>4.45</v>
      </c>
      <c r="Z30" s="104">
        <v>4.34</v>
      </c>
      <c r="AA30" s="104">
        <v>4.24</v>
      </c>
      <c r="AB30" s="104">
        <v>4.1500000000000004</v>
      </c>
      <c r="AC30" s="104">
        <v>4.07</v>
      </c>
      <c r="AD30" s="104">
        <v>3.99</v>
      </c>
      <c r="AE30" s="104">
        <v>3.91</v>
      </c>
      <c r="AF30" s="104">
        <v>3.85</v>
      </c>
      <c r="AG30" s="104">
        <v>3.78</v>
      </c>
      <c r="AH30" s="104">
        <v>3.73</v>
      </c>
      <c r="AI30" s="104">
        <v>3.67</v>
      </c>
      <c r="AJ30" s="104">
        <v>3.62</v>
      </c>
      <c r="AK30" s="104">
        <v>3.57</v>
      </c>
      <c r="AL30" s="104">
        <v>3.53</v>
      </c>
      <c r="AM30" s="104">
        <v>3.49</v>
      </c>
      <c r="AN30" s="104">
        <v>3.45</v>
      </c>
      <c r="AO30" s="104">
        <v>3.41</v>
      </c>
      <c r="AP30" s="104">
        <v>3.38</v>
      </c>
      <c r="AQ30" s="104">
        <v>3.35</v>
      </c>
      <c r="AR30" s="104">
        <v>3.32</v>
      </c>
      <c r="AS30" s="104">
        <v>3.29</v>
      </c>
      <c r="AT30" s="104">
        <v>3.27</v>
      </c>
      <c r="AU30" s="104">
        <v>3.25</v>
      </c>
      <c r="AV30" s="104">
        <v>3.22</v>
      </c>
      <c r="AW30" s="104">
        <v>3.2</v>
      </c>
      <c r="AX30" s="104">
        <v>3.2</v>
      </c>
      <c r="AY30" s="104"/>
      <c r="AZ30" s="104"/>
      <c r="BA30" s="104"/>
    </row>
    <row r="31" spans="1:53" x14ac:dyDescent="0.25">
      <c r="A31" s="103">
        <v>20</v>
      </c>
      <c r="B31" s="104">
        <v>73.16</v>
      </c>
      <c r="C31" s="104">
        <v>37.25</v>
      </c>
      <c r="D31" s="104">
        <v>25.29</v>
      </c>
      <c r="E31" s="104">
        <v>19.309999999999999</v>
      </c>
      <c r="F31" s="104">
        <v>15.73</v>
      </c>
      <c r="G31" s="104">
        <v>13.35</v>
      </c>
      <c r="H31" s="104">
        <v>11.64</v>
      </c>
      <c r="I31" s="104">
        <v>10.37</v>
      </c>
      <c r="J31" s="104">
        <v>9.3800000000000008</v>
      </c>
      <c r="K31" s="104">
        <v>8.59</v>
      </c>
      <c r="L31" s="104">
        <v>7.95</v>
      </c>
      <c r="M31" s="104">
        <v>7.41</v>
      </c>
      <c r="N31" s="104">
        <v>6.96</v>
      </c>
      <c r="O31" s="104">
        <v>6.57</v>
      </c>
      <c r="P31" s="104">
        <v>6.24</v>
      </c>
      <c r="Q31" s="104">
        <v>5.95</v>
      </c>
      <c r="R31" s="104">
        <v>5.69</v>
      </c>
      <c r="S31" s="104">
        <v>5.47</v>
      </c>
      <c r="T31" s="104">
        <v>5.26</v>
      </c>
      <c r="U31" s="104">
        <v>5.08</v>
      </c>
      <c r="V31" s="104">
        <v>4.92</v>
      </c>
      <c r="W31" s="104">
        <v>4.7699999999999996</v>
      </c>
      <c r="X31" s="104">
        <v>4.6399999999999997</v>
      </c>
      <c r="Y31" s="104">
        <v>4.5199999999999996</v>
      </c>
      <c r="Z31" s="104">
        <v>4.41</v>
      </c>
      <c r="AA31" s="104">
        <v>4.3099999999999996</v>
      </c>
      <c r="AB31" s="104">
        <v>4.21</v>
      </c>
      <c r="AC31" s="104">
        <v>4.13</v>
      </c>
      <c r="AD31" s="104">
        <v>4.05</v>
      </c>
      <c r="AE31" s="104">
        <v>3.97</v>
      </c>
      <c r="AF31" s="104">
        <v>3.9</v>
      </c>
      <c r="AG31" s="104">
        <v>3.84</v>
      </c>
      <c r="AH31" s="104">
        <v>3.78</v>
      </c>
      <c r="AI31" s="104">
        <v>3.73</v>
      </c>
      <c r="AJ31" s="104">
        <v>3.68</v>
      </c>
      <c r="AK31" s="104">
        <v>3.63</v>
      </c>
      <c r="AL31" s="104">
        <v>3.58</v>
      </c>
      <c r="AM31" s="104">
        <v>3.54</v>
      </c>
      <c r="AN31" s="104">
        <v>3.5</v>
      </c>
      <c r="AO31" s="104">
        <v>3.47</v>
      </c>
      <c r="AP31" s="104">
        <v>3.44</v>
      </c>
      <c r="AQ31" s="104">
        <v>3.4</v>
      </c>
      <c r="AR31" s="104">
        <v>3.38</v>
      </c>
      <c r="AS31" s="104">
        <v>3.35</v>
      </c>
      <c r="AT31" s="104">
        <v>3.32</v>
      </c>
      <c r="AU31" s="104">
        <v>3.3</v>
      </c>
      <c r="AV31" s="104">
        <v>3.28</v>
      </c>
      <c r="AW31" s="104">
        <v>3.27</v>
      </c>
      <c r="AX31" s="104"/>
      <c r="AY31" s="104"/>
      <c r="AZ31" s="104"/>
      <c r="BA31" s="104"/>
    </row>
    <row r="32" spans="1:53" x14ac:dyDescent="0.25">
      <c r="A32" s="103">
        <v>21</v>
      </c>
      <c r="B32" s="104">
        <v>74.23</v>
      </c>
      <c r="C32" s="104">
        <v>37.799999999999997</v>
      </c>
      <c r="D32" s="104">
        <v>25.66</v>
      </c>
      <c r="E32" s="104">
        <v>19.600000000000001</v>
      </c>
      <c r="F32" s="104">
        <v>15.96</v>
      </c>
      <c r="G32" s="104">
        <v>13.54</v>
      </c>
      <c r="H32" s="104">
        <v>11.81</v>
      </c>
      <c r="I32" s="104">
        <v>10.52</v>
      </c>
      <c r="J32" s="104">
        <v>9.52</v>
      </c>
      <c r="K32" s="104">
        <v>8.7200000000000006</v>
      </c>
      <c r="L32" s="104">
        <v>8.06</v>
      </c>
      <c r="M32" s="104">
        <v>7.52</v>
      </c>
      <c r="N32" s="104">
        <v>7.06</v>
      </c>
      <c r="O32" s="104">
        <v>6.67</v>
      </c>
      <c r="P32" s="104">
        <v>6.33</v>
      </c>
      <c r="Q32" s="104">
        <v>6.04</v>
      </c>
      <c r="R32" s="104">
        <v>5.78</v>
      </c>
      <c r="S32" s="104">
        <v>5.55</v>
      </c>
      <c r="T32" s="104">
        <v>5.34</v>
      </c>
      <c r="U32" s="104">
        <v>5.16</v>
      </c>
      <c r="V32" s="104">
        <v>4.99</v>
      </c>
      <c r="W32" s="104">
        <v>4.8499999999999996</v>
      </c>
      <c r="X32" s="104">
        <v>4.71</v>
      </c>
      <c r="Y32" s="104">
        <v>4.59</v>
      </c>
      <c r="Z32" s="104">
        <v>4.47</v>
      </c>
      <c r="AA32" s="104">
        <v>4.37</v>
      </c>
      <c r="AB32" s="104">
        <v>4.28</v>
      </c>
      <c r="AC32" s="104">
        <v>4.1900000000000004</v>
      </c>
      <c r="AD32" s="104">
        <v>4.1100000000000003</v>
      </c>
      <c r="AE32" s="104">
        <v>4.03</v>
      </c>
      <c r="AF32" s="104">
        <v>3.96</v>
      </c>
      <c r="AG32" s="104">
        <v>3.9</v>
      </c>
      <c r="AH32" s="104">
        <v>3.84</v>
      </c>
      <c r="AI32" s="104">
        <v>3.79</v>
      </c>
      <c r="AJ32" s="104">
        <v>3.73</v>
      </c>
      <c r="AK32" s="104">
        <v>3.69</v>
      </c>
      <c r="AL32" s="104">
        <v>3.64</v>
      </c>
      <c r="AM32" s="104">
        <v>3.6</v>
      </c>
      <c r="AN32" s="104">
        <v>3.56</v>
      </c>
      <c r="AO32" s="104">
        <v>3.53</v>
      </c>
      <c r="AP32" s="104">
        <v>3.49</v>
      </c>
      <c r="AQ32" s="104">
        <v>3.46</v>
      </c>
      <c r="AR32" s="104">
        <v>3.43</v>
      </c>
      <c r="AS32" s="104">
        <v>3.4</v>
      </c>
      <c r="AT32" s="104">
        <v>3.38</v>
      </c>
      <c r="AU32" s="104">
        <v>3.36</v>
      </c>
      <c r="AV32" s="104">
        <v>3.35</v>
      </c>
      <c r="AW32" s="104"/>
      <c r="AX32" s="104"/>
      <c r="AY32" s="104"/>
      <c r="AZ32" s="104"/>
      <c r="BA32" s="104"/>
    </row>
    <row r="33" spans="1:53" x14ac:dyDescent="0.25">
      <c r="A33" s="103">
        <v>22</v>
      </c>
      <c r="B33" s="104">
        <v>75.3</v>
      </c>
      <c r="C33" s="104">
        <v>38.340000000000003</v>
      </c>
      <c r="D33" s="104">
        <v>26.03</v>
      </c>
      <c r="E33" s="104">
        <v>19.88</v>
      </c>
      <c r="F33" s="104">
        <v>16.190000000000001</v>
      </c>
      <c r="G33" s="104">
        <v>13.74</v>
      </c>
      <c r="H33" s="104">
        <v>11.98</v>
      </c>
      <c r="I33" s="104">
        <v>10.67</v>
      </c>
      <c r="J33" s="104">
        <v>9.65</v>
      </c>
      <c r="K33" s="104">
        <v>8.84</v>
      </c>
      <c r="L33" s="104">
        <v>8.18</v>
      </c>
      <c r="M33" s="104">
        <v>7.63</v>
      </c>
      <c r="N33" s="104">
        <v>7.16</v>
      </c>
      <c r="O33" s="104">
        <v>6.77</v>
      </c>
      <c r="P33" s="104">
        <v>6.42</v>
      </c>
      <c r="Q33" s="104">
        <v>6.12</v>
      </c>
      <c r="R33" s="104">
        <v>5.86</v>
      </c>
      <c r="S33" s="104">
        <v>5.63</v>
      </c>
      <c r="T33" s="104">
        <v>5.42</v>
      </c>
      <c r="U33" s="104">
        <v>5.24</v>
      </c>
      <c r="V33" s="104">
        <v>5.07</v>
      </c>
      <c r="W33" s="104">
        <v>4.92</v>
      </c>
      <c r="X33" s="104">
        <v>4.78</v>
      </c>
      <c r="Y33" s="104">
        <v>4.66</v>
      </c>
      <c r="Z33" s="104">
        <v>4.54</v>
      </c>
      <c r="AA33" s="104">
        <v>4.4400000000000004</v>
      </c>
      <c r="AB33" s="104">
        <v>4.34</v>
      </c>
      <c r="AC33" s="104">
        <v>4.25</v>
      </c>
      <c r="AD33" s="104">
        <v>4.17</v>
      </c>
      <c r="AE33" s="104">
        <v>4.09</v>
      </c>
      <c r="AF33" s="104">
        <v>4.0199999999999996</v>
      </c>
      <c r="AG33" s="104">
        <v>3.96</v>
      </c>
      <c r="AH33" s="104">
        <v>3.9</v>
      </c>
      <c r="AI33" s="104">
        <v>3.84</v>
      </c>
      <c r="AJ33" s="104">
        <v>3.79</v>
      </c>
      <c r="AK33" s="104">
        <v>3.74</v>
      </c>
      <c r="AL33" s="104">
        <v>3.7</v>
      </c>
      <c r="AM33" s="104">
        <v>3.66</v>
      </c>
      <c r="AN33" s="104">
        <v>3.62</v>
      </c>
      <c r="AO33" s="104">
        <v>3.58</v>
      </c>
      <c r="AP33" s="104">
        <v>3.55</v>
      </c>
      <c r="AQ33" s="104">
        <v>3.52</v>
      </c>
      <c r="AR33" s="104">
        <v>3.49</v>
      </c>
      <c r="AS33" s="104">
        <v>3.46</v>
      </c>
      <c r="AT33" s="104">
        <v>3.44</v>
      </c>
      <c r="AU33" s="104">
        <v>3.43</v>
      </c>
      <c r="AV33" s="104"/>
      <c r="AW33" s="104"/>
      <c r="AX33" s="104"/>
      <c r="AY33" s="104"/>
      <c r="AZ33" s="104"/>
      <c r="BA33" s="104"/>
    </row>
    <row r="34" spans="1:53" x14ac:dyDescent="0.25">
      <c r="A34" s="103">
        <v>23</v>
      </c>
      <c r="B34" s="104">
        <v>76.37</v>
      </c>
      <c r="C34" s="104">
        <v>38.89</v>
      </c>
      <c r="D34" s="104">
        <v>26.4</v>
      </c>
      <c r="E34" s="104">
        <v>20.16</v>
      </c>
      <c r="F34" s="104">
        <v>16.420000000000002</v>
      </c>
      <c r="G34" s="104">
        <v>13.93</v>
      </c>
      <c r="H34" s="104">
        <v>12.15</v>
      </c>
      <c r="I34" s="104">
        <v>10.82</v>
      </c>
      <c r="J34" s="104">
        <v>9.7899999999999991</v>
      </c>
      <c r="K34" s="104">
        <v>8.9700000000000006</v>
      </c>
      <c r="L34" s="104">
        <v>8.3000000000000007</v>
      </c>
      <c r="M34" s="104">
        <v>7.74</v>
      </c>
      <c r="N34" s="104">
        <v>7.27</v>
      </c>
      <c r="O34" s="104">
        <v>6.86</v>
      </c>
      <c r="P34" s="104">
        <v>6.51</v>
      </c>
      <c r="Q34" s="104">
        <v>6.21</v>
      </c>
      <c r="R34" s="104">
        <v>5.95</v>
      </c>
      <c r="S34" s="104">
        <v>5.71</v>
      </c>
      <c r="T34" s="104">
        <v>5.5</v>
      </c>
      <c r="U34" s="104">
        <v>5.31</v>
      </c>
      <c r="V34" s="104">
        <v>5.14</v>
      </c>
      <c r="W34" s="104">
        <v>4.99</v>
      </c>
      <c r="X34" s="104">
        <v>4.8499999999999996</v>
      </c>
      <c r="Y34" s="104">
        <v>4.72</v>
      </c>
      <c r="Z34" s="104">
        <v>4.6100000000000003</v>
      </c>
      <c r="AA34" s="104">
        <v>4.5</v>
      </c>
      <c r="AB34" s="104">
        <v>4.4000000000000004</v>
      </c>
      <c r="AC34" s="104">
        <v>4.32</v>
      </c>
      <c r="AD34" s="104">
        <v>4.2300000000000004</v>
      </c>
      <c r="AE34" s="104">
        <v>4.16</v>
      </c>
      <c r="AF34" s="104">
        <v>4.09</v>
      </c>
      <c r="AG34" s="104">
        <v>4.0199999999999996</v>
      </c>
      <c r="AH34" s="104">
        <v>3.96</v>
      </c>
      <c r="AI34" s="104">
        <v>3.9</v>
      </c>
      <c r="AJ34" s="104">
        <v>3.85</v>
      </c>
      <c r="AK34" s="104">
        <v>3.8</v>
      </c>
      <c r="AL34" s="104">
        <v>3.76</v>
      </c>
      <c r="AM34" s="104">
        <v>3.71</v>
      </c>
      <c r="AN34" s="104">
        <v>3.68</v>
      </c>
      <c r="AO34" s="104">
        <v>3.64</v>
      </c>
      <c r="AP34" s="104">
        <v>3.61</v>
      </c>
      <c r="AQ34" s="104">
        <v>3.58</v>
      </c>
      <c r="AR34" s="104">
        <v>3.55</v>
      </c>
      <c r="AS34" s="104">
        <v>3.52</v>
      </c>
      <c r="AT34" s="104">
        <v>3.51</v>
      </c>
      <c r="AU34" s="104"/>
      <c r="AV34" s="104"/>
      <c r="AW34" s="104"/>
      <c r="AX34" s="104"/>
      <c r="AY34" s="104"/>
      <c r="AZ34" s="104"/>
      <c r="BA34" s="104"/>
    </row>
    <row r="35" spans="1:53" x14ac:dyDescent="0.25">
      <c r="A35" s="103">
        <v>24</v>
      </c>
      <c r="B35" s="104">
        <v>77.45</v>
      </c>
      <c r="C35" s="104">
        <v>39.44</v>
      </c>
      <c r="D35" s="104">
        <v>26.77</v>
      </c>
      <c r="E35" s="104">
        <v>20.45</v>
      </c>
      <c r="F35" s="104">
        <v>16.649999999999999</v>
      </c>
      <c r="G35" s="104">
        <v>14.13</v>
      </c>
      <c r="H35" s="104">
        <v>12.33</v>
      </c>
      <c r="I35" s="104">
        <v>10.98</v>
      </c>
      <c r="J35" s="104">
        <v>9.93</v>
      </c>
      <c r="K35" s="104">
        <v>9.1</v>
      </c>
      <c r="L35" s="104">
        <v>8.41</v>
      </c>
      <c r="M35" s="104">
        <v>7.85</v>
      </c>
      <c r="N35" s="104">
        <v>7.37</v>
      </c>
      <c r="O35" s="104">
        <v>6.96</v>
      </c>
      <c r="P35" s="104">
        <v>6.61</v>
      </c>
      <c r="Q35" s="104">
        <v>6.3</v>
      </c>
      <c r="R35" s="104">
        <v>6.03</v>
      </c>
      <c r="S35" s="104">
        <v>5.79</v>
      </c>
      <c r="T35" s="104">
        <v>5.58</v>
      </c>
      <c r="U35" s="104">
        <v>5.39</v>
      </c>
      <c r="V35" s="104">
        <v>5.22</v>
      </c>
      <c r="W35" s="104">
        <v>5.0599999999999996</v>
      </c>
      <c r="X35" s="104">
        <v>4.92</v>
      </c>
      <c r="Y35" s="104">
        <v>4.79</v>
      </c>
      <c r="Z35" s="104">
        <v>4.68</v>
      </c>
      <c r="AA35" s="104">
        <v>4.57</v>
      </c>
      <c r="AB35" s="104">
        <v>4.47</v>
      </c>
      <c r="AC35" s="104">
        <v>4.38</v>
      </c>
      <c r="AD35" s="104">
        <v>4.3</v>
      </c>
      <c r="AE35" s="104">
        <v>4.22</v>
      </c>
      <c r="AF35" s="104">
        <v>4.1500000000000004</v>
      </c>
      <c r="AG35" s="104">
        <v>4.08</v>
      </c>
      <c r="AH35" s="104">
        <v>4.0199999999999996</v>
      </c>
      <c r="AI35" s="104">
        <v>3.96</v>
      </c>
      <c r="AJ35" s="104">
        <v>3.91</v>
      </c>
      <c r="AK35" s="104">
        <v>3.86</v>
      </c>
      <c r="AL35" s="104">
        <v>3.82</v>
      </c>
      <c r="AM35" s="104">
        <v>3.77</v>
      </c>
      <c r="AN35" s="104">
        <v>3.74</v>
      </c>
      <c r="AO35" s="104">
        <v>3.7</v>
      </c>
      <c r="AP35" s="104">
        <v>3.67</v>
      </c>
      <c r="AQ35" s="104">
        <v>3.64</v>
      </c>
      <c r="AR35" s="104">
        <v>3.61</v>
      </c>
      <c r="AS35" s="104">
        <v>3.6</v>
      </c>
      <c r="AT35" s="104"/>
      <c r="AU35" s="104"/>
      <c r="AV35" s="104"/>
      <c r="AW35" s="104"/>
      <c r="AX35" s="104"/>
      <c r="AY35" s="104"/>
      <c r="AZ35" s="104"/>
      <c r="BA35" s="104"/>
    </row>
    <row r="36" spans="1:53" x14ac:dyDescent="0.25">
      <c r="A36" s="103">
        <v>25</v>
      </c>
      <c r="B36" s="104">
        <v>78.55</v>
      </c>
      <c r="C36" s="104">
        <v>40</v>
      </c>
      <c r="D36" s="104">
        <v>27.15</v>
      </c>
      <c r="E36" s="104">
        <v>20.74</v>
      </c>
      <c r="F36" s="104">
        <v>16.89</v>
      </c>
      <c r="G36" s="104">
        <v>14.33</v>
      </c>
      <c r="H36" s="104">
        <v>12.5</v>
      </c>
      <c r="I36" s="104">
        <v>11.14</v>
      </c>
      <c r="J36" s="104">
        <v>10.07</v>
      </c>
      <c r="K36" s="104">
        <v>9.23</v>
      </c>
      <c r="L36" s="104">
        <v>8.5399999999999991</v>
      </c>
      <c r="M36" s="104">
        <v>7.96</v>
      </c>
      <c r="N36" s="104">
        <v>7.48</v>
      </c>
      <c r="O36" s="104">
        <v>7.06</v>
      </c>
      <c r="P36" s="104">
        <v>6.7</v>
      </c>
      <c r="Q36" s="104">
        <v>6.39</v>
      </c>
      <c r="R36" s="104">
        <v>6.12</v>
      </c>
      <c r="S36" s="104">
        <v>5.88</v>
      </c>
      <c r="T36" s="104">
        <v>5.66</v>
      </c>
      <c r="U36" s="104">
        <v>5.47</v>
      </c>
      <c r="V36" s="104">
        <v>5.29</v>
      </c>
      <c r="W36" s="104">
        <v>5.14</v>
      </c>
      <c r="X36" s="104">
        <v>4.99</v>
      </c>
      <c r="Y36" s="104">
        <v>4.8600000000000003</v>
      </c>
      <c r="Z36" s="104">
        <v>4.75</v>
      </c>
      <c r="AA36" s="104">
        <v>4.6399999999999997</v>
      </c>
      <c r="AB36" s="104">
        <v>4.54</v>
      </c>
      <c r="AC36" s="104">
        <v>4.45</v>
      </c>
      <c r="AD36" s="104">
        <v>4.3600000000000003</v>
      </c>
      <c r="AE36" s="104">
        <v>4.28</v>
      </c>
      <c r="AF36" s="104">
        <v>4.21</v>
      </c>
      <c r="AG36" s="104">
        <v>4.1399999999999997</v>
      </c>
      <c r="AH36" s="104">
        <v>4.08</v>
      </c>
      <c r="AI36" s="104">
        <v>4.03</v>
      </c>
      <c r="AJ36" s="104">
        <v>3.97</v>
      </c>
      <c r="AK36" s="104">
        <v>3.92</v>
      </c>
      <c r="AL36" s="104">
        <v>3.88</v>
      </c>
      <c r="AM36" s="104">
        <v>3.84</v>
      </c>
      <c r="AN36" s="104">
        <v>3.8</v>
      </c>
      <c r="AO36" s="104">
        <v>3.76</v>
      </c>
      <c r="AP36" s="104">
        <v>3.73</v>
      </c>
      <c r="AQ36" s="104">
        <v>3.7</v>
      </c>
      <c r="AR36" s="104">
        <v>3.69</v>
      </c>
      <c r="AS36" s="104"/>
      <c r="AT36" s="104"/>
      <c r="AU36" s="104"/>
      <c r="AV36" s="104"/>
      <c r="AW36" s="104"/>
      <c r="AX36" s="104"/>
      <c r="AY36" s="104"/>
      <c r="AZ36" s="104"/>
      <c r="BA36" s="104"/>
    </row>
    <row r="37" spans="1:53" x14ac:dyDescent="0.25">
      <c r="A37" s="103">
        <v>26</v>
      </c>
      <c r="B37" s="104">
        <v>79.66</v>
      </c>
      <c r="C37" s="104">
        <v>40.57</v>
      </c>
      <c r="D37" s="104">
        <v>27.54</v>
      </c>
      <c r="E37" s="104">
        <v>21.03</v>
      </c>
      <c r="F37" s="104">
        <v>17.13</v>
      </c>
      <c r="G37" s="104">
        <v>14.53</v>
      </c>
      <c r="H37" s="104">
        <v>12.68</v>
      </c>
      <c r="I37" s="104">
        <v>11.3</v>
      </c>
      <c r="J37" s="104">
        <v>10.220000000000001</v>
      </c>
      <c r="K37" s="104">
        <v>9.36</v>
      </c>
      <c r="L37" s="104">
        <v>8.66</v>
      </c>
      <c r="M37" s="104">
        <v>8.08</v>
      </c>
      <c r="N37" s="104">
        <v>7.58</v>
      </c>
      <c r="O37" s="104">
        <v>7.16</v>
      </c>
      <c r="P37" s="104">
        <v>6.8</v>
      </c>
      <c r="Q37" s="104">
        <v>6.49</v>
      </c>
      <c r="R37" s="104">
        <v>6.21</v>
      </c>
      <c r="S37" s="104">
        <v>5.96</v>
      </c>
      <c r="T37" s="104">
        <v>5.74</v>
      </c>
      <c r="U37" s="104">
        <v>5.55</v>
      </c>
      <c r="V37" s="104">
        <v>5.37</v>
      </c>
      <c r="W37" s="104">
        <v>5.21</v>
      </c>
      <c r="X37" s="104">
        <v>5.07</v>
      </c>
      <c r="Y37" s="104">
        <v>4.9400000000000004</v>
      </c>
      <c r="Z37" s="104">
        <v>4.82</v>
      </c>
      <c r="AA37" s="104">
        <v>4.71</v>
      </c>
      <c r="AB37" s="104">
        <v>4.6100000000000003</v>
      </c>
      <c r="AC37" s="104">
        <v>4.51</v>
      </c>
      <c r="AD37" s="104">
        <v>4.43</v>
      </c>
      <c r="AE37" s="104">
        <v>4.3499999999999996</v>
      </c>
      <c r="AF37" s="104">
        <v>4.28</v>
      </c>
      <c r="AG37" s="104">
        <v>4.21</v>
      </c>
      <c r="AH37" s="104">
        <v>4.1500000000000004</v>
      </c>
      <c r="AI37" s="104">
        <v>4.09</v>
      </c>
      <c r="AJ37" s="104">
        <v>4.04</v>
      </c>
      <c r="AK37" s="104">
        <v>3.99</v>
      </c>
      <c r="AL37" s="104">
        <v>3.94</v>
      </c>
      <c r="AM37" s="104">
        <v>3.9</v>
      </c>
      <c r="AN37" s="104">
        <v>3.86</v>
      </c>
      <c r="AO37" s="104">
        <v>3.83</v>
      </c>
      <c r="AP37" s="104">
        <v>3.79</v>
      </c>
      <c r="AQ37" s="104">
        <v>3.78</v>
      </c>
      <c r="AR37" s="104"/>
      <c r="AS37" s="104"/>
      <c r="AT37" s="104"/>
      <c r="AU37" s="104"/>
      <c r="AV37" s="104"/>
      <c r="AW37" s="104"/>
      <c r="AX37" s="104"/>
      <c r="AY37" s="104"/>
      <c r="AZ37" s="104"/>
      <c r="BA37" s="104"/>
    </row>
    <row r="38" spans="1:53" x14ac:dyDescent="0.25">
      <c r="A38" s="103">
        <v>27</v>
      </c>
      <c r="B38" s="104">
        <v>80.790000000000006</v>
      </c>
      <c r="C38" s="104">
        <v>41.14</v>
      </c>
      <c r="D38" s="104">
        <v>27.93</v>
      </c>
      <c r="E38" s="104">
        <v>21.33</v>
      </c>
      <c r="F38" s="104">
        <v>17.38</v>
      </c>
      <c r="G38" s="104">
        <v>14.74</v>
      </c>
      <c r="H38" s="104">
        <v>12.86</v>
      </c>
      <c r="I38" s="104">
        <v>11.46</v>
      </c>
      <c r="J38" s="104">
        <v>10.37</v>
      </c>
      <c r="K38" s="104">
        <v>9.5</v>
      </c>
      <c r="L38" s="104">
        <v>8.7799999999999994</v>
      </c>
      <c r="M38" s="104">
        <v>8.19</v>
      </c>
      <c r="N38" s="104">
        <v>7.69</v>
      </c>
      <c r="O38" s="104">
        <v>7.27</v>
      </c>
      <c r="P38" s="104">
        <v>6.9</v>
      </c>
      <c r="Q38" s="104">
        <v>6.58</v>
      </c>
      <c r="R38" s="104">
        <v>6.3</v>
      </c>
      <c r="S38" s="104">
        <v>6.05</v>
      </c>
      <c r="T38" s="104">
        <v>5.83</v>
      </c>
      <c r="U38" s="104">
        <v>5.63</v>
      </c>
      <c r="V38" s="104">
        <v>5.45</v>
      </c>
      <c r="W38" s="104">
        <v>5.29</v>
      </c>
      <c r="X38" s="104">
        <v>5.14</v>
      </c>
      <c r="Y38" s="104">
        <v>5.01</v>
      </c>
      <c r="Z38" s="104">
        <v>4.8899999999999997</v>
      </c>
      <c r="AA38" s="104">
        <v>4.78</v>
      </c>
      <c r="AB38" s="104">
        <v>4.68</v>
      </c>
      <c r="AC38" s="104">
        <v>4.58</v>
      </c>
      <c r="AD38" s="104">
        <v>4.5</v>
      </c>
      <c r="AE38" s="104">
        <v>4.42</v>
      </c>
      <c r="AF38" s="104">
        <v>4.34</v>
      </c>
      <c r="AG38" s="104">
        <v>4.28</v>
      </c>
      <c r="AH38" s="104">
        <v>4.21</v>
      </c>
      <c r="AI38" s="104">
        <v>4.16</v>
      </c>
      <c r="AJ38" s="104">
        <v>4.0999999999999996</v>
      </c>
      <c r="AK38" s="104">
        <v>4.05</v>
      </c>
      <c r="AL38" s="104">
        <v>4.01</v>
      </c>
      <c r="AM38" s="104">
        <v>3.97</v>
      </c>
      <c r="AN38" s="104">
        <v>3.93</v>
      </c>
      <c r="AO38" s="104">
        <v>3.89</v>
      </c>
      <c r="AP38" s="104">
        <v>3.87</v>
      </c>
      <c r="AQ38" s="104"/>
      <c r="AR38" s="104"/>
      <c r="AS38" s="104"/>
      <c r="AT38" s="104"/>
      <c r="AU38" s="104"/>
      <c r="AV38" s="104"/>
      <c r="AW38" s="104"/>
      <c r="AX38" s="104"/>
      <c r="AY38" s="104"/>
      <c r="AZ38" s="104"/>
      <c r="BA38" s="104"/>
    </row>
    <row r="39" spans="1:53" x14ac:dyDescent="0.25">
      <c r="A39" s="103">
        <v>28</v>
      </c>
      <c r="B39" s="104">
        <v>81.93</v>
      </c>
      <c r="C39" s="104">
        <v>41.72</v>
      </c>
      <c r="D39" s="104">
        <v>28.33</v>
      </c>
      <c r="E39" s="104">
        <v>21.64</v>
      </c>
      <c r="F39" s="104">
        <v>17.62</v>
      </c>
      <c r="G39" s="104">
        <v>14.95</v>
      </c>
      <c r="H39" s="104">
        <v>13.05</v>
      </c>
      <c r="I39" s="104">
        <v>11.62</v>
      </c>
      <c r="J39" s="104">
        <v>10.52</v>
      </c>
      <c r="K39" s="104">
        <v>9.6300000000000008</v>
      </c>
      <c r="L39" s="104">
        <v>8.91</v>
      </c>
      <c r="M39" s="104">
        <v>8.31</v>
      </c>
      <c r="N39" s="104">
        <v>7.81</v>
      </c>
      <c r="O39" s="104">
        <v>7.37</v>
      </c>
      <c r="P39" s="104">
        <v>7</v>
      </c>
      <c r="Q39" s="104">
        <v>6.68</v>
      </c>
      <c r="R39" s="104">
        <v>6.39</v>
      </c>
      <c r="S39" s="104">
        <v>6.14</v>
      </c>
      <c r="T39" s="104">
        <v>5.91</v>
      </c>
      <c r="U39" s="104">
        <v>5.71</v>
      </c>
      <c r="V39" s="104">
        <v>5.53</v>
      </c>
      <c r="W39" s="104">
        <v>5.37</v>
      </c>
      <c r="X39" s="104">
        <v>5.22</v>
      </c>
      <c r="Y39" s="104">
        <v>5.09</v>
      </c>
      <c r="Z39" s="104">
        <v>4.96</v>
      </c>
      <c r="AA39" s="104">
        <v>4.8499999999999996</v>
      </c>
      <c r="AB39" s="104">
        <v>4.75</v>
      </c>
      <c r="AC39" s="104">
        <v>4.6500000000000004</v>
      </c>
      <c r="AD39" s="104">
        <v>4.57</v>
      </c>
      <c r="AE39" s="104">
        <v>4.49</v>
      </c>
      <c r="AF39" s="104">
        <v>4.41</v>
      </c>
      <c r="AG39" s="104">
        <v>4.34</v>
      </c>
      <c r="AH39" s="104">
        <v>4.28</v>
      </c>
      <c r="AI39" s="104">
        <v>4.22</v>
      </c>
      <c r="AJ39" s="104">
        <v>4.17</v>
      </c>
      <c r="AK39" s="104">
        <v>4.12</v>
      </c>
      <c r="AL39" s="104">
        <v>4.08</v>
      </c>
      <c r="AM39" s="104">
        <v>4.03</v>
      </c>
      <c r="AN39" s="104">
        <v>4</v>
      </c>
      <c r="AO39" s="104">
        <v>3.98</v>
      </c>
      <c r="AP39" s="104"/>
      <c r="AQ39" s="104"/>
      <c r="AR39" s="104"/>
      <c r="AS39" s="104"/>
      <c r="AT39" s="104"/>
      <c r="AU39" s="104"/>
      <c r="AV39" s="104"/>
      <c r="AW39" s="104"/>
      <c r="AX39" s="104"/>
      <c r="AY39" s="104"/>
      <c r="AZ39" s="104"/>
      <c r="BA39" s="104"/>
    </row>
    <row r="40" spans="1:53" x14ac:dyDescent="0.25">
      <c r="A40" s="103">
        <v>29</v>
      </c>
      <c r="B40" s="104">
        <v>83.08</v>
      </c>
      <c r="C40" s="104">
        <v>42.31</v>
      </c>
      <c r="D40" s="104">
        <v>28.73</v>
      </c>
      <c r="E40" s="104">
        <v>21.94</v>
      </c>
      <c r="F40" s="104">
        <v>17.87</v>
      </c>
      <c r="G40" s="104">
        <v>15.17</v>
      </c>
      <c r="H40" s="104">
        <v>13.23</v>
      </c>
      <c r="I40" s="104">
        <v>11.79</v>
      </c>
      <c r="J40" s="104">
        <v>10.67</v>
      </c>
      <c r="K40" s="104">
        <v>9.77</v>
      </c>
      <c r="L40" s="104">
        <v>9.0399999999999991</v>
      </c>
      <c r="M40" s="104">
        <v>8.43</v>
      </c>
      <c r="N40" s="104">
        <v>7.92</v>
      </c>
      <c r="O40" s="104">
        <v>7.48</v>
      </c>
      <c r="P40" s="104">
        <v>7.1</v>
      </c>
      <c r="Q40" s="104">
        <v>6.77</v>
      </c>
      <c r="R40" s="104">
        <v>6.48</v>
      </c>
      <c r="S40" s="104">
        <v>6.23</v>
      </c>
      <c r="T40" s="104">
        <v>6</v>
      </c>
      <c r="U40" s="104">
        <v>5.8</v>
      </c>
      <c r="V40" s="104">
        <v>5.61</v>
      </c>
      <c r="W40" s="104">
        <v>5.45</v>
      </c>
      <c r="X40" s="104">
        <v>5.3</v>
      </c>
      <c r="Y40" s="104">
        <v>5.16</v>
      </c>
      <c r="Z40" s="104">
        <v>5.04</v>
      </c>
      <c r="AA40" s="104">
        <v>4.92</v>
      </c>
      <c r="AB40" s="104">
        <v>4.82</v>
      </c>
      <c r="AC40" s="104">
        <v>4.72</v>
      </c>
      <c r="AD40" s="104">
        <v>4.6399999999999997</v>
      </c>
      <c r="AE40" s="104">
        <v>4.5599999999999996</v>
      </c>
      <c r="AF40" s="104">
        <v>4.4800000000000004</v>
      </c>
      <c r="AG40" s="104">
        <v>4.41</v>
      </c>
      <c r="AH40" s="104">
        <v>4.3499999999999996</v>
      </c>
      <c r="AI40" s="104">
        <v>4.29</v>
      </c>
      <c r="AJ40" s="104">
        <v>4.24</v>
      </c>
      <c r="AK40" s="104">
        <v>4.1900000000000004</v>
      </c>
      <c r="AL40" s="104">
        <v>4.1500000000000004</v>
      </c>
      <c r="AM40" s="104">
        <v>4.1100000000000003</v>
      </c>
      <c r="AN40" s="104">
        <v>4.08</v>
      </c>
      <c r="AO40" s="104"/>
      <c r="AP40" s="104"/>
      <c r="AQ40" s="104"/>
      <c r="AR40" s="104"/>
      <c r="AS40" s="104"/>
      <c r="AT40" s="104"/>
      <c r="AU40" s="104"/>
      <c r="AV40" s="104"/>
      <c r="AW40" s="104"/>
      <c r="AX40" s="104"/>
      <c r="AY40" s="104"/>
      <c r="AZ40" s="104"/>
      <c r="BA40" s="104"/>
    </row>
    <row r="41" spans="1:53" x14ac:dyDescent="0.25">
      <c r="A41" s="103">
        <v>30</v>
      </c>
      <c r="B41" s="104">
        <v>84.25</v>
      </c>
      <c r="C41" s="104">
        <v>42.91</v>
      </c>
      <c r="D41" s="104">
        <v>29.13</v>
      </c>
      <c r="E41" s="104">
        <v>22.25</v>
      </c>
      <c r="F41" s="104">
        <v>18.13</v>
      </c>
      <c r="G41" s="104">
        <v>15.38</v>
      </c>
      <c r="H41" s="104">
        <v>13.42</v>
      </c>
      <c r="I41" s="104">
        <v>11.96</v>
      </c>
      <c r="J41" s="104">
        <v>10.82</v>
      </c>
      <c r="K41" s="104">
        <v>9.91</v>
      </c>
      <c r="L41" s="104">
        <v>9.17</v>
      </c>
      <c r="M41" s="104">
        <v>8.5500000000000007</v>
      </c>
      <c r="N41" s="104">
        <v>8.0299999999999994</v>
      </c>
      <c r="O41" s="104">
        <v>7.59</v>
      </c>
      <c r="P41" s="104">
        <v>7.21</v>
      </c>
      <c r="Q41" s="104">
        <v>6.87</v>
      </c>
      <c r="R41" s="104">
        <v>6.58</v>
      </c>
      <c r="S41" s="104">
        <v>6.32</v>
      </c>
      <c r="T41" s="104">
        <v>6.09</v>
      </c>
      <c r="U41" s="104">
        <v>5.88</v>
      </c>
      <c r="V41" s="104">
        <v>5.7</v>
      </c>
      <c r="W41" s="104">
        <v>5.53</v>
      </c>
      <c r="X41" s="104">
        <v>5.38</v>
      </c>
      <c r="Y41" s="104">
        <v>5.24</v>
      </c>
      <c r="Z41" s="104">
        <v>5.1100000000000003</v>
      </c>
      <c r="AA41" s="104">
        <v>5</v>
      </c>
      <c r="AB41" s="104">
        <v>4.9000000000000004</v>
      </c>
      <c r="AC41" s="104">
        <v>4.8</v>
      </c>
      <c r="AD41" s="104">
        <v>4.71</v>
      </c>
      <c r="AE41" s="104">
        <v>4.63</v>
      </c>
      <c r="AF41" s="104">
        <v>4.5599999999999996</v>
      </c>
      <c r="AG41" s="104">
        <v>4.49</v>
      </c>
      <c r="AH41" s="104">
        <v>4.42</v>
      </c>
      <c r="AI41" s="104">
        <v>4.37</v>
      </c>
      <c r="AJ41" s="104">
        <v>4.3099999999999996</v>
      </c>
      <c r="AK41" s="104">
        <v>4.26</v>
      </c>
      <c r="AL41" s="104">
        <v>4.22</v>
      </c>
      <c r="AM41" s="104">
        <v>4.1900000000000004</v>
      </c>
      <c r="AN41" s="104"/>
      <c r="AO41" s="104"/>
      <c r="AP41" s="104"/>
      <c r="AQ41" s="104"/>
      <c r="AR41" s="104"/>
      <c r="AS41" s="104"/>
      <c r="AT41" s="104"/>
      <c r="AU41" s="104"/>
      <c r="AV41" s="104"/>
      <c r="AW41" s="104"/>
      <c r="AX41" s="104"/>
      <c r="AY41" s="104"/>
      <c r="AZ41" s="104"/>
      <c r="BA41" s="104"/>
    </row>
    <row r="42" spans="1:53" x14ac:dyDescent="0.25">
      <c r="A42" s="103">
        <v>31</v>
      </c>
      <c r="B42" s="104">
        <v>85.43</v>
      </c>
      <c r="C42" s="104">
        <v>43.51</v>
      </c>
      <c r="D42" s="104">
        <v>29.54</v>
      </c>
      <c r="E42" s="104">
        <v>22.57</v>
      </c>
      <c r="F42" s="104">
        <v>18.38</v>
      </c>
      <c r="G42" s="104">
        <v>15.6</v>
      </c>
      <c r="H42" s="104">
        <v>13.61</v>
      </c>
      <c r="I42" s="104">
        <v>12.13</v>
      </c>
      <c r="J42" s="104">
        <v>10.97</v>
      </c>
      <c r="K42" s="104">
        <v>10.050000000000001</v>
      </c>
      <c r="L42" s="104">
        <v>9.3000000000000007</v>
      </c>
      <c r="M42" s="104">
        <v>8.68</v>
      </c>
      <c r="N42" s="104">
        <v>8.15</v>
      </c>
      <c r="O42" s="104">
        <v>7.7</v>
      </c>
      <c r="P42" s="104">
        <v>7.31</v>
      </c>
      <c r="Q42" s="104">
        <v>6.97</v>
      </c>
      <c r="R42" s="104">
        <v>6.68</v>
      </c>
      <c r="S42" s="104">
        <v>6.41</v>
      </c>
      <c r="T42" s="104">
        <v>6.18</v>
      </c>
      <c r="U42" s="104">
        <v>5.97</v>
      </c>
      <c r="V42" s="104">
        <v>5.78</v>
      </c>
      <c r="W42" s="104">
        <v>5.61</v>
      </c>
      <c r="X42" s="104">
        <v>5.46</v>
      </c>
      <c r="Y42" s="104">
        <v>5.32</v>
      </c>
      <c r="Z42" s="104">
        <v>5.19</v>
      </c>
      <c r="AA42" s="104">
        <v>5.08</v>
      </c>
      <c r="AB42" s="104">
        <v>4.97</v>
      </c>
      <c r="AC42" s="104">
        <v>4.88</v>
      </c>
      <c r="AD42" s="104">
        <v>4.79</v>
      </c>
      <c r="AE42" s="104">
        <v>4.71</v>
      </c>
      <c r="AF42" s="104">
        <v>4.63</v>
      </c>
      <c r="AG42" s="104">
        <v>4.5599999999999996</v>
      </c>
      <c r="AH42" s="104">
        <v>4.5</v>
      </c>
      <c r="AI42" s="104">
        <v>4.4400000000000004</v>
      </c>
      <c r="AJ42" s="104">
        <v>4.3899999999999997</v>
      </c>
      <c r="AK42" s="104">
        <v>4.34</v>
      </c>
      <c r="AL42" s="104">
        <v>4.3099999999999996</v>
      </c>
      <c r="AM42" s="104"/>
      <c r="AN42" s="104"/>
      <c r="AO42" s="104"/>
      <c r="AP42" s="104"/>
      <c r="AQ42" s="104"/>
      <c r="AR42" s="104"/>
      <c r="AS42" s="104"/>
      <c r="AT42" s="104"/>
      <c r="AU42" s="104"/>
      <c r="AV42" s="104"/>
      <c r="AW42" s="104"/>
      <c r="AX42" s="104"/>
      <c r="AY42" s="104"/>
      <c r="AZ42" s="104"/>
      <c r="BA42" s="104"/>
    </row>
    <row r="43" spans="1:53" x14ac:dyDescent="0.25">
      <c r="A43" s="103">
        <v>32</v>
      </c>
      <c r="B43" s="104">
        <v>86.62</v>
      </c>
      <c r="C43" s="104">
        <v>44.12</v>
      </c>
      <c r="D43" s="104">
        <v>29.96</v>
      </c>
      <c r="E43" s="104">
        <v>22.88</v>
      </c>
      <c r="F43" s="104">
        <v>18.64</v>
      </c>
      <c r="G43" s="104">
        <v>15.82</v>
      </c>
      <c r="H43" s="104">
        <v>13.81</v>
      </c>
      <c r="I43" s="104">
        <v>12.3</v>
      </c>
      <c r="J43" s="104">
        <v>11.13</v>
      </c>
      <c r="K43" s="104">
        <v>10.199999999999999</v>
      </c>
      <c r="L43" s="104">
        <v>9.43</v>
      </c>
      <c r="M43" s="104">
        <v>8.8000000000000007</v>
      </c>
      <c r="N43" s="104">
        <v>8.27</v>
      </c>
      <c r="O43" s="104">
        <v>7.81</v>
      </c>
      <c r="P43" s="104">
        <v>7.42</v>
      </c>
      <c r="Q43" s="104">
        <v>7.07</v>
      </c>
      <c r="R43" s="104">
        <v>6.77</v>
      </c>
      <c r="S43" s="104">
        <v>6.51</v>
      </c>
      <c r="T43" s="104">
        <v>6.27</v>
      </c>
      <c r="U43" s="104">
        <v>6.06</v>
      </c>
      <c r="V43" s="104">
        <v>5.87</v>
      </c>
      <c r="W43" s="104">
        <v>5.7</v>
      </c>
      <c r="X43" s="104">
        <v>5.54</v>
      </c>
      <c r="Y43" s="104">
        <v>5.4</v>
      </c>
      <c r="Z43" s="104">
        <v>5.27</v>
      </c>
      <c r="AA43" s="104">
        <v>5.16</v>
      </c>
      <c r="AB43" s="104">
        <v>5.05</v>
      </c>
      <c r="AC43" s="104">
        <v>4.95</v>
      </c>
      <c r="AD43" s="104">
        <v>4.8600000000000003</v>
      </c>
      <c r="AE43" s="104">
        <v>4.78</v>
      </c>
      <c r="AF43" s="104">
        <v>4.71</v>
      </c>
      <c r="AG43" s="104">
        <v>4.6399999999999997</v>
      </c>
      <c r="AH43" s="104">
        <v>4.58</v>
      </c>
      <c r="AI43" s="104">
        <v>4.5199999999999996</v>
      </c>
      <c r="AJ43" s="104">
        <v>4.47</v>
      </c>
      <c r="AK43" s="104">
        <v>4.43</v>
      </c>
      <c r="AL43" s="104"/>
      <c r="AM43" s="104"/>
      <c r="AN43" s="104"/>
      <c r="AO43" s="104"/>
      <c r="AP43" s="104"/>
      <c r="AQ43" s="104"/>
      <c r="AR43" s="104"/>
      <c r="AS43" s="104"/>
      <c r="AT43" s="104"/>
      <c r="AU43" s="104"/>
      <c r="AV43" s="104"/>
      <c r="AW43" s="104"/>
      <c r="AX43" s="104"/>
      <c r="AY43" s="104"/>
      <c r="AZ43" s="104"/>
      <c r="BA43" s="104"/>
    </row>
    <row r="44" spans="1:53" x14ac:dyDescent="0.25">
      <c r="A44" s="103">
        <v>33</v>
      </c>
      <c r="B44" s="104">
        <v>87.82</v>
      </c>
      <c r="C44" s="104">
        <v>44.73</v>
      </c>
      <c r="D44" s="104">
        <v>30.38</v>
      </c>
      <c r="E44" s="104">
        <v>23.2</v>
      </c>
      <c r="F44" s="104">
        <v>18.899999999999999</v>
      </c>
      <c r="G44" s="104">
        <v>16.04</v>
      </c>
      <c r="H44" s="104">
        <v>14</v>
      </c>
      <c r="I44" s="104">
        <v>12.47</v>
      </c>
      <c r="J44" s="104">
        <v>11.29</v>
      </c>
      <c r="K44" s="104">
        <v>10.34</v>
      </c>
      <c r="L44" s="104">
        <v>9.57</v>
      </c>
      <c r="M44" s="104">
        <v>8.93</v>
      </c>
      <c r="N44" s="104">
        <v>8.39</v>
      </c>
      <c r="O44" s="104">
        <v>7.92</v>
      </c>
      <c r="P44" s="104">
        <v>7.52</v>
      </c>
      <c r="Q44" s="104">
        <v>7.18</v>
      </c>
      <c r="R44" s="104">
        <v>6.87</v>
      </c>
      <c r="S44" s="104">
        <v>6.6</v>
      </c>
      <c r="T44" s="104">
        <v>6.36</v>
      </c>
      <c r="U44" s="104">
        <v>6.15</v>
      </c>
      <c r="V44" s="104">
        <v>5.96</v>
      </c>
      <c r="W44" s="104">
        <v>5.78</v>
      </c>
      <c r="X44" s="104">
        <v>5.63</v>
      </c>
      <c r="Y44" s="104">
        <v>5.48</v>
      </c>
      <c r="Z44" s="104">
        <v>5.36</v>
      </c>
      <c r="AA44" s="104">
        <v>5.24</v>
      </c>
      <c r="AB44" s="104">
        <v>5.13</v>
      </c>
      <c r="AC44" s="104">
        <v>5.03</v>
      </c>
      <c r="AD44" s="104">
        <v>4.95</v>
      </c>
      <c r="AE44" s="104">
        <v>4.8600000000000003</v>
      </c>
      <c r="AF44" s="104">
        <v>4.79</v>
      </c>
      <c r="AG44" s="104">
        <v>4.72</v>
      </c>
      <c r="AH44" s="104">
        <v>4.66</v>
      </c>
      <c r="AI44" s="104">
        <v>4.5999999999999996</v>
      </c>
      <c r="AJ44" s="104">
        <v>4.5599999999999996</v>
      </c>
      <c r="AK44" s="104"/>
      <c r="AL44" s="104"/>
      <c r="AM44" s="104"/>
      <c r="AN44" s="104"/>
      <c r="AO44" s="104"/>
      <c r="AP44" s="104"/>
      <c r="AQ44" s="104"/>
      <c r="AR44" s="104"/>
      <c r="AS44" s="104"/>
      <c r="AT44" s="104"/>
      <c r="AU44" s="104"/>
      <c r="AV44" s="104"/>
      <c r="AW44" s="104"/>
      <c r="AX44" s="104"/>
      <c r="AY44" s="104"/>
      <c r="AZ44" s="104"/>
      <c r="BA44" s="104"/>
    </row>
    <row r="45" spans="1:53" x14ac:dyDescent="0.25">
      <c r="A45" s="103">
        <v>34</v>
      </c>
      <c r="B45" s="104">
        <v>89.04</v>
      </c>
      <c r="C45" s="104">
        <v>45.35</v>
      </c>
      <c r="D45" s="104">
        <v>30.8</v>
      </c>
      <c r="E45" s="104">
        <v>23.53</v>
      </c>
      <c r="F45" s="104">
        <v>19.170000000000002</v>
      </c>
      <c r="G45" s="104">
        <v>16.27</v>
      </c>
      <c r="H45" s="104">
        <v>14.2</v>
      </c>
      <c r="I45" s="104">
        <v>12.65</v>
      </c>
      <c r="J45" s="104">
        <v>11.45</v>
      </c>
      <c r="K45" s="104">
        <v>10.49</v>
      </c>
      <c r="L45" s="104">
        <v>9.6999999999999993</v>
      </c>
      <c r="M45" s="104">
        <v>9.0500000000000007</v>
      </c>
      <c r="N45" s="104">
        <v>8.51</v>
      </c>
      <c r="O45" s="104">
        <v>8.0399999999999991</v>
      </c>
      <c r="P45" s="104">
        <v>7.63</v>
      </c>
      <c r="Q45" s="104">
        <v>7.28</v>
      </c>
      <c r="R45" s="104">
        <v>6.97</v>
      </c>
      <c r="S45" s="104">
        <v>6.7</v>
      </c>
      <c r="T45" s="104">
        <v>6.46</v>
      </c>
      <c r="U45" s="104">
        <v>6.24</v>
      </c>
      <c r="V45" s="104">
        <v>6.05</v>
      </c>
      <c r="W45" s="104">
        <v>5.87</v>
      </c>
      <c r="X45" s="104">
        <v>5.71</v>
      </c>
      <c r="Y45" s="104">
        <v>5.57</v>
      </c>
      <c r="Z45" s="104">
        <v>5.44</v>
      </c>
      <c r="AA45" s="104">
        <v>5.32</v>
      </c>
      <c r="AB45" s="104">
        <v>5.22</v>
      </c>
      <c r="AC45" s="104">
        <v>5.12</v>
      </c>
      <c r="AD45" s="104">
        <v>5.03</v>
      </c>
      <c r="AE45" s="104">
        <v>4.95</v>
      </c>
      <c r="AF45" s="104">
        <v>4.87</v>
      </c>
      <c r="AG45" s="104">
        <v>4.8</v>
      </c>
      <c r="AH45" s="104">
        <v>4.74</v>
      </c>
      <c r="AI45" s="104">
        <v>4.7</v>
      </c>
      <c r="AJ45" s="104"/>
      <c r="AK45" s="104"/>
      <c r="AL45" s="104"/>
      <c r="AM45" s="104"/>
      <c r="AN45" s="104"/>
      <c r="AO45" s="104"/>
      <c r="AP45" s="104"/>
      <c r="AQ45" s="104"/>
      <c r="AR45" s="104"/>
      <c r="AS45" s="104"/>
      <c r="AT45" s="104"/>
      <c r="AU45" s="104"/>
      <c r="AV45" s="104"/>
      <c r="AW45" s="104"/>
      <c r="AX45" s="104"/>
      <c r="AY45" s="104"/>
      <c r="AZ45" s="104"/>
      <c r="BA45" s="104"/>
    </row>
    <row r="46" spans="1:53" x14ac:dyDescent="0.25">
      <c r="A46" s="103">
        <v>35</v>
      </c>
      <c r="B46" s="104">
        <v>90.26</v>
      </c>
      <c r="C46" s="104">
        <v>45.98</v>
      </c>
      <c r="D46" s="104">
        <v>31.23</v>
      </c>
      <c r="E46" s="104">
        <v>23.85</v>
      </c>
      <c r="F46" s="104">
        <v>19.440000000000001</v>
      </c>
      <c r="G46" s="104">
        <v>16.489999999999998</v>
      </c>
      <c r="H46" s="104">
        <v>14.4</v>
      </c>
      <c r="I46" s="104">
        <v>12.83</v>
      </c>
      <c r="J46" s="104">
        <v>11.61</v>
      </c>
      <c r="K46" s="104">
        <v>10.63</v>
      </c>
      <c r="L46" s="104">
        <v>9.84</v>
      </c>
      <c r="M46" s="104">
        <v>9.18</v>
      </c>
      <c r="N46" s="104">
        <v>8.6300000000000008</v>
      </c>
      <c r="O46" s="104">
        <v>8.15</v>
      </c>
      <c r="P46" s="104">
        <v>7.74</v>
      </c>
      <c r="Q46" s="104">
        <v>7.39</v>
      </c>
      <c r="R46" s="104">
        <v>7.07</v>
      </c>
      <c r="S46" s="104">
        <v>6.8</v>
      </c>
      <c r="T46" s="104">
        <v>6.55</v>
      </c>
      <c r="U46" s="104">
        <v>6.33</v>
      </c>
      <c r="V46" s="104">
        <v>6.14</v>
      </c>
      <c r="W46" s="104">
        <v>5.96</v>
      </c>
      <c r="X46" s="104">
        <v>5.8</v>
      </c>
      <c r="Y46" s="104">
        <v>5.66</v>
      </c>
      <c r="Z46" s="104">
        <v>5.53</v>
      </c>
      <c r="AA46" s="104">
        <v>5.41</v>
      </c>
      <c r="AB46" s="104">
        <v>5.3</v>
      </c>
      <c r="AC46" s="104">
        <v>5.2</v>
      </c>
      <c r="AD46" s="104">
        <v>5.1100000000000003</v>
      </c>
      <c r="AE46" s="104">
        <v>5.03</v>
      </c>
      <c r="AF46" s="104">
        <v>4.96</v>
      </c>
      <c r="AG46" s="104">
        <v>4.8899999999999997</v>
      </c>
      <c r="AH46" s="104">
        <v>4.84</v>
      </c>
      <c r="AI46" s="104"/>
      <c r="AJ46" s="104"/>
      <c r="AK46" s="104"/>
      <c r="AL46" s="104"/>
      <c r="AM46" s="104"/>
      <c r="AN46" s="104"/>
      <c r="AO46" s="104"/>
      <c r="AP46" s="104"/>
      <c r="AQ46" s="104"/>
      <c r="AR46" s="104"/>
      <c r="AS46" s="104"/>
      <c r="AT46" s="104"/>
      <c r="AU46" s="104"/>
      <c r="AV46" s="104"/>
      <c r="AW46" s="104"/>
      <c r="AX46" s="104"/>
      <c r="AY46" s="104"/>
      <c r="AZ46" s="104"/>
      <c r="BA46" s="104"/>
    </row>
    <row r="47" spans="1:53" x14ac:dyDescent="0.25">
      <c r="A47" s="103">
        <v>36</v>
      </c>
      <c r="B47" s="104">
        <v>91.5</v>
      </c>
      <c r="C47" s="104">
        <v>46.61</v>
      </c>
      <c r="D47" s="104">
        <v>31.66</v>
      </c>
      <c r="E47" s="104">
        <v>24.18</v>
      </c>
      <c r="F47" s="104">
        <v>19.71</v>
      </c>
      <c r="G47" s="104">
        <v>16.72</v>
      </c>
      <c r="H47" s="104">
        <v>14.6</v>
      </c>
      <c r="I47" s="104">
        <v>13.01</v>
      </c>
      <c r="J47" s="104">
        <v>11.77</v>
      </c>
      <c r="K47" s="104">
        <v>10.78</v>
      </c>
      <c r="L47" s="104">
        <v>9.98</v>
      </c>
      <c r="M47" s="104">
        <v>9.31</v>
      </c>
      <c r="N47" s="104">
        <v>8.75</v>
      </c>
      <c r="O47" s="104">
        <v>8.27</v>
      </c>
      <c r="P47" s="104">
        <v>7.86</v>
      </c>
      <c r="Q47" s="104">
        <v>7.49</v>
      </c>
      <c r="R47" s="104">
        <v>7.18</v>
      </c>
      <c r="S47" s="104">
        <v>6.9</v>
      </c>
      <c r="T47" s="104">
        <v>6.65</v>
      </c>
      <c r="U47" s="104">
        <v>6.43</v>
      </c>
      <c r="V47" s="104">
        <v>6.23</v>
      </c>
      <c r="W47" s="104">
        <v>6.05</v>
      </c>
      <c r="X47" s="104">
        <v>5.89</v>
      </c>
      <c r="Y47" s="104">
        <v>5.75</v>
      </c>
      <c r="Z47" s="104">
        <v>5.62</v>
      </c>
      <c r="AA47" s="104">
        <v>5.5</v>
      </c>
      <c r="AB47" s="104">
        <v>5.39</v>
      </c>
      <c r="AC47" s="104">
        <v>5.29</v>
      </c>
      <c r="AD47" s="104">
        <v>5.2</v>
      </c>
      <c r="AE47" s="104">
        <v>5.12</v>
      </c>
      <c r="AF47" s="104">
        <v>5.05</v>
      </c>
      <c r="AG47" s="104">
        <v>5</v>
      </c>
      <c r="AH47" s="104"/>
      <c r="AI47" s="104"/>
      <c r="AJ47" s="104"/>
      <c r="AK47" s="104"/>
      <c r="AL47" s="104"/>
      <c r="AM47" s="104"/>
      <c r="AN47" s="104"/>
      <c r="AO47" s="104"/>
      <c r="AP47" s="104"/>
      <c r="AQ47" s="104"/>
      <c r="AR47" s="104"/>
      <c r="AS47" s="104"/>
      <c r="AT47" s="104"/>
      <c r="AU47" s="104"/>
      <c r="AV47" s="104"/>
      <c r="AW47" s="104"/>
      <c r="AX47" s="104"/>
      <c r="AY47" s="104"/>
      <c r="AZ47" s="104"/>
      <c r="BA47" s="104"/>
    </row>
    <row r="48" spans="1:53" x14ac:dyDescent="0.25">
      <c r="A48" s="103">
        <v>37</v>
      </c>
      <c r="B48" s="104">
        <v>92.76</v>
      </c>
      <c r="C48" s="104">
        <v>47.25</v>
      </c>
      <c r="D48" s="104">
        <v>32.090000000000003</v>
      </c>
      <c r="E48" s="104">
        <v>24.52</v>
      </c>
      <c r="F48" s="104">
        <v>19.98</v>
      </c>
      <c r="G48" s="104">
        <v>16.96</v>
      </c>
      <c r="H48" s="104">
        <v>14.8</v>
      </c>
      <c r="I48" s="104">
        <v>13.19</v>
      </c>
      <c r="J48" s="104">
        <v>11.94</v>
      </c>
      <c r="K48" s="104">
        <v>10.94</v>
      </c>
      <c r="L48" s="104">
        <v>10.119999999999999</v>
      </c>
      <c r="M48" s="104">
        <v>9.4499999999999993</v>
      </c>
      <c r="N48" s="104">
        <v>8.8800000000000008</v>
      </c>
      <c r="O48" s="104">
        <v>8.39</v>
      </c>
      <c r="P48" s="104">
        <v>7.97</v>
      </c>
      <c r="Q48" s="104">
        <v>7.6</v>
      </c>
      <c r="R48" s="104">
        <v>7.28</v>
      </c>
      <c r="S48" s="104">
        <v>7</v>
      </c>
      <c r="T48" s="104">
        <v>6.75</v>
      </c>
      <c r="U48" s="104">
        <v>6.53</v>
      </c>
      <c r="V48" s="104">
        <v>6.33</v>
      </c>
      <c r="W48" s="104">
        <v>6.15</v>
      </c>
      <c r="X48" s="104">
        <v>5.99</v>
      </c>
      <c r="Y48" s="104">
        <v>5.84</v>
      </c>
      <c r="Z48" s="104">
        <v>5.71</v>
      </c>
      <c r="AA48" s="104">
        <v>5.59</v>
      </c>
      <c r="AB48" s="104">
        <v>5.49</v>
      </c>
      <c r="AC48" s="104">
        <v>5.39</v>
      </c>
      <c r="AD48" s="104">
        <v>5.3</v>
      </c>
      <c r="AE48" s="104">
        <v>5.22</v>
      </c>
      <c r="AF48" s="104">
        <v>5.16</v>
      </c>
      <c r="AG48" s="104"/>
      <c r="AH48" s="104"/>
      <c r="AI48" s="104"/>
      <c r="AJ48" s="104"/>
      <c r="AK48" s="104"/>
      <c r="AL48" s="104"/>
      <c r="AM48" s="104"/>
      <c r="AN48" s="104"/>
      <c r="AO48" s="104"/>
      <c r="AP48" s="104"/>
      <c r="AQ48" s="104"/>
      <c r="AR48" s="104"/>
      <c r="AS48" s="104"/>
      <c r="AT48" s="104"/>
      <c r="AU48" s="104"/>
      <c r="AV48" s="104"/>
      <c r="AW48" s="104"/>
      <c r="AX48" s="104"/>
      <c r="AY48" s="104"/>
      <c r="AZ48" s="104"/>
      <c r="BA48" s="104"/>
    </row>
    <row r="49" spans="1:53" x14ac:dyDescent="0.25">
      <c r="A49" s="103">
        <v>38</v>
      </c>
      <c r="B49" s="104">
        <v>94.03</v>
      </c>
      <c r="C49" s="104">
        <v>47.9</v>
      </c>
      <c r="D49" s="104">
        <v>32.54</v>
      </c>
      <c r="E49" s="104">
        <v>24.86</v>
      </c>
      <c r="F49" s="104">
        <v>20.260000000000002</v>
      </c>
      <c r="G49" s="104">
        <v>17.190000000000001</v>
      </c>
      <c r="H49" s="104">
        <v>15.01</v>
      </c>
      <c r="I49" s="104">
        <v>13.37</v>
      </c>
      <c r="J49" s="104">
        <v>12.1</v>
      </c>
      <c r="K49" s="104">
        <v>11.09</v>
      </c>
      <c r="L49" s="104">
        <v>10.27</v>
      </c>
      <c r="M49" s="104">
        <v>9.58</v>
      </c>
      <c r="N49" s="104">
        <v>9</v>
      </c>
      <c r="O49" s="104">
        <v>8.51</v>
      </c>
      <c r="P49" s="104">
        <v>8.09</v>
      </c>
      <c r="Q49" s="104">
        <v>7.72</v>
      </c>
      <c r="R49" s="104">
        <v>7.39</v>
      </c>
      <c r="S49" s="104">
        <v>7.11</v>
      </c>
      <c r="T49" s="104">
        <v>6.86</v>
      </c>
      <c r="U49" s="104">
        <v>6.63</v>
      </c>
      <c r="V49" s="104">
        <v>6.43</v>
      </c>
      <c r="W49" s="104">
        <v>6.25</v>
      </c>
      <c r="X49" s="104">
        <v>6.09</v>
      </c>
      <c r="Y49" s="104">
        <v>5.94</v>
      </c>
      <c r="Z49" s="104">
        <v>5.81</v>
      </c>
      <c r="AA49" s="104">
        <v>5.69</v>
      </c>
      <c r="AB49" s="104">
        <v>5.58</v>
      </c>
      <c r="AC49" s="104">
        <v>5.48</v>
      </c>
      <c r="AD49" s="104">
        <v>5.39</v>
      </c>
      <c r="AE49" s="104">
        <v>5.33</v>
      </c>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row>
    <row r="50" spans="1:53" x14ac:dyDescent="0.25">
      <c r="A50" s="103">
        <v>39</v>
      </c>
      <c r="B50" s="104">
        <v>95.33</v>
      </c>
      <c r="C50" s="104">
        <v>48.57</v>
      </c>
      <c r="D50" s="104">
        <v>32.99</v>
      </c>
      <c r="E50" s="104">
        <v>25.2</v>
      </c>
      <c r="F50" s="104">
        <v>20.54</v>
      </c>
      <c r="G50" s="104">
        <v>17.43</v>
      </c>
      <c r="H50" s="104">
        <v>15.22</v>
      </c>
      <c r="I50" s="104">
        <v>13.56</v>
      </c>
      <c r="J50" s="104">
        <v>12.28</v>
      </c>
      <c r="K50" s="104">
        <v>11.25</v>
      </c>
      <c r="L50" s="104">
        <v>10.41</v>
      </c>
      <c r="M50" s="104">
        <v>9.7200000000000006</v>
      </c>
      <c r="N50" s="104">
        <v>9.14</v>
      </c>
      <c r="O50" s="104">
        <v>8.64</v>
      </c>
      <c r="P50" s="104">
        <v>8.2100000000000009</v>
      </c>
      <c r="Q50" s="104">
        <v>7.83</v>
      </c>
      <c r="R50" s="104">
        <v>7.51</v>
      </c>
      <c r="S50" s="104">
        <v>7.22</v>
      </c>
      <c r="T50" s="104">
        <v>6.97</v>
      </c>
      <c r="U50" s="104">
        <v>6.74</v>
      </c>
      <c r="V50" s="104">
        <v>6.54</v>
      </c>
      <c r="W50" s="104">
        <v>6.36</v>
      </c>
      <c r="X50" s="104">
        <v>6.19</v>
      </c>
      <c r="Y50" s="104">
        <v>6.05</v>
      </c>
      <c r="Z50" s="104">
        <v>5.91</v>
      </c>
      <c r="AA50" s="104">
        <v>5.79</v>
      </c>
      <c r="AB50" s="104">
        <v>5.69</v>
      </c>
      <c r="AC50" s="104">
        <v>5.59</v>
      </c>
      <c r="AD50" s="104">
        <v>5.51</v>
      </c>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row>
    <row r="51" spans="1:53" x14ac:dyDescent="0.25">
      <c r="A51" s="103">
        <v>40</v>
      </c>
      <c r="B51" s="104">
        <v>96.65</v>
      </c>
      <c r="C51" s="104">
        <v>49.24</v>
      </c>
      <c r="D51" s="104">
        <v>33.44</v>
      </c>
      <c r="E51" s="104">
        <v>25.55</v>
      </c>
      <c r="F51" s="104">
        <v>20.83</v>
      </c>
      <c r="G51" s="104">
        <v>17.68</v>
      </c>
      <c r="H51" s="104">
        <v>15.43</v>
      </c>
      <c r="I51" s="104">
        <v>13.76</v>
      </c>
      <c r="J51" s="104">
        <v>12.45</v>
      </c>
      <c r="K51" s="104">
        <v>11.41</v>
      </c>
      <c r="L51" s="104">
        <v>10.57</v>
      </c>
      <c r="M51" s="104">
        <v>9.86</v>
      </c>
      <c r="N51" s="104">
        <v>9.27</v>
      </c>
      <c r="O51" s="104">
        <v>8.77</v>
      </c>
      <c r="P51" s="104">
        <v>8.33</v>
      </c>
      <c r="Q51" s="104">
        <v>7.96</v>
      </c>
      <c r="R51" s="104">
        <v>7.63</v>
      </c>
      <c r="S51" s="104">
        <v>7.34</v>
      </c>
      <c r="T51" s="104">
        <v>7.08</v>
      </c>
      <c r="U51" s="104">
        <v>6.85</v>
      </c>
      <c r="V51" s="104">
        <v>6.65</v>
      </c>
      <c r="W51" s="104">
        <v>6.47</v>
      </c>
      <c r="X51" s="104">
        <v>6.3</v>
      </c>
      <c r="Y51" s="104">
        <v>6.16</v>
      </c>
      <c r="Z51" s="104">
        <v>6.02</v>
      </c>
      <c r="AA51" s="104">
        <v>5.9</v>
      </c>
      <c r="AB51" s="104">
        <v>5.79</v>
      </c>
      <c r="AC51" s="104">
        <v>5.71</v>
      </c>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row>
    <row r="52" spans="1:53" x14ac:dyDescent="0.25">
      <c r="A52" s="103">
        <v>41</v>
      </c>
      <c r="B52" s="104">
        <v>97.98</v>
      </c>
      <c r="C52" s="104">
        <v>49.92</v>
      </c>
      <c r="D52" s="104">
        <v>33.909999999999997</v>
      </c>
      <c r="E52" s="104">
        <v>25.91</v>
      </c>
      <c r="F52" s="104">
        <v>21.12</v>
      </c>
      <c r="G52" s="104">
        <v>17.93</v>
      </c>
      <c r="H52" s="104">
        <v>15.65</v>
      </c>
      <c r="I52" s="104">
        <v>13.95</v>
      </c>
      <c r="J52" s="104">
        <v>12.63</v>
      </c>
      <c r="K52" s="104">
        <v>11.58</v>
      </c>
      <c r="L52" s="104">
        <v>10.72</v>
      </c>
      <c r="M52" s="104">
        <v>10.01</v>
      </c>
      <c r="N52" s="104">
        <v>9.41</v>
      </c>
      <c r="O52" s="104">
        <v>8.9</v>
      </c>
      <c r="P52" s="104">
        <v>8.4600000000000009</v>
      </c>
      <c r="Q52" s="104">
        <v>8.08</v>
      </c>
      <c r="R52" s="104">
        <v>7.75</v>
      </c>
      <c r="S52" s="104">
        <v>7.46</v>
      </c>
      <c r="T52" s="104">
        <v>7.2</v>
      </c>
      <c r="U52" s="104">
        <v>6.97</v>
      </c>
      <c r="V52" s="104">
        <v>6.76</v>
      </c>
      <c r="W52" s="104">
        <v>6.58</v>
      </c>
      <c r="X52" s="104">
        <v>6.42</v>
      </c>
      <c r="Y52" s="104">
        <v>6.27</v>
      </c>
      <c r="Z52" s="104">
        <v>6.14</v>
      </c>
      <c r="AA52" s="104">
        <v>6.02</v>
      </c>
      <c r="AB52" s="104">
        <v>5.92</v>
      </c>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row>
    <row r="53" spans="1:53" x14ac:dyDescent="0.25">
      <c r="A53" s="103">
        <v>42</v>
      </c>
      <c r="B53" s="104">
        <v>99.34</v>
      </c>
      <c r="C53" s="104">
        <v>50.62</v>
      </c>
      <c r="D53" s="104">
        <v>34.39</v>
      </c>
      <c r="E53" s="104">
        <v>26.28</v>
      </c>
      <c r="F53" s="104">
        <v>21.42</v>
      </c>
      <c r="G53" s="104">
        <v>18.190000000000001</v>
      </c>
      <c r="H53" s="104">
        <v>15.88</v>
      </c>
      <c r="I53" s="104">
        <v>14.16</v>
      </c>
      <c r="J53" s="104">
        <v>12.82</v>
      </c>
      <c r="K53" s="104">
        <v>11.75</v>
      </c>
      <c r="L53" s="104">
        <v>10.88</v>
      </c>
      <c r="M53" s="104">
        <v>10.16</v>
      </c>
      <c r="N53" s="104">
        <v>9.56</v>
      </c>
      <c r="O53" s="104">
        <v>9.0399999999999991</v>
      </c>
      <c r="P53" s="104">
        <v>8.6</v>
      </c>
      <c r="Q53" s="104">
        <v>8.2100000000000009</v>
      </c>
      <c r="R53" s="104">
        <v>7.88</v>
      </c>
      <c r="S53" s="104">
        <v>7.58</v>
      </c>
      <c r="T53" s="104">
        <v>7.32</v>
      </c>
      <c r="U53" s="104">
        <v>7.09</v>
      </c>
      <c r="V53" s="104">
        <v>6.89</v>
      </c>
      <c r="W53" s="104">
        <v>6.7</v>
      </c>
      <c r="X53" s="104">
        <v>6.54</v>
      </c>
      <c r="Y53" s="104">
        <v>6.39</v>
      </c>
      <c r="Z53" s="104">
        <v>6.26</v>
      </c>
      <c r="AA53" s="104">
        <v>6.15</v>
      </c>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row>
    <row r="54" spans="1:53" x14ac:dyDescent="0.25">
      <c r="A54" s="103">
        <v>43</v>
      </c>
      <c r="B54" s="104">
        <v>100.73</v>
      </c>
      <c r="C54" s="104">
        <v>51.33</v>
      </c>
      <c r="D54" s="104">
        <v>34.869999999999997</v>
      </c>
      <c r="E54" s="104">
        <v>26.65</v>
      </c>
      <c r="F54" s="104">
        <v>21.73</v>
      </c>
      <c r="G54" s="104">
        <v>18.45</v>
      </c>
      <c r="H54" s="104">
        <v>16.11</v>
      </c>
      <c r="I54" s="104">
        <v>14.36</v>
      </c>
      <c r="J54" s="104">
        <v>13.01</v>
      </c>
      <c r="K54" s="104">
        <v>11.93</v>
      </c>
      <c r="L54" s="104">
        <v>11.05</v>
      </c>
      <c r="M54" s="104">
        <v>10.32</v>
      </c>
      <c r="N54" s="104">
        <v>9.7100000000000009</v>
      </c>
      <c r="O54" s="104">
        <v>9.19</v>
      </c>
      <c r="P54" s="104">
        <v>8.74</v>
      </c>
      <c r="Q54" s="104">
        <v>8.35</v>
      </c>
      <c r="R54" s="104">
        <v>8.01</v>
      </c>
      <c r="S54" s="104">
        <v>7.72</v>
      </c>
      <c r="T54" s="104">
        <v>7.45</v>
      </c>
      <c r="U54" s="104">
        <v>7.22</v>
      </c>
      <c r="V54" s="104">
        <v>7.01</v>
      </c>
      <c r="W54" s="104">
        <v>6.83</v>
      </c>
      <c r="X54" s="104">
        <v>6.66</v>
      </c>
      <c r="Y54" s="104">
        <v>6.52</v>
      </c>
      <c r="Z54" s="104">
        <v>6.39</v>
      </c>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row>
    <row r="55" spans="1:53" x14ac:dyDescent="0.25">
      <c r="A55" s="103">
        <v>44</v>
      </c>
      <c r="B55" s="104">
        <v>102.13</v>
      </c>
      <c r="C55" s="104">
        <v>52.05</v>
      </c>
      <c r="D55" s="104">
        <v>35.369999999999997</v>
      </c>
      <c r="E55" s="104">
        <v>27.03</v>
      </c>
      <c r="F55" s="104">
        <v>22.04</v>
      </c>
      <c r="G55" s="104">
        <v>18.72</v>
      </c>
      <c r="H55" s="104">
        <v>16.350000000000001</v>
      </c>
      <c r="I55" s="104">
        <v>14.58</v>
      </c>
      <c r="J55" s="104">
        <v>13.2</v>
      </c>
      <c r="K55" s="104">
        <v>12.11</v>
      </c>
      <c r="L55" s="104">
        <v>11.22</v>
      </c>
      <c r="M55" s="104">
        <v>10.48</v>
      </c>
      <c r="N55" s="104">
        <v>9.86</v>
      </c>
      <c r="O55" s="104">
        <v>9.34</v>
      </c>
      <c r="P55" s="104">
        <v>8.89</v>
      </c>
      <c r="Q55" s="104">
        <v>8.49</v>
      </c>
      <c r="R55" s="104">
        <v>8.15</v>
      </c>
      <c r="S55" s="104">
        <v>7.85</v>
      </c>
      <c r="T55" s="104">
        <v>7.59</v>
      </c>
      <c r="U55" s="104">
        <v>7.36</v>
      </c>
      <c r="V55" s="104">
        <v>7.15</v>
      </c>
      <c r="W55" s="104">
        <v>6.96</v>
      </c>
      <c r="X55" s="104">
        <v>6.8</v>
      </c>
      <c r="Y55" s="104">
        <v>6.66</v>
      </c>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row>
    <row r="56" spans="1:53" x14ac:dyDescent="0.25">
      <c r="A56" s="103">
        <v>45</v>
      </c>
      <c r="B56" s="104">
        <v>103.55</v>
      </c>
      <c r="C56" s="104">
        <v>52.78</v>
      </c>
      <c r="D56" s="104">
        <v>35.86</v>
      </c>
      <c r="E56" s="104">
        <v>27.42</v>
      </c>
      <c r="F56" s="104">
        <v>22.35</v>
      </c>
      <c r="G56" s="104">
        <v>18.989999999999998</v>
      </c>
      <c r="H56" s="104">
        <v>16.59</v>
      </c>
      <c r="I56" s="104">
        <v>14.79</v>
      </c>
      <c r="J56" s="104">
        <v>13.4</v>
      </c>
      <c r="K56" s="104">
        <v>12.3</v>
      </c>
      <c r="L56" s="104">
        <v>11.4</v>
      </c>
      <c r="M56" s="104">
        <v>10.65</v>
      </c>
      <c r="N56" s="104">
        <v>10.029999999999999</v>
      </c>
      <c r="O56" s="104">
        <v>9.49</v>
      </c>
      <c r="P56" s="104">
        <v>9.0399999999999991</v>
      </c>
      <c r="Q56" s="104">
        <v>8.64</v>
      </c>
      <c r="R56" s="104">
        <v>8.3000000000000007</v>
      </c>
      <c r="S56" s="104">
        <v>8</v>
      </c>
      <c r="T56" s="104">
        <v>7.73</v>
      </c>
      <c r="U56" s="104">
        <v>7.5</v>
      </c>
      <c r="V56" s="104">
        <v>7.29</v>
      </c>
      <c r="W56" s="104">
        <v>7.1</v>
      </c>
      <c r="X56" s="104">
        <v>6.95</v>
      </c>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row>
    <row r="57" spans="1:53" x14ac:dyDescent="0.25">
      <c r="A57" s="103">
        <v>46</v>
      </c>
      <c r="B57" s="104">
        <v>104.98</v>
      </c>
      <c r="C57" s="104">
        <v>53.51</v>
      </c>
      <c r="D57" s="104">
        <v>36.369999999999997</v>
      </c>
      <c r="E57" s="104">
        <v>27.81</v>
      </c>
      <c r="F57" s="104">
        <v>22.68</v>
      </c>
      <c r="G57" s="104">
        <v>19.260000000000002</v>
      </c>
      <c r="H57" s="104">
        <v>16.829999999999998</v>
      </c>
      <c r="I57" s="104">
        <v>15.02</v>
      </c>
      <c r="J57" s="104">
        <v>13.61</v>
      </c>
      <c r="K57" s="104">
        <v>12.49</v>
      </c>
      <c r="L57" s="104">
        <v>11.58</v>
      </c>
      <c r="M57" s="104">
        <v>10.83</v>
      </c>
      <c r="N57" s="104">
        <v>10.19</v>
      </c>
      <c r="O57" s="104">
        <v>9.66</v>
      </c>
      <c r="P57" s="104">
        <v>9.1999999999999993</v>
      </c>
      <c r="Q57" s="104">
        <v>8.8000000000000007</v>
      </c>
      <c r="R57" s="104">
        <v>8.4600000000000009</v>
      </c>
      <c r="S57" s="104">
        <v>8.15</v>
      </c>
      <c r="T57" s="104">
        <v>7.89</v>
      </c>
      <c r="U57" s="104">
        <v>7.65</v>
      </c>
      <c r="V57" s="104">
        <v>7.44</v>
      </c>
      <c r="W57" s="104">
        <v>7.26</v>
      </c>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row>
    <row r="58" spans="1:53" x14ac:dyDescent="0.25">
      <c r="A58" s="103">
        <v>47</v>
      </c>
      <c r="B58" s="104">
        <v>106.44</v>
      </c>
      <c r="C58" s="104">
        <v>54.26</v>
      </c>
      <c r="D58" s="104">
        <v>36.89</v>
      </c>
      <c r="E58" s="104">
        <v>28.21</v>
      </c>
      <c r="F58" s="104">
        <v>23.01</v>
      </c>
      <c r="G58" s="104">
        <v>19.55</v>
      </c>
      <c r="H58" s="104">
        <v>17.09</v>
      </c>
      <c r="I58" s="104">
        <v>15.25</v>
      </c>
      <c r="J58" s="104">
        <v>13.82</v>
      </c>
      <c r="K58" s="104">
        <v>12.69</v>
      </c>
      <c r="L58" s="104">
        <v>11.77</v>
      </c>
      <c r="M58" s="104">
        <v>11.01</v>
      </c>
      <c r="N58" s="104">
        <v>10.37</v>
      </c>
      <c r="O58" s="104">
        <v>9.83</v>
      </c>
      <c r="P58" s="104">
        <v>9.3699999999999992</v>
      </c>
      <c r="Q58" s="104">
        <v>8.9700000000000006</v>
      </c>
      <c r="R58" s="104">
        <v>8.6199999999999992</v>
      </c>
      <c r="S58" s="104">
        <v>8.31</v>
      </c>
      <c r="T58" s="104">
        <v>8.0500000000000007</v>
      </c>
      <c r="U58" s="104">
        <v>7.81</v>
      </c>
      <c r="V58" s="104">
        <v>7.6</v>
      </c>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row>
    <row r="59" spans="1:53" x14ac:dyDescent="0.25">
      <c r="A59" s="103">
        <v>48</v>
      </c>
      <c r="B59" s="104">
        <v>107.92</v>
      </c>
      <c r="C59" s="104">
        <v>55.03</v>
      </c>
      <c r="D59" s="104">
        <v>37.409999999999997</v>
      </c>
      <c r="E59" s="104">
        <v>28.61</v>
      </c>
      <c r="F59" s="104">
        <v>23.34</v>
      </c>
      <c r="G59" s="104">
        <v>19.84</v>
      </c>
      <c r="H59" s="104">
        <v>17.350000000000001</v>
      </c>
      <c r="I59" s="104">
        <v>15.49</v>
      </c>
      <c r="J59" s="104">
        <v>14.05</v>
      </c>
      <c r="K59" s="104">
        <v>12.9</v>
      </c>
      <c r="L59" s="104">
        <v>11.97</v>
      </c>
      <c r="M59" s="104">
        <v>11.2</v>
      </c>
      <c r="N59" s="104">
        <v>10.56</v>
      </c>
      <c r="O59" s="104">
        <v>10.02</v>
      </c>
      <c r="P59" s="104">
        <v>9.5500000000000007</v>
      </c>
      <c r="Q59" s="104">
        <v>9.14</v>
      </c>
      <c r="R59" s="104">
        <v>8.7899999999999991</v>
      </c>
      <c r="S59" s="104">
        <v>8.49</v>
      </c>
      <c r="T59" s="104">
        <v>8.2200000000000006</v>
      </c>
      <c r="U59" s="104">
        <v>7.98</v>
      </c>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row>
    <row r="60" spans="1:53" x14ac:dyDescent="0.25">
      <c r="A60" s="103">
        <v>49</v>
      </c>
      <c r="B60" s="104">
        <v>109.4</v>
      </c>
      <c r="C60" s="104">
        <v>55.8</v>
      </c>
      <c r="D60" s="104">
        <v>37.94</v>
      </c>
      <c r="E60" s="104">
        <v>29.03</v>
      </c>
      <c r="F60" s="104">
        <v>23.69</v>
      </c>
      <c r="G60" s="104">
        <v>20.14</v>
      </c>
      <c r="H60" s="104">
        <v>17.62</v>
      </c>
      <c r="I60" s="104">
        <v>15.74</v>
      </c>
      <c r="J60" s="104">
        <v>14.28</v>
      </c>
      <c r="K60" s="104">
        <v>13.12</v>
      </c>
      <c r="L60" s="104">
        <v>12.18</v>
      </c>
      <c r="M60" s="104">
        <v>11.41</v>
      </c>
      <c r="N60" s="104">
        <v>10.76</v>
      </c>
      <c r="O60" s="104">
        <v>10.210000000000001</v>
      </c>
      <c r="P60" s="104">
        <v>9.73</v>
      </c>
      <c r="Q60" s="104">
        <v>9.33</v>
      </c>
      <c r="R60" s="104">
        <v>8.9700000000000006</v>
      </c>
      <c r="S60" s="104">
        <v>8.66</v>
      </c>
      <c r="T60" s="104">
        <v>8.39</v>
      </c>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row>
    <row r="61" spans="1:53" x14ac:dyDescent="0.25">
      <c r="A61" s="103">
        <v>50</v>
      </c>
      <c r="B61" s="104">
        <v>110.91</v>
      </c>
      <c r="C61" s="104">
        <v>56.57</v>
      </c>
      <c r="D61" s="104">
        <v>38.479999999999997</v>
      </c>
      <c r="E61" s="104">
        <v>29.45</v>
      </c>
      <c r="F61" s="104">
        <v>24.04</v>
      </c>
      <c r="G61" s="104">
        <v>20.45</v>
      </c>
      <c r="H61" s="104">
        <v>17.899999999999999</v>
      </c>
      <c r="I61" s="104">
        <v>15.99</v>
      </c>
      <c r="J61" s="104">
        <v>14.52</v>
      </c>
      <c r="K61" s="104">
        <v>13.35</v>
      </c>
      <c r="L61" s="104">
        <v>12.4</v>
      </c>
      <c r="M61" s="104">
        <v>11.62</v>
      </c>
      <c r="N61" s="104">
        <v>10.96</v>
      </c>
      <c r="O61" s="104">
        <v>10.41</v>
      </c>
      <c r="P61" s="104">
        <v>9.93</v>
      </c>
      <c r="Q61" s="104">
        <v>9.52</v>
      </c>
      <c r="R61" s="104">
        <v>9.16</v>
      </c>
      <c r="S61" s="104">
        <v>8.85</v>
      </c>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row>
    <row r="62" spans="1:53" x14ac:dyDescent="0.25">
      <c r="A62" s="103">
        <v>51</v>
      </c>
      <c r="B62" s="104">
        <v>112.42</v>
      </c>
      <c r="C62" s="104">
        <v>57.36</v>
      </c>
      <c r="D62" s="104">
        <v>39.04</v>
      </c>
      <c r="E62" s="104">
        <v>29.89</v>
      </c>
      <c r="F62" s="104">
        <v>24.42</v>
      </c>
      <c r="G62" s="104">
        <v>20.78</v>
      </c>
      <c r="H62" s="104">
        <v>18.2</v>
      </c>
      <c r="I62" s="104">
        <v>16.27</v>
      </c>
      <c r="J62" s="104">
        <v>14.78</v>
      </c>
      <c r="K62" s="104">
        <v>13.6</v>
      </c>
      <c r="L62" s="104">
        <v>12.64</v>
      </c>
      <c r="M62" s="104">
        <v>11.84</v>
      </c>
      <c r="N62" s="104">
        <v>11.18</v>
      </c>
      <c r="O62" s="104">
        <v>10.62</v>
      </c>
      <c r="P62" s="104">
        <v>10.14</v>
      </c>
      <c r="Q62" s="104">
        <v>9.73</v>
      </c>
      <c r="R62" s="104">
        <v>9.36</v>
      </c>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row>
    <row r="63" spans="1:53" x14ac:dyDescent="0.25">
      <c r="A63" s="103">
        <v>52</v>
      </c>
      <c r="B63" s="104">
        <v>113.98</v>
      </c>
      <c r="C63" s="104">
        <v>58.19</v>
      </c>
      <c r="D63" s="104">
        <v>39.619999999999997</v>
      </c>
      <c r="E63" s="104">
        <v>30.35</v>
      </c>
      <c r="F63" s="104">
        <v>24.81</v>
      </c>
      <c r="G63" s="104">
        <v>21.13</v>
      </c>
      <c r="H63" s="104">
        <v>18.510000000000002</v>
      </c>
      <c r="I63" s="104">
        <v>16.559999999999999</v>
      </c>
      <c r="J63" s="104">
        <v>15.05</v>
      </c>
      <c r="K63" s="104">
        <v>13.85</v>
      </c>
      <c r="L63" s="104">
        <v>12.88</v>
      </c>
      <c r="M63" s="104">
        <v>12.08</v>
      </c>
      <c r="N63" s="104">
        <v>11.41</v>
      </c>
      <c r="O63" s="104">
        <v>10.84</v>
      </c>
      <c r="P63" s="104">
        <v>10.36</v>
      </c>
      <c r="Q63" s="104">
        <v>9.94</v>
      </c>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row>
    <row r="64" spans="1:53" x14ac:dyDescent="0.25">
      <c r="A64" s="103">
        <v>53</v>
      </c>
      <c r="B64" s="104">
        <v>115.55</v>
      </c>
      <c r="C64" s="104">
        <v>59.02</v>
      </c>
      <c r="D64" s="104">
        <v>40.21</v>
      </c>
      <c r="E64" s="104">
        <v>30.82</v>
      </c>
      <c r="F64" s="104">
        <v>25.21</v>
      </c>
      <c r="G64" s="104">
        <v>21.48</v>
      </c>
      <c r="H64" s="104">
        <v>18.829999999999998</v>
      </c>
      <c r="I64" s="104">
        <v>16.850000000000001</v>
      </c>
      <c r="J64" s="104">
        <v>15.33</v>
      </c>
      <c r="K64" s="104">
        <v>14.12</v>
      </c>
      <c r="L64" s="104">
        <v>13.13</v>
      </c>
      <c r="M64" s="104">
        <v>12.33</v>
      </c>
      <c r="N64" s="104">
        <v>11.65</v>
      </c>
      <c r="O64" s="104">
        <v>11.08</v>
      </c>
      <c r="P64" s="104">
        <v>10.59</v>
      </c>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row>
    <row r="65" spans="1:53" x14ac:dyDescent="0.25">
      <c r="A65" s="103">
        <v>54</v>
      </c>
      <c r="B65" s="104">
        <v>117.1</v>
      </c>
      <c r="C65" s="104">
        <v>59.85</v>
      </c>
      <c r="D65" s="104">
        <v>40.799999999999997</v>
      </c>
      <c r="E65" s="104">
        <v>31.29</v>
      </c>
      <c r="F65" s="104">
        <v>25.61</v>
      </c>
      <c r="G65" s="104">
        <v>21.83</v>
      </c>
      <c r="H65" s="104">
        <v>19.149999999999999</v>
      </c>
      <c r="I65" s="104">
        <v>17.149999999999999</v>
      </c>
      <c r="J65" s="104">
        <v>15.61</v>
      </c>
      <c r="K65" s="104">
        <v>14.38</v>
      </c>
      <c r="L65" s="104">
        <v>13.39</v>
      </c>
      <c r="M65" s="104">
        <v>12.57</v>
      </c>
      <c r="N65" s="104">
        <v>11.89</v>
      </c>
      <c r="O65" s="104">
        <v>11.32</v>
      </c>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row>
    <row r="66" spans="1:53" x14ac:dyDescent="0.25">
      <c r="A66" s="103">
        <v>55</v>
      </c>
      <c r="B66" s="104">
        <v>118.67</v>
      </c>
      <c r="C66" s="104">
        <v>60.69</v>
      </c>
      <c r="D66" s="104">
        <v>41.39</v>
      </c>
      <c r="E66" s="104">
        <v>31.77</v>
      </c>
      <c r="F66" s="104">
        <v>26.01</v>
      </c>
      <c r="G66" s="104">
        <v>22.19</v>
      </c>
      <c r="H66" s="104">
        <v>19.48</v>
      </c>
      <c r="I66" s="104">
        <v>17.46</v>
      </c>
      <c r="J66" s="104">
        <v>15.9</v>
      </c>
      <c r="K66" s="104">
        <v>14.66</v>
      </c>
      <c r="L66" s="104">
        <v>13.65</v>
      </c>
      <c r="M66" s="104">
        <v>12.83</v>
      </c>
      <c r="N66" s="104">
        <v>12.15</v>
      </c>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row>
    <row r="67" spans="1:53" x14ac:dyDescent="0.25">
      <c r="A67" s="103">
        <v>56</v>
      </c>
      <c r="B67" s="104">
        <v>120.25</v>
      </c>
      <c r="C67" s="104">
        <v>61.54</v>
      </c>
      <c r="D67" s="104">
        <v>42</v>
      </c>
      <c r="E67" s="104">
        <v>32.25</v>
      </c>
      <c r="F67" s="104">
        <v>26.43</v>
      </c>
      <c r="G67" s="104">
        <v>22.56</v>
      </c>
      <c r="H67" s="104">
        <v>19.82</v>
      </c>
      <c r="I67" s="104">
        <v>17.77</v>
      </c>
      <c r="J67" s="104">
        <v>16.190000000000001</v>
      </c>
      <c r="K67" s="104">
        <v>14.94</v>
      </c>
      <c r="L67" s="104">
        <v>13.93</v>
      </c>
      <c r="M67" s="104">
        <v>13.11</v>
      </c>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row>
    <row r="68" spans="1:53" x14ac:dyDescent="0.25">
      <c r="A68" s="103">
        <v>57</v>
      </c>
      <c r="B68" s="104">
        <v>121.88</v>
      </c>
      <c r="C68" s="104">
        <v>62.41</v>
      </c>
      <c r="D68" s="104">
        <v>42.62</v>
      </c>
      <c r="E68" s="104">
        <v>32.76</v>
      </c>
      <c r="F68" s="104">
        <v>26.86</v>
      </c>
      <c r="G68" s="104">
        <v>22.95</v>
      </c>
      <c r="H68" s="104">
        <v>20.16</v>
      </c>
      <c r="I68" s="104">
        <v>18.09</v>
      </c>
      <c r="J68" s="104">
        <v>16.5</v>
      </c>
      <c r="K68" s="104">
        <v>15.23</v>
      </c>
      <c r="L68" s="104">
        <v>14.23</v>
      </c>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row>
    <row r="69" spans="1:53" x14ac:dyDescent="0.25">
      <c r="A69" s="103">
        <v>58</v>
      </c>
      <c r="B69" s="104">
        <v>123.56</v>
      </c>
      <c r="C69" s="104">
        <v>63.32</v>
      </c>
      <c r="D69" s="104">
        <v>43.28</v>
      </c>
      <c r="E69" s="104">
        <v>33.28</v>
      </c>
      <c r="F69" s="104">
        <v>27.31</v>
      </c>
      <c r="G69" s="104">
        <v>23.34</v>
      </c>
      <c r="H69" s="104">
        <v>20.52</v>
      </c>
      <c r="I69" s="104">
        <v>18.43</v>
      </c>
      <c r="J69" s="104">
        <v>16.82</v>
      </c>
      <c r="K69" s="104">
        <v>15.56</v>
      </c>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row>
    <row r="70" spans="1:53" x14ac:dyDescent="0.25">
      <c r="A70" s="103">
        <v>59</v>
      </c>
      <c r="B70" s="104">
        <v>125.32</v>
      </c>
      <c r="C70" s="104">
        <v>64.27</v>
      </c>
      <c r="D70" s="104">
        <v>43.96</v>
      </c>
      <c r="E70" s="104">
        <v>33.83</v>
      </c>
      <c r="F70" s="104">
        <v>27.77</v>
      </c>
      <c r="G70" s="104">
        <v>23.75</v>
      </c>
      <c r="H70" s="104">
        <v>20.9</v>
      </c>
      <c r="I70" s="104">
        <v>18.78</v>
      </c>
      <c r="J70" s="104">
        <v>17.18</v>
      </c>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row>
    <row r="71" spans="1:53" x14ac:dyDescent="0.25">
      <c r="A71" s="103">
        <v>60</v>
      </c>
      <c r="B71" s="104">
        <v>127.18</v>
      </c>
      <c r="C71" s="104">
        <v>65.260000000000005</v>
      </c>
      <c r="D71" s="104">
        <v>44.66</v>
      </c>
      <c r="E71" s="104">
        <v>34.380000000000003</v>
      </c>
      <c r="F71" s="104">
        <v>28.25</v>
      </c>
      <c r="G71" s="104">
        <v>24.18</v>
      </c>
      <c r="H71" s="104">
        <v>21.3</v>
      </c>
      <c r="I71" s="104">
        <v>19.190000000000001</v>
      </c>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row>
    <row r="72" spans="1:53" x14ac:dyDescent="0.25">
      <c r="A72" s="103">
        <v>61</v>
      </c>
      <c r="B72" s="104">
        <v>129.12</v>
      </c>
      <c r="C72" s="104">
        <v>66.3</v>
      </c>
      <c r="D72" s="104">
        <v>45.39</v>
      </c>
      <c r="E72" s="104">
        <v>34.97</v>
      </c>
      <c r="F72" s="104">
        <v>28.76</v>
      </c>
      <c r="G72" s="104">
        <v>24.64</v>
      </c>
      <c r="H72" s="104">
        <v>21.76</v>
      </c>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row>
    <row r="73" spans="1:53" x14ac:dyDescent="0.25">
      <c r="A73" s="103">
        <v>62</v>
      </c>
      <c r="B73" s="104">
        <v>131.19</v>
      </c>
      <c r="C73" s="104">
        <v>67.39</v>
      </c>
      <c r="D73" s="104">
        <v>46.18</v>
      </c>
      <c r="E73" s="104">
        <v>35.619999999999997</v>
      </c>
      <c r="F73" s="104">
        <v>29.32</v>
      </c>
      <c r="G73" s="104">
        <v>25.18</v>
      </c>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row>
    <row r="74" spans="1:53" x14ac:dyDescent="0.25">
      <c r="A74" s="103">
        <v>63</v>
      </c>
      <c r="B74" s="104">
        <v>133.44</v>
      </c>
      <c r="C74" s="104">
        <v>68.62</v>
      </c>
      <c r="D74" s="104">
        <v>47.08</v>
      </c>
      <c r="E74" s="104">
        <v>36.36</v>
      </c>
      <c r="F74" s="104">
        <v>29.96</v>
      </c>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row>
    <row r="75" spans="1:53" x14ac:dyDescent="0.25">
      <c r="A75" s="103">
        <v>64</v>
      </c>
      <c r="B75" s="104">
        <v>135.96</v>
      </c>
      <c r="C75" s="104">
        <v>70.02</v>
      </c>
      <c r="D75" s="104">
        <v>48.1</v>
      </c>
      <c r="E75" s="104">
        <v>37.15</v>
      </c>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row>
    <row r="76" spans="1:53" x14ac:dyDescent="0.25">
      <c r="A76" s="103">
        <v>65</v>
      </c>
      <c r="B76" s="104">
        <v>138.72999999999999</v>
      </c>
      <c r="C76" s="104">
        <v>71.52</v>
      </c>
      <c r="D76" s="104">
        <v>49.14</v>
      </c>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row>
    <row r="77" spans="1:53" x14ac:dyDescent="0.25">
      <c r="A77" s="103">
        <v>66</v>
      </c>
      <c r="B77" s="104">
        <v>141.68</v>
      </c>
      <c r="C77" s="104">
        <v>73.08</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row>
    <row r="78" spans="1:53" x14ac:dyDescent="0.25">
      <c r="A78" s="103">
        <v>67</v>
      </c>
      <c r="B78" s="104">
        <v>144.76</v>
      </c>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row>
  </sheetData>
  <sheetProtection algorithmName="SHA-512" hashValue="Y9hEc7O9vjAtBebb2gqpZMJhuQw8tFAuGp/QpOwoyBRNe6ZTv7tIioy9v0mqMUXgaz91sDTjavCGyhzRlKGYnA==" saltValue="2K4J99+8zCV+oZx+TzLB+A==" spinCount="100000" sheet="1" objects="1" scenarios="1"/>
  <conditionalFormatting sqref="A6:A21">
    <cfRule type="expression" dxfId="95" priority="5" stopIfTrue="1">
      <formula>MOD(ROW(),2)=0</formula>
    </cfRule>
    <cfRule type="expression" dxfId="94" priority="6" stopIfTrue="1">
      <formula>MOD(ROW(),2)&lt;&gt;0</formula>
    </cfRule>
  </conditionalFormatting>
  <conditionalFormatting sqref="A26:A78">
    <cfRule type="expression" dxfId="93" priority="1" stopIfTrue="1">
      <formula>MOD(ROW(),2)=0</formula>
    </cfRule>
    <cfRule type="expression" dxfId="92" priority="2" stopIfTrue="1">
      <formula>MOD(ROW(),2)&lt;&gt;0</formula>
    </cfRule>
  </conditionalFormatting>
  <conditionalFormatting sqref="B6:BA21">
    <cfRule type="expression" dxfId="91" priority="13" stopIfTrue="1">
      <formula>MOD(ROW(),2)=0</formula>
    </cfRule>
    <cfRule type="expression" dxfId="90" priority="14" stopIfTrue="1">
      <formula>MOD(ROW(),2)&lt;&gt;0</formula>
    </cfRule>
  </conditionalFormatting>
  <conditionalFormatting sqref="B26:BA78">
    <cfRule type="expression" dxfId="89" priority="3" stopIfTrue="1">
      <formula>MOD(ROW(),2)=0</formula>
    </cfRule>
    <cfRule type="expression" dxfId="88" priority="4" stopIfTrue="1">
      <formula>MOD(ROW(),2)&lt;&gt;0</formula>
    </cfRule>
  </conditionalFormatting>
  <hyperlinks>
    <hyperlink ref="B24" location="Assumptions!A1" display="Assumptions" xr:uid="{3800B26D-2366-4819-8948-1938D037C3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CE37-4F6B-40EE-9D57-7CD3C4396EFB}">
  <sheetPr codeName="Sheet100"/>
  <dimension ref="A1:AC55"/>
  <sheetViews>
    <sheetView showGridLines="0" zoomScale="85" zoomScaleNormal="85" workbookViewId="0">
      <selection activeCell="A4" sqref="A4"/>
    </sheetView>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0" t="s">
        <v>3</v>
      </c>
      <c r="B1" s="51"/>
      <c r="C1" s="51"/>
      <c r="D1" s="51"/>
      <c r="E1" s="51"/>
      <c r="F1" s="51"/>
      <c r="G1" s="51"/>
      <c r="H1" s="51"/>
      <c r="I1" s="51"/>
    </row>
    <row r="2" spans="1:29" ht="15.6" x14ac:dyDescent="0.3">
      <c r="A2" s="52" t="str">
        <f>IF(title="&gt; Enter workbook title here","Enter workbook title in Cover sheet",title)</f>
        <v>LGPS_S - Consolidated Factor Spreadsheet</v>
      </c>
      <c r="B2" s="53"/>
      <c r="C2" s="53"/>
      <c r="D2" s="53"/>
      <c r="E2" s="53"/>
      <c r="F2" s="53"/>
      <c r="G2" s="53"/>
      <c r="H2" s="53"/>
      <c r="I2" s="53"/>
    </row>
    <row r="3" spans="1:29" ht="15.6" x14ac:dyDescent="0.3">
      <c r="A3" s="54" t="str">
        <f>TABLE_FACTOR_TYPE_1&amp;" - x-"&amp;TABLE_SERIES_NUMBER_1</f>
        <v>Additional survivor benefits - x-801</v>
      </c>
      <c r="B3" s="53"/>
      <c r="C3" s="53"/>
      <c r="D3" s="53"/>
      <c r="E3" s="53"/>
      <c r="F3" s="53"/>
      <c r="G3" s="53"/>
      <c r="H3" s="53"/>
      <c r="I3" s="53"/>
    </row>
    <row r="4" spans="1:29" x14ac:dyDescent="0.25">
      <c r="A4" s="55"/>
    </row>
    <row r="6" spans="1:29" ht="12.9" customHeight="1" x14ac:dyDescent="0.25">
      <c r="A6" s="154"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row>
    <row r="7" spans="1:29" x14ac:dyDescent="0.25">
      <c r="A7" s="155"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row>
    <row r="8" spans="1:29" x14ac:dyDescent="0.25">
      <c r="A8" s="155" t="s">
        <v>44</v>
      </c>
      <c r="B8" s="149" t="s">
        <v>567</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row>
    <row r="9" spans="1:29" ht="12.6" customHeight="1" x14ac:dyDescent="0.25">
      <c r="A9" s="155" t="s">
        <v>15</v>
      </c>
      <c r="B9" s="149" t="s">
        <v>623</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row>
    <row r="10" spans="1:29" ht="12.6" customHeight="1" x14ac:dyDescent="0.25">
      <c r="A10" s="155" t="s">
        <v>1</v>
      </c>
      <c r="B10" s="149" t="s">
        <v>624</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row>
    <row r="11" spans="1:29" x14ac:dyDescent="0.25">
      <c r="A11" s="155"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row>
    <row r="12" spans="1:29" x14ac:dyDescent="0.25">
      <c r="A12" s="155"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row>
    <row r="13" spans="1:29" x14ac:dyDescent="0.25">
      <c r="A13" s="155"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row>
    <row r="14" spans="1:29" x14ac:dyDescent="0.25">
      <c r="A14" s="155" t="s">
        <v>16</v>
      </c>
      <c r="B14" s="149">
        <v>801</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row>
    <row r="15" spans="1:29" x14ac:dyDescent="0.25">
      <c r="A15" s="155" t="s">
        <v>47</v>
      </c>
      <c r="B15" s="149" t="s">
        <v>659</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row>
    <row r="16" spans="1:29" x14ac:dyDescent="0.25">
      <c r="A16" s="155" t="s">
        <v>48</v>
      </c>
      <c r="B16" s="149" t="s">
        <v>361</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1:29" ht="12.6" customHeight="1"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row>
    <row r="18" spans="1:29" x14ac:dyDescent="0.25">
      <c r="A18" s="155"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row>
    <row r="19" spans="1:29" x14ac:dyDescent="0.25">
      <c r="A19" s="155"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row>
    <row r="20" spans="1:29" x14ac:dyDescent="0.25">
      <c r="A20" s="155"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row>
    <row r="21" spans="1:29" x14ac:dyDescent="0.25">
      <c r="A21" s="155"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row>
    <row r="22" spans="1:29" x14ac:dyDescent="0.25">
      <c r="A22" s="94"/>
    </row>
    <row r="23" spans="1:29" x14ac:dyDescent="0.25">
      <c r="B23" s="94" t="str">
        <f>HYPERLINK("#'Factor List'!A1","Back to Factor List")</f>
        <v>Back to Factor List</v>
      </c>
    </row>
    <row r="24" spans="1:29" x14ac:dyDescent="0.25">
      <c r="B24" s="94" t="s">
        <v>705</v>
      </c>
    </row>
    <row r="26" spans="1:29" ht="26.4" x14ac:dyDescent="0.25">
      <c r="A26" s="95" t="s">
        <v>266</v>
      </c>
      <c r="B26" s="95" t="s">
        <v>628</v>
      </c>
      <c r="C26" s="95" t="s">
        <v>629</v>
      </c>
      <c r="D26" s="95" t="s">
        <v>630</v>
      </c>
      <c r="E26" s="95" t="s">
        <v>631</v>
      </c>
      <c r="F26" s="95" t="s">
        <v>632</v>
      </c>
      <c r="G26" s="95" t="s">
        <v>633</v>
      </c>
      <c r="H26" s="95" t="s">
        <v>634</v>
      </c>
      <c r="I26" s="95" t="s">
        <v>635</v>
      </c>
      <c r="J26" s="95" t="s">
        <v>636</v>
      </c>
      <c r="K26" s="95" t="s">
        <v>637</v>
      </c>
      <c r="L26" s="95" t="s">
        <v>638</v>
      </c>
      <c r="M26" s="95" t="s">
        <v>639</v>
      </c>
      <c r="N26" s="95" t="s">
        <v>640</v>
      </c>
      <c r="O26" s="95" t="s">
        <v>641</v>
      </c>
      <c r="P26" s="95" t="s">
        <v>642</v>
      </c>
      <c r="Q26" s="95" t="s">
        <v>643</v>
      </c>
      <c r="R26" s="95" t="s">
        <v>644</v>
      </c>
      <c r="S26" s="95" t="s">
        <v>645</v>
      </c>
      <c r="T26" s="95" t="s">
        <v>646</v>
      </c>
      <c r="U26" s="95" t="s">
        <v>647</v>
      </c>
      <c r="V26" s="95" t="s">
        <v>648</v>
      </c>
      <c r="W26" s="95" t="s">
        <v>649</v>
      </c>
      <c r="X26" s="95" t="s">
        <v>650</v>
      </c>
      <c r="Y26" s="95" t="s">
        <v>651</v>
      </c>
      <c r="Z26" s="95" t="s">
        <v>652</v>
      </c>
      <c r="AA26" s="95" t="s">
        <v>653</v>
      </c>
      <c r="AB26" s="95" t="s">
        <v>654</v>
      </c>
      <c r="AC26" s="95" t="s">
        <v>655</v>
      </c>
    </row>
    <row r="27" spans="1:29" x14ac:dyDescent="0.25">
      <c r="A27" s="96">
        <v>37</v>
      </c>
      <c r="B27" s="97">
        <v>4.19E-2</v>
      </c>
      <c r="C27" s="97">
        <v>2.0899999999999998E-2</v>
      </c>
      <c r="D27" s="97">
        <v>1.3899999999999999E-2</v>
      </c>
      <c r="E27" s="97">
        <v>1.04E-2</v>
      </c>
      <c r="F27" s="97">
        <v>8.3000000000000001E-3</v>
      </c>
      <c r="G27" s="97">
        <v>6.8999999999999999E-3</v>
      </c>
      <c r="H27" s="97">
        <v>5.8999999999999999E-3</v>
      </c>
      <c r="I27" s="97">
        <v>5.1999999999999998E-3</v>
      </c>
      <c r="J27" s="97">
        <v>4.5999999999999999E-3</v>
      </c>
      <c r="K27" s="97">
        <v>4.1000000000000003E-3</v>
      </c>
      <c r="L27" s="97">
        <v>3.8E-3</v>
      </c>
      <c r="M27" s="97">
        <v>3.3999999999999998E-3</v>
      </c>
      <c r="N27" s="97">
        <v>3.2000000000000002E-3</v>
      </c>
      <c r="O27" s="97">
        <v>3.0000000000000001E-3</v>
      </c>
      <c r="P27" s="97">
        <v>2.8E-3</v>
      </c>
      <c r="Q27" s="97">
        <v>2.5999999999999999E-3</v>
      </c>
      <c r="R27" s="97">
        <v>2.3999999999999998E-3</v>
      </c>
      <c r="S27" s="97">
        <v>2.3E-3</v>
      </c>
      <c r="T27" s="97">
        <v>2.2000000000000001E-3</v>
      </c>
      <c r="U27" s="97">
        <v>2.0999999999999999E-3</v>
      </c>
      <c r="V27" s="97">
        <v>2E-3</v>
      </c>
      <c r="W27" s="97">
        <v>1.9E-3</v>
      </c>
      <c r="X27" s="97">
        <v>1.8E-3</v>
      </c>
      <c r="Y27" s="97">
        <v>1.8E-3</v>
      </c>
      <c r="Z27" s="97">
        <v>1.6999999999999999E-3</v>
      </c>
      <c r="AA27" s="97">
        <v>1.6000000000000001E-3</v>
      </c>
      <c r="AB27" s="97">
        <v>1.6000000000000001E-3</v>
      </c>
      <c r="AC27" s="97">
        <v>1.5E-3</v>
      </c>
    </row>
    <row r="28" spans="1:29" x14ac:dyDescent="0.25">
      <c r="A28" s="96">
        <v>38</v>
      </c>
      <c r="B28" s="97">
        <v>4.1700000000000001E-2</v>
      </c>
      <c r="C28" s="97">
        <v>2.0799999999999999E-2</v>
      </c>
      <c r="D28" s="97">
        <v>1.3899999999999999E-2</v>
      </c>
      <c r="E28" s="97">
        <v>1.04E-2</v>
      </c>
      <c r="F28" s="97">
        <v>8.3000000000000001E-3</v>
      </c>
      <c r="G28" s="97">
        <v>6.8999999999999999E-3</v>
      </c>
      <c r="H28" s="97">
        <v>5.8999999999999999E-3</v>
      </c>
      <c r="I28" s="97">
        <v>5.1999999999999998E-3</v>
      </c>
      <c r="J28" s="97">
        <v>4.5999999999999999E-3</v>
      </c>
      <c r="K28" s="97">
        <v>4.1000000000000003E-3</v>
      </c>
      <c r="L28" s="97">
        <v>3.7000000000000002E-3</v>
      </c>
      <c r="M28" s="97">
        <v>3.3999999999999998E-3</v>
      </c>
      <c r="N28" s="97">
        <v>3.2000000000000002E-3</v>
      </c>
      <c r="O28" s="97">
        <v>2.8999999999999998E-3</v>
      </c>
      <c r="P28" s="97">
        <v>2.7000000000000001E-3</v>
      </c>
      <c r="Q28" s="97">
        <v>2.5999999999999999E-3</v>
      </c>
      <c r="R28" s="97">
        <v>2.3999999999999998E-3</v>
      </c>
      <c r="S28" s="97">
        <v>2.3E-3</v>
      </c>
      <c r="T28" s="97">
        <v>2.2000000000000001E-3</v>
      </c>
      <c r="U28" s="97">
        <v>2.0999999999999999E-3</v>
      </c>
      <c r="V28" s="97">
        <v>2E-3</v>
      </c>
      <c r="W28" s="97">
        <v>1.9E-3</v>
      </c>
      <c r="X28" s="97">
        <v>1.8E-3</v>
      </c>
      <c r="Y28" s="97">
        <v>1.8E-3</v>
      </c>
      <c r="Z28" s="97">
        <v>1.6999999999999999E-3</v>
      </c>
      <c r="AA28" s="97">
        <v>1.6000000000000001E-3</v>
      </c>
      <c r="AB28" s="97">
        <v>1.5E-3</v>
      </c>
      <c r="AC28" s="97" t="s">
        <v>510</v>
      </c>
    </row>
    <row r="29" spans="1:29" x14ac:dyDescent="0.25">
      <c r="A29" s="96">
        <v>39</v>
      </c>
      <c r="B29" s="97">
        <v>4.1399999999999999E-2</v>
      </c>
      <c r="C29" s="97">
        <v>2.07E-2</v>
      </c>
      <c r="D29" s="97">
        <v>1.38E-2</v>
      </c>
      <c r="E29" s="97">
        <v>1.03E-2</v>
      </c>
      <c r="F29" s="97">
        <v>8.2000000000000007E-3</v>
      </c>
      <c r="G29" s="97">
        <v>6.8999999999999999E-3</v>
      </c>
      <c r="H29" s="97">
        <v>5.8999999999999999E-3</v>
      </c>
      <c r="I29" s="97">
        <v>5.1000000000000004E-3</v>
      </c>
      <c r="J29" s="97">
        <v>4.5999999999999999E-3</v>
      </c>
      <c r="K29" s="97">
        <v>4.1000000000000003E-3</v>
      </c>
      <c r="L29" s="97">
        <v>3.7000000000000002E-3</v>
      </c>
      <c r="M29" s="97">
        <v>3.3999999999999998E-3</v>
      </c>
      <c r="N29" s="97">
        <v>3.2000000000000002E-3</v>
      </c>
      <c r="O29" s="97">
        <v>2.8999999999999998E-3</v>
      </c>
      <c r="P29" s="97">
        <v>2.7000000000000001E-3</v>
      </c>
      <c r="Q29" s="97">
        <v>2.5999999999999999E-3</v>
      </c>
      <c r="R29" s="97">
        <v>2.3999999999999998E-3</v>
      </c>
      <c r="S29" s="97">
        <v>2.3E-3</v>
      </c>
      <c r="T29" s="97">
        <v>2.2000000000000001E-3</v>
      </c>
      <c r="U29" s="97">
        <v>2.0999999999999999E-3</v>
      </c>
      <c r="V29" s="97">
        <v>2E-3</v>
      </c>
      <c r="W29" s="97">
        <v>1.9E-3</v>
      </c>
      <c r="X29" s="97">
        <v>1.8E-3</v>
      </c>
      <c r="Y29" s="97">
        <v>1.8E-3</v>
      </c>
      <c r="Z29" s="97">
        <v>1.6999999999999999E-3</v>
      </c>
      <c r="AA29" s="97">
        <v>1.6000000000000001E-3</v>
      </c>
      <c r="AB29" s="97" t="s">
        <v>510</v>
      </c>
      <c r="AC29" s="97" t="s">
        <v>510</v>
      </c>
    </row>
    <row r="30" spans="1:29" x14ac:dyDescent="0.25">
      <c r="A30" s="96">
        <v>40</v>
      </c>
      <c r="B30" s="97">
        <v>4.1200000000000001E-2</v>
      </c>
      <c r="C30" s="97">
        <v>2.06E-2</v>
      </c>
      <c r="D30" s="97">
        <v>1.37E-2</v>
      </c>
      <c r="E30" s="97">
        <v>1.03E-2</v>
      </c>
      <c r="F30" s="97">
        <v>8.2000000000000007E-3</v>
      </c>
      <c r="G30" s="97">
        <v>6.7999999999999996E-3</v>
      </c>
      <c r="H30" s="97">
        <v>5.7999999999999996E-3</v>
      </c>
      <c r="I30" s="97">
        <v>5.1000000000000004E-3</v>
      </c>
      <c r="J30" s="97">
        <v>4.4999999999999997E-3</v>
      </c>
      <c r="K30" s="97">
        <v>4.1000000000000003E-3</v>
      </c>
      <c r="L30" s="97">
        <v>3.7000000000000002E-3</v>
      </c>
      <c r="M30" s="97">
        <v>3.3999999999999998E-3</v>
      </c>
      <c r="N30" s="97">
        <v>3.2000000000000002E-3</v>
      </c>
      <c r="O30" s="97">
        <v>2.8999999999999998E-3</v>
      </c>
      <c r="P30" s="97">
        <v>2.7000000000000001E-3</v>
      </c>
      <c r="Q30" s="97">
        <v>2.5999999999999999E-3</v>
      </c>
      <c r="R30" s="97">
        <v>2.3999999999999998E-3</v>
      </c>
      <c r="S30" s="97">
        <v>2.3E-3</v>
      </c>
      <c r="T30" s="97">
        <v>2.2000000000000001E-3</v>
      </c>
      <c r="U30" s="97">
        <v>2.0999999999999999E-3</v>
      </c>
      <c r="V30" s="97">
        <v>2E-3</v>
      </c>
      <c r="W30" s="97">
        <v>1.9E-3</v>
      </c>
      <c r="X30" s="97">
        <v>1.8E-3</v>
      </c>
      <c r="Y30" s="97">
        <v>1.8E-3</v>
      </c>
      <c r="Z30" s="97">
        <v>1.6999999999999999E-3</v>
      </c>
      <c r="AA30" s="97" t="s">
        <v>510</v>
      </c>
      <c r="AB30" s="97" t="s">
        <v>510</v>
      </c>
      <c r="AC30" s="97" t="s">
        <v>510</v>
      </c>
    </row>
    <row r="31" spans="1:29" x14ac:dyDescent="0.25">
      <c r="A31" s="96">
        <v>41</v>
      </c>
      <c r="B31" s="97">
        <v>4.0899999999999999E-2</v>
      </c>
      <c r="C31" s="97">
        <v>2.0400000000000001E-2</v>
      </c>
      <c r="D31" s="97">
        <v>1.3599999999999999E-2</v>
      </c>
      <c r="E31" s="97">
        <v>1.0200000000000001E-2</v>
      </c>
      <c r="F31" s="97">
        <v>8.2000000000000007E-3</v>
      </c>
      <c r="G31" s="97">
        <v>6.7999999999999996E-3</v>
      </c>
      <c r="H31" s="97">
        <v>5.7999999999999996E-3</v>
      </c>
      <c r="I31" s="97">
        <v>5.1000000000000004E-3</v>
      </c>
      <c r="J31" s="97">
        <v>4.4999999999999997E-3</v>
      </c>
      <c r="K31" s="97">
        <v>4.1000000000000003E-3</v>
      </c>
      <c r="L31" s="97">
        <v>3.7000000000000002E-3</v>
      </c>
      <c r="M31" s="97">
        <v>3.3999999999999998E-3</v>
      </c>
      <c r="N31" s="97">
        <v>3.0999999999999999E-3</v>
      </c>
      <c r="O31" s="97">
        <v>2.8999999999999998E-3</v>
      </c>
      <c r="P31" s="97">
        <v>2.7000000000000001E-3</v>
      </c>
      <c r="Q31" s="97">
        <v>2.5999999999999999E-3</v>
      </c>
      <c r="R31" s="97">
        <v>2.3999999999999998E-3</v>
      </c>
      <c r="S31" s="97">
        <v>2.3E-3</v>
      </c>
      <c r="T31" s="97">
        <v>2.2000000000000001E-3</v>
      </c>
      <c r="U31" s="97">
        <v>2.0999999999999999E-3</v>
      </c>
      <c r="V31" s="97">
        <v>2E-3</v>
      </c>
      <c r="W31" s="97">
        <v>1.9E-3</v>
      </c>
      <c r="X31" s="97">
        <v>1.8E-3</v>
      </c>
      <c r="Y31" s="97">
        <v>1.6999999999999999E-3</v>
      </c>
      <c r="Z31" s="97" t="s">
        <v>510</v>
      </c>
      <c r="AA31" s="97" t="s">
        <v>510</v>
      </c>
      <c r="AB31" s="97" t="s">
        <v>510</v>
      </c>
      <c r="AC31" s="97" t="s">
        <v>510</v>
      </c>
    </row>
    <row r="32" spans="1:29" x14ac:dyDescent="0.25">
      <c r="A32" s="96">
        <v>42</v>
      </c>
      <c r="B32" s="97">
        <v>4.07E-2</v>
      </c>
      <c r="C32" s="97">
        <v>2.0299999999999999E-2</v>
      </c>
      <c r="D32" s="97">
        <v>1.35E-2</v>
      </c>
      <c r="E32" s="97">
        <v>1.01E-2</v>
      </c>
      <c r="F32" s="97">
        <v>8.0999999999999996E-3</v>
      </c>
      <c r="G32" s="97">
        <v>6.7999999999999996E-3</v>
      </c>
      <c r="H32" s="97">
        <v>5.7999999999999996E-3</v>
      </c>
      <c r="I32" s="97">
        <v>5.1000000000000004E-3</v>
      </c>
      <c r="J32" s="97">
        <v>4.4999999999999997E-3</v>
      </c>
      <c r="K32" s="97">
        <v>4.1000000000000003E-3</v>
      </c>
      <c r="L32" s="97">
        <v>3.7000000000000002E-3</v>
      </c>
      <c r="M32" s="97">
        <v>3.3999999999999998E-3</v>
      </c>
      <c r="N32" s="97">
        <v>3.0999999999999999E-3</v>
      </c>
      <c r="O32" s="97">
        <v>2.8999999999999998E-3</v>
      </c>
      <c r="P32" s="97">
        <v>2.7000000000000001E-3</v>
      </c>
      <c r="Q32" s="97">
        <v>2.5999999999999999E-3</v>
      </c>
      <c r="R32" s="97">
        <v>2.3999999999999998E-3</v>
      </c>
      <c r="S32" s="97">
        <v>2.3E-3</v>
      </c>
      <c r="T32" s="97">
        <v>2.2000000000000001E-3</v>
      </c>
      <c r="U32" s="97">
        <v>2.0999999999999999E-3</v>
      </c>
      <c r="V32" s="97">
        <v>2E-3</v>
      </c>
      <c r="W32" s="97">
        <v>1.9E-3</v>
      </c>
      <c r="X32" s="97">
        <v>1.8E-3</v>
      </c>
      <c r="Y32" s="97" t="s">
        <v>510</v>
      </c>
      <c r="Z32" s="97" t="s">
        <v>510</v>
      </c>
      <c r="AA32" s="97" t="s">
        <v>510</v>
      </c>
      <c r="AB32" s="97" t="s">
        <v>510</v>
      </c>
      <c r="AC32" s="97" t="s">
        <v>510</v>
      </c>
    </row>
    <row r="33" spans="1:29" x14ac:dyDescent="0.25">
      <c r="A33" s="96">
        <v>43</v>
      </c>
      <c r="B33" s="97">
        <v>4.0399999999999998E-2</v>
      </c>
      <c r="C33" s="97">
        <v>2.0199999999999999E-2</v>
      </c>
      <c r="D33" s="97">
        <v>1.35E-2</v>
      </c>
      <c r="E33" s="97">
        <v>1.01E-2</v>
      </c>
      <c r="F33" s="97">
        <v>8.0999999999999996E-3</v>
      </c>
      <c r="G33" s="97">
        <v>6.7000000000000002E-3</v>
      </c>
      <c r="H33" s="97">
        <v>5.7999999999999996E-3</v>
      </c>
      <c r="I33" s="97">
        <v>5.0000000000000001E-3</v>
      </c>
      <c r="J33" s="97">
        <v>4.4999999999999997E-3</v>
      </c>
      <c r="K33" s="97">
        <v>4.0000000000000001E-3</v>
      </c>
      <c r="L33" s="97">
        <v>3.7000000000000002E-3</v>
      </c>
      <c r="M33" s="97">
        <v>3.3999999999999998E-3</v>
      </c>
      <c r="N33" s="97">
        <v>3.0999999999999999E-3</v>
      </c>
      <c r="O33" s="97">
        <v>2.8999999999999998E-3</v>
      </c>
      <c r="P33" s="97">
        <v>2.7000000000000001E-3</v>
      </c>
      <c r="Q33" s="97">
        <v>2.5999999999999999E-3</v>
      </c>
      <c r="R33" s="97">
        <v>2.3999999999999998E-3</v>
      </c>
      <c r="S33" s="97">
        <v>2.3E-3</v>
      </c>
      <c r="T33" s="97">
        <v>2.2000000000000001E-3</v>
      </c>
      <c r="U33" s="97">
        <v>2.0999999999999999E-3</v>
      </c>
      <c r="V33" s="97">
        <v>2E-3</v>
      </c>
      <c r="W33" s="97">
        <v>1.9E-3</v>
      </c>
      <c r="X33" s="97" t="s">
        <v>510</v>
      </c>
      <c r="Y33" s="97" t="s">
        <v>510</v>
      </c>
      <c r="Z33" s="97" t="s">
        <v>510</v>
      </c>
      <c r="AA33" s="97" t="s">
        <v>510</v>
      </c>
      <c r="AB33" s="97" t="s">
        <v>510</v>
      </c>
      <c r="AC33" s="97" t="s">
        <v>510</v>
      </c>
    </row>
    <row r="34" spans="1:29" x14ac:dyDescent="0.25">
      <c r="A34" s="96">
        <v>44</v>
      </c>
      <c r="B34" s="97">
        <v>4.0099999999999997E-2</v>
      </c>
      <c r="C34" s="97">
        <v>2.01E-2</v>
      </c>
      <c r="D34" s="97">
        <v>1.34E-2</v>
      </c>
      <c r="E34" s="97">
        <v>0.01</v>
      </c>
      <c r="F34" s="97">
        <v>8.0000000000000002E-3</v>
      </c>
      <c r="G34" s="97">
        <v>6.7000000000000002E-3</v>
      </c>
      <c r="H34" s="97">
        <v>5.7000000000000002E-3</v>
      </c>
      <c r="I34" s="97">
        <v>5.0000000000000001E-3</v>
      </c>
      <c r="J34" s="97">
        <v>4.4999999999999997E-3</v>
      </c>
      <c r="K34" s="97">
        <v>4.0000000000000001E-3</v>
      </c>
      <c r="L34" s="97">
        <v>3.7000000000000002E-3</v>
      </c>
      <c r="M34" s="97">
        <v>3.3999999999999998E-3</v>
      </c>
      <c r="N34" s="97">
        <v>3.0999999999999999E-3</v>
      </c>
      <c r="O34" s="97">
        <v>2.8999999999999998E-3</v>
      </c>
      <c r="P34" s="97">
        <v>2.7000000000000001E-3</v>
      </c>
      <c r="Q34" s="97">
        <v>2.5999999999999999E-3</v>
      </c>
      <c r="R34" s="97">
        <v>2.3999999999999998E-3</v>
      </c>
      <c r="S34" s="97">
        <v>2.3E-3</v>
      </c>
      <c r="T34" s="97">
        <v>2.2000000000000001E-3</v>
      </c>
      <c r="U34" s="97">
        <v>2.0999999999999999E-3</v>
      </c>
      <c r="V34" s="97">
        <v>1.9E-3</v>
      </c>
      <c r="W34" s="97" t="s">
        <v>510</v>
      </c>
      <c r="X34" s="97" t="s">
        <v>510</v>
      </c>
      <c r="Y34" s="97" t="s">
        <v>510</v>
      </c>
      <c r="Z34" s="97" t="s">
        <v>510</v>
      </c>
      <c r="AA34" s="97" t="s">
        <v>510</v>
      </c>
      <c r="AB34" s="97" t="s">
        <v>510</v>
      </c>
      <c r="AC34" s="97" t="s">
        <v>510</v>
      </c>
    </row>
    <row r="35" spans="1:29" x14ac:dyDescent="0.25">
      <c r="A35" s="96">
        <v>45</v>
      </c>
      <c r="B35" s="97">
        <v>3.9899999999999998E-2</v>
      </c>
      <c r="C35" s="97">
        <v>1.9900000000000001E-2</v>
      </c>
      <c r="D35" s="97">
        <v>1.3299999999999999E-2</v>
      </c>
      <c r="E35" s="97">
        <v>0.01</v>
      </c>
      <c r="F35" s="97">
        <v>8.0000000000000002E-3</v>
      </c>
      <c r="G35" s="97">
        <v>6.6E-3</v>
      </c>
      <c r="H35" s="97">
        <v>5.7000000000000002E-3</v>
      </c>
      <c r="I35" s="97">
        <v>5.0000000000000001E-3</v>
      </c>
      <c r="J35" s="97">
        <v>4.4999999999999997E-3</v>
      </c>
      <c r="K35" s="97">
        <v>4.0000000000000001E-3</v>
      </c>
      <c r="L35" s="97">
        <v>3.7000000000000002E-3</v>
      </c>
      <c r="M35" s="97">
        <v>3.3999999999999998E-3</v>
      </c>
      <c r="N35" s="97">
        <v>3.0999999999999999E-3</v>
      </c>
      <c r="O35" s="97">
        <v>2.8999999999999998E-3</v>
      </c>
      <c r="P35" s="97">
        <v>2.7000000000000001E-3</v>
      </c>
      <c r="Q35" s="97">
        <v>2.5999999999999999E-3</v>
      </c>
      <c r="R35" s="97">
        <v>2.3999999999999998E-3</v>
      </c>
      <c r="S35" s="97">
        <v>2.3E-3</v>
      </c>
      <c r="T35" s="97">
        <v>2.2000000000000001E-3</v>
      </c>
      <c r="U35" s="97">
        <v>2E-3</v>
      </c>
      <c r="V35" s="97" t="s">
        <v>510</v>
      </c>
      <c r="W35" s="97" t="s">
        <v>510</v>
      </c>
      <c r="X35" s="97" t="s">
        <v>510</v>
      </c>
      <c r="Y35" s="97" t="s">
        <v>510</v>
      </c>
      <c r="Z35" s="97" t="s">
        <v>510</v>
      </c>
      <c r="AA35" s="97" t="s">
        <v>510</v>
      </c>
      <c r="AB35" s="97" t="s">
        <v>510</v>
      </c>
      <c r="AC35" s="97" t="s">
        <v>510</v>
      </c>
    </row>
    <row r="36" spans="1:29" x14ac:dyDescent="0.25">
      <c r="A36" s="96">
        <v>46</v>
      </c>
      <c r="B36" s="97">
        <v>3.9600000000000003E-2</v>
      </c>
      <c r="C36" s="97">
        <v>1.9800000000000002E-2</v>
      </c>
      <c r="D36" s="97">
        <v>1.32E-2</v>
      </c>
      <c r="E36" s="97">
        <v>9.9000000000000008E-3</v>
      </c>
      <c r="F36" s="97">
        <v>7.9000000000000008E-3</v>
      </c>
      <c r="G36" s="97">
        <v>6.6E-3</v>
      </c>
      <c r="H36" s="97">
        <v>5.7000000000000002E-3</v>
      </c>
      <c r="I36" s="97">
        <v>5.0000000000000001E-3</v>
      </c>
      <c r="J36" s="97">
        <v>4.4000000000000003E-3</v>
      </c>
      <c r="K36" s="97">
        <v>4.0000000000000001E-3</v>
      </c>
      <c r="L36" s="97">
        <v>3.7000000000000002E-3</v>
      </c>
      <c r="M36" s="97">
        <v>3.3999999999999998E-3</v>
      </c>
      <c r="N36" s="97">
        <v>3.0999999999999999E-3</v>
      </c>
      <c r="O36" s="97">
        <v>2.8999999999999998E-3</v>
      </c>
      <c r="P36" s="97">
        <v>2.7000000000000001E-3</v>
      </c>
      <c r="Q36" s="97">
        <v>2.5999999999999999E-3</v>
      </c>
      <c r="R36" s="97">
        <v>2.3999999999999998E-3</v>
      </c>
      <c r="S36" s="97">
        <v>2.3E-3</v>
      </c>
      <c r="T36" s="97">
        <v>2.0999999999999999E-3</v>
      </c>
      <c r="U36" s="97" t="s">
        <v>510</v>
      </c>
      <c r="V36" s="97" t="s">
        <v>510</v>
      </c>
      <c r="W36" s="97" t="s">
        <v>510</v>
      </c>
      <c r="X36" s="97" t="s">
        <v>510</v>
      </c>
      <c r="Y36" s="97" t="s">
        <v>510</v>
      </c>
      <c r="Z36" s="97" t="s">
        <v>510</v>
      </c>
      <c r="AA36" s="97" t="s">
        <v>510</v>
      </c>
      <c r="AB36" s="97" t="s">
        <v>510</v>
      </c>
      <c r="AC36" s="97" t="s">
        <v>510</v>
      </c>
    </row>
    <row r="37" spans="1:29" x14ac:dyDescent="0.25">
      <c r="A37" s="96">
        <v>47</v>
      </c>
      <c r="B37" s="97">
        <v>3.9300000000000002E-2</v>
      </c>
      <c r="C37" s="97">
        <v>1.9699999999999999E-2</v>
      </c>
      <c r="D37" s="97">
        <v>1.3100000000000001E-2</v>
      </c>
      <c r="E37" s="97">
        <v>9.7999999999999997E-3</v>
      </c>
      <c r="F37" s="97">
        <v>7.9000000000000008E-3</v>
      </c>
      <c r="G37" s="97">
        <v>6.6E-3</v>
      </c>
      <c r="H37" s="97">
        <v>5.7000000000000002E-3</v>
      </c>
      <c r="I37" s="97">
        <v>5.0000000000000001E-3</v>
      </c>
      <c r="J37" s="97">
        <v>4.4000000000000003E-3</v>
      </c>
      <c r="K37" s="97">
        <v>4.0000000000000001E-3</v>
      </c>
      <c r="L37" s="97">
        <v>3.7000000000000002E-3</v>
      </c>
      <c r="M37" s="97">
        <v>3.3999999999999998E-3</v>
      </c>
      <c r="N37" s="97">
        <v>3.0999999999999999E-3</v>
      </c>
      <c r="O37" s="97">
        <v>2.8999999999999998E-3</v>
      </c>
      <c r="P37" s="97">
        <v>2.7000000000000001E-3</v>
      </c>
      <c r="Q37" s="97">
        <v>2.5999999999999999E-3</v>
      </c>
      <c r="R37" s="97">
        <v>2.3999999999999998E-3</v>
      </c>
      <c r="S37" s="97">
        <v>2.3E-3</v>
      </c>
      <c r="T37" s="97" t="s">
        <v>510</v>
      </c>
      <c r="U37" s="97" t="s">
        <v>510</v>
      </c>
      <c r="V37" s="97" t="s">
        <v>510</v>
      </c>
      <c r="W37" s="97" t="s">
        <v>510</v>
      </c>
      <c r="X37" s="97" t="s">
        <v>510</v>
      </c>
      <c r="Y37" s="97" t="s">
        <v>510</v>
      </c>
      <c r="Z37" s="97" t="s">
        <v>510</v>
      </c>
      <c r="AA37" s="97" t="s">
        <v>510</v>
      </c>
      <c r="AB37" s="97" t="s">
        <v>510</v>
      </c>
      <c r="AC37" s="97" t="s">
        <v>510</v>
      </c>
    </row>
    <row r="38" spans="1:29" x14ac:dyDescent="0.25">
      <c r="A38" s="96">
        <v>48</v>
      </c>
      <c r="B38" s="97">
        <v>3.9E-2</v>
      </c>
      <c r="C38" s="97">
        <v>1.95E-2</v>
      </c>
      <c r="D38" s="97">
        <v>1.2999999999999999E-2</v>
      </c>
      <c r="E38" s="97">
        <v>9.7999999999999997E-3</v>
      </c>
      <c r="F38" s="97">
        <v>7.9000000000000008E-3</v>
      </c>
      <c r="G38" s="97">
        <v>6.6E-3</v>
      </c>
      <c r="H38" s="97">
        <v>5.5999999999999999E-3</v>
      </c>
      <c r="I38" s="97">
        <v>5.0000000000000001E-3</v>
      </c>
      <c r="J38" s="97">
        <v>4.4000000000000003E-3</v>
      </c>
      <c r="K38" s="97">
        <v>4.0000000000000001E-3</v>
      </c>
      <c r="L38" s="97">
        <v>3.5999999999999999E-3</v>
      </c>
      <c r="M38" s="97">
        <v>3.3999999999999998E-3</v>
      </c>
      <c r="N38" s="97">
        <v>3.0999999999999999E-3</v>
      </c>
      <c r="O38" s="97">
        <v>2.8999999999999998E-3</v>
      </c>
      <c r="P38" s="97">
        <v>2.7000000000000001E-3</v>
      </c>
      <c r="Q38" s="97">
        <v>2.5999999999999999E-3</v>
      </c>
      <c r="R38" s="97">
        <v>2.3999999999999998E-3</v>
      </c>
      <c r="S38" s="97" t="s">
        <v>510</v>
      </c>
      <c r="T38" s="97" t="s">
        <v>510</v>
      </c>
      <c r="U38" s="97" t="s">
        <v>510</v>
      </c>
      <c r="V38" s="97" t="s">
        <v>510</v>
      </c>
      <c r="W38" s="97" t="s">
        <v>510</v>
      </c>
      <c r="X38" s="97" t="s">
        <v>510</v>
      </c>
      <c r="Y38" s="97" t="s">
        <v>510</v>
      </c>
      <c r="Z38" s="97" t="s">
        <v>510</v>
      </c>
      <c r="AA38" s="97" t="s">
        <v>510</v>
      </c>
      <c r="AB38" s="97" t="s">
        <v>510</v>
      </c>
      <c r="AC38" s="97" t="s">
        <v>510</v>
      </c>
    </row>
    <row r="39" spans="1:29" x14ac:dyDescent="0.25">
      <c r="A39" s="96">
        <v>49</v>
      </c>
      <c r="B39" s="97">
        <v>3.8699999999999998E-2</v>
      </c>
      <c r="C39" s="97">
        <v>1.9400000000000001E-2</v>
      </c>
      <c r="D39" s="97">
        <v>1.2999999999999999E-2</v>
      </c>
      <c r="E39" s="97">
        <v>9.7000000000000003E-3</v>
      </c>
      <c r="F39" s="97">
        <v>7.7999999999999996E-3</v>
      </c>
      <c r="G39" s="97">
        <v>6.4999999999999997E-3</v>
      </c>
      <c r="H39" s="97">
        <v>5.5999999999999999E-3</v>
      </c>
      <c r="I39" s="97">
        <v>4.8999999999999998E-3</v>
      </c>
      <c r="J39" s="97">
        <v>4.4000000000000003E-3</v>
      </c>
      <c r="K39" s="97">
        <v>4.0000000000000001E-3</v>
      </c>
      <c r="L39" s="97">
        <v>3.5999999999999999E-3</v>
      </c>
      <c r="M39" s="97">
        <v>3.3999999999999998E-3</v>
      </c>
      <c r="N39" s="97">
        <v>3.0999999999999999E-3</v>
      </c>
      <c r="O39" s="97">
        <v>2.8999999999999998E-3</v>
      </c>
      <c r="P39" s="97">
        <v>2.7000000000000001E-3</v>
      </c>
      <c r="Q39" s="97">
        <v>2.5000000000000001E-3</v>
      </c>
      <c r="R39" s="97" t="s">
        <v>510</v>
      </c>
      <c r="S39" s="97" t="s">
        <v>510</v>
      </c>
      <c r="T39" s="97" t="s">
        <v>510</v>
      </c>
      <c r="U39" s="97" t="s">
        <v>510</v>
      </c>
      <c r="V39" s="97" t="s">
        <v>510</v>
      </c>
      <c r="W39" s="97" t="s">
        <v>510</v>
      </c>
      <c r="X39" s="97" t="s">
        <v>510</v>
      </c>
      <c r="Y39" s="97" t="s">
        <v>510</v>
      </c>
      <c r="Z39" s="97" t="s">
        <v>510</v>
      </c>
      <c r="AA39" s="97" t="s">
        <v>510</v>
      </c>
      <c r="AB39" s="97" t="s">
        <v>510</v>
      </c>
      <c r="AC39" s="97" t="s">
        <v>510</v>
      </c>
    </row>
    <row r="40" spans="1:29" x14ac:dyDescent="0.25">
      <c r="A40" s="96">
        <v>50</v>
      </c>
      <c r="B40" s="97">
        <v>3.8399999999999997E-2</v>
      </c>
      <c r="C40" s="97">
        <v>1.9300000000000001E-2</v>
      </c>
      <c r="D40" s="97">
        <v>1.29E-2</v>
      </c>
      <c r="E40" s="97">
        <v>9.7000000000000003E-3</v>
      </c>
      <c r="F40" s="97">
        <v>7.7999999999999996E-3</v>
      </c>
      <c r="G40" s="97">
        <v>6.4999999999999997E-3</v>
      </c>
      <c r="H40" s="97">
        <v>5.5999999999999999E-3</v>
      </c>
      <c r="I40" s="97">
        <v>4.8999999999999998E-3</v>
      </c>
      <c r="J40" s="97">
        <v>4.4000000000000003E-3</v>
      </c>
      <c r="K40" s="97">
        <v>4.0000000000000001E-3</v>
      </c>
      <c r="L40" s="97">
        <v>3.5999999999999999E-3</v>
      </c>
      <c r="M40" s="97">
        <v>3.3E-3</v>
      </c>
      <c r="N40" s="97">
        <v>3.0999999999999999E-3</v>
      </c>
      <c r="O40" s="97">
        <v>2.8999999999999998E-3</v>
      </c>
      <c r="P40" s="97">
        <v>2.7000000000000001E-3</v>
      </c>
      <c r="Q40" s="97" t="s">
        <v>510</v>
      </c>
      <c r="R40" s="97" t="s">
        <v>510</v>
      </c>
      <c r="S40" s="97" t="s">
        <v>510</v>
      </c>
      <c r="T40" s="97" t="s">
        <v>510</v>
      </c>
      <c r="U40" s="97" t="s">
        <v>510</v>
      </c>
      <c r="V40" s="97" t="s">
        <v>510</v>
      </c>
      <c r="W40" s="97" t="s">
        <v>510</v>
      </c>
      <c r="X40" s="97" t="s">
        <v>510</v>
      </c>
      <c r="Y40" s="97" t="s">
        <v>510</v>
      </c>
      <c r="Z40" s="97" t="s">
        <v>510</v>
      </c>
      <c r="AA40" s="97" t="s">
        <v>510</v>
      </c>
      <c r="AB40" s="97" t="s">
        <v>510</v>
      </c>
      <c r="AC40" s="97" t="s">
        <v>510</v>
      </c>
    </row>
    <row r="41" spans="1:29" x14ac:dyDescent="0.25">
      <c r="A41" s="96">
        <v>51</v>
      </c>
      <c r="B41" s="97">
        <v>3.8100000000000002E-2</v>
      </c>
      <c r="C41" s="97">
        <v>1.9099999999999999E-2</v>
      </c>
      <c r="D41" s="97">
        <v>1.2800000000000001E-2</v>
      </c>
      <c r="E41" s="97">
        <v>9.5999999999999992E-3</v>
      </c>
      <c r="F41" s="97">
        <v>7.7000000000000002E-3</v>
      </c>
      <c r="G41" s="97">
        <v>6.4999999999999997E-3</v>
      </c>
      <c r="H41" s="97">
        <v>5.5999999999999999E-3</v>
      </c>
      <c r="I41" s="97">
        <v>4.8999999999999998E-3</v>
      </c>
      <c r="J41" s="97">
        <v>4.4000000000000003E-3</v>
      </c>
      <c r="K41" s="97">
        <v>4.0000000000000001E-3</v>
      </c>
      <c r="L41" s="97">
        <v>3.5999999999999999E-3</v>
      </c>
      <c r="M41" s="97">
        <v>3.3E-3</v>
      </c>
      <c r="N41" s="97">
        <v>3.0999999999999999E-3</v>
      </c>
      <c r="O41" s="97">
        <v>2.8E-3</v>
      </c>
      <c r="P41" s="97" t="s">
        <v>510</v>
      </c>
      <c r="Q41" s="97" t="s">
        <v>510</v>
      </c>
      <c r="R41" s="97" t="s">
        <v>510</v>
      </c>
      <c r="S41" s="97" t="s">
        <v>510</v>
      </c>
      <c r="T41" s="97" t="s">
        <v>510</v>
      </c>
      <c r="U41" s="97" t="s">
        <v>510</v>
      </c>
      <c r="V41" s="97" t="s">
        <v>510</v>
      </c>
      <c r="W41" s="97" t="s">
        <v>510</v>
      </c>
      <c r="X41" s="97" t="s">
        <v>510</v>
      </c>
      <c r="Y41" s="97" t="s">
        <v>510</v>
      </c>
      <c r="Z41" s="97" t="s">
        <v>510</v>
      </c>
      <c r="AA41" s="97" t="s">
        <v>510</v>
      </c>
      <c r="AB41" s="97" t="s">
        <v>510</v>
      </c>
      <c r="AC41" s="97" t="s">
        <v>510</v>
      </c>
    </row>
    <row r="42" spans="1:29" x14ac:dyDescent="0.25">
      <c r="A42" s="96">
        <v>52</v>
      </c>
      <c r="B42" s="97">
        <v>3.78E-2</v>
      </c>
      <c r="C42" s="97">
        <v>1.9E-2</v>
      </c>
      <c r="D42" s="97">
        <v>1.2699999999999999E-2</v>
      </c>
      <c r="E42" s="97">
        <v>9.5999999999999992E-3</v>
      </c>
      <c r="F42" s="97">
        <v>7.7000000000000002E-3</v>
      </c>
      <c r="G42" s="97">
        <v>6.4000000000000003E-3</v>
      </c>
      <c r="H42" s="97">
        <v>5.4999999999999997E-3</v>
      </c>
      <c r="I42" s="97">
        <v>4.8999999999999998E-3</v>
      </c>
      <c r="J42" s="97">
        <v>4.4000000000000003E-3</v>
      </c>
      <c r="K42" s="97">
        <v>3.8999999999999998E-3</v>
      </c>
      <c r="L42" s="97">
        <v>3.5999999999999999E-3</v>
      </c>
      <c r="M42" s="97">
        <v>3.3E-3</v>
      </c>
      <c r="N42" s="97">
        <v>3.0000000000000001E-3</v>
      </c>
      <c r="O42" s="97" t="s">
        <v>510</v>
      </c>
      <c r="P42" s="97" t="s">
        <v>510</v>
      </c>
      <c r="Q42" s="97" t="s">
        <v>510</v>
      </c>
      <c r="R42" s="97" t="s">
        <v>510</v>
      </c>
      <c r="S42" s="97" t="s">
        <v>510</v>
      </c>
      <c r="T42" s="97" t="s">
        <v>510</v>
      </c>
      <c r="U42" s="97" t="s">
        <v>510</v>
      </c>
      <c r="V42" s="97" t="s">
        <v>510</v>
      </c>
      <c r="W42" s="97" t="s">
        <v>510</v>
      </c>
      <c r="X42" s="97" t="s">
        <v>510</v>
      </c>
      <c r="Y42" s="97" t="s">
        <v>510</v>
      </c>
      <c r="Z42" s="97" t="s">
        <v>510</v>
      </c>
      <c r="AA42" s="97" t="s">
        <v>510</v>
      </c>
      <c r="AB42" s="97" t="s">
        <v>510</v>
      </c>
      <c r="AC42" s="97" t="s">
        <v>510</v>
      </c>
    </row>
    <row r="43" spans="1:29" x14ac:dyDescent="0.25">
      <c r="A43" s="96">
        <v>53</v>
      </c>
      <c r="B43" s="97">
        <v>3.7499999999999999E-2</v>
      </c>
      <c r="C43" s="97">
        <v>1.8800000000000001E-2</v>
      </c>
      <c r="D43" s="97">
        <v>1.26E-2</v>
      </c>
      <c r="E43" s="97">
        <v>9.4999999999999998E-3</v>
      </c>
      <c r="F43" s="97">
        <v>7.6E-3</v>
      </c>
      <c r="G43" s="97">
        <v>6.4000000000000003E-3</v>
      </c>
      <c r="H43" s="97">
        <v>5.4999999999999997E-3</v>
      </c>
      <c r="I43" s="97">
        <v>4.7999999999999996E-3</v>
      </c>
      <c r="J43" s="97">
        <v>4.3E-3</v>
      </c>
      <c r="K43" s="97">
        <v>3.8999999999999998E-3</v>
      </c>
      <c r="L43" s="97">
        <v>3.5999999999999999E-3</v>
      </c>
      <c r="M43" s="97">
        <v>3.3E-3</v>
      </c>
      <c r="N43" s="97" t="s">
        <v>510</v>
      </c>
      <c r="O43" s="97" t="s">
        <v>510</v>
      </c>
      <c r="P43" s="97" t="s">
        <v>510</v>
      </c>
      <c r="Q43" s="97" t="s">
        <v>510</v>
      </c>
      <c r="R43" s="97" t="s">
        <v>510</v>
      </c>
      <c r="S43" s="97" t="s">
        <v>510</v>
      </c>
      <c r="T43" s="97" t="s">
        <v>510</v>
      </c>
      <c r="U43" s="97" t="s">
        <v>510</v>
      </c>
      <c r="V43" s="97" t="s">
        <v>510</v>
      </c>
      <c r="W43" s="97" t="s">
        <v>510</v>
      </c>
      <c r="X43" s="97" t="s">
        <v>510</v>
      </c>
      <c r="Y43" s="97" t="s">
        <v>510</v>
      </c>
      <c r="Z43" s="97" t="s">
        <v>510</v>
      </c>
      <c r="AA43" s="97" t="s">
        <v>510</v>
      </c>
      <c r="AB43" s="97" t="s">
        <v>510</v>
      </c>
      <c r="AC43" s="97" t="s">
        <v>510</v>
      </c>
    </row>
    <row r="44" spans="1:29" ht="12.75" customHeight="1" x14ac:dyDescent="0.25">
      <c r="A44" s="96">
        <v>54</v>
      </c>
      <c r="B44" s="97">
        <v>3.7199999999999997E-2</v>
      </c>
      <c r="C44" s="97">
        <v>1.8700000000000001E-2</v>
      </c>
      <c r="D44" s="97">
        <v>1.2500000000000001E-2</v>
      </c>
      <c r="E44" s="97">
        <v>9.4000000000000004E-3</v>
      </c>
      <c r="F44" s="97">
        <v>7.6E-3</v>
      </c>
      <c r="G44" s="97">
        <v>6.3E-3</v>
      </c>
      <c r="H44" s="97">
        <v>5.4999999999999997E-3</v>
      </c>
      <c r="I44" s="97">
        <v>4.7999999999999996E-3</v>
      </c>
      <c r="J44" s="97">
        <v>4.3E-3</v>
      </c>
      <c r="K44" s="97">
        <v>3.8999999999999998E-3</v>
      </c>
      <c r="L44" s="97">
        <v>3.5000000000000001E-3</v>
      </c>
      <c r="M44" s="97" t="s">
        <v>510</v>
      </c>
      <c r="N44" s="97" t="s">
        <v>510</v>
      </c>
      <c r="O44" s="97" t="s">
        <v>510</v>
      </c>
      <c r="P44" s="97" t="s">
        <v>510</v>
      </c>
      <c r="Q44" s="97" t="s">
        <v>510</v>
      </c>
      <c r="R44" s="97" t="s">
        <v>510</v>
      </c>
      <c r="S44" s="97" t="s">
        <v>510</v>
      </c>
      <c r="T44" s="97" t="s">
        <v>510</v>
      </c>
      <c r="U44" s="97" t="s">
        <v>510</v>
      </c>
      <c r="V44" s="97" t="s">
        <v>510</v>
      </c>
      <c r="W44" s="97" t="s">
        <v>510</v>
      </c>
      <c r="X44" s="97" t="s">
        <v>510</v>
      </c>
      <c r="Y44" s="97" t="s">
        <v>510</v>
      </c>
      <c r="Z44" s="97" t="s">
        <v>510</v>
      </c>
      <c r="AA44" s="97" t="s">
        <v>510</v>
      </c>
      <c r="AB44" s="97" t="s">
        <v>510</v>
      </c>
      <c r="AC44" s="97" t="s">
        <v>510</v>
      </c>
    </row>
    <row r="45" spans="1:29" x14ac:dyDescent="0.25">
      <c r="A45" s="96">
        <v>55</v>
      </c>
      <c r="B45" s="97">
        <v>3.6799999999999999E-2</v>
      </c>
      <c r="C45" s="97">
        <v>1.8499999999999999E-2</v>
      </c>
      <c r="D45" s="97">
        <v>1.24E-2</v>
      </c>
      <c r="E45" s="97">
        <v>9.2999999999999992E-3</v>
      </c>
      <c r="F45" s="97">
        <v>7.4999999999999997E-3</v>
      </c>
      <c r="G45" s="97">
        <v>6.3E-3</v>
      </c>
      <c r="H45" s="97">
        <v>5.4000000000000003E-3</v>
      </c>
      <c r="I45" s="97">
        <v>4.7999999999999996E-3</v>
      </c>
      <c r="J45" s="97">
        <v>4.3E-3</v>
      </c>
      <c r="K45" s="97">
        <v>3.8E-3</v>
      </c>
      <c r="L45" s="97" t="s">
        <v>510</v>
      </c>
      <c r="M45" s="97" t="s">
        <v>510</v>
      </c>
      <c r="N45" s="97" t="s">
        <v>510</v>
      </c>
      <c r="O45" s="97" t="s">
        <v>510</v>
      </c>
      <c r="P45" s="97" t="s">
        <v>510</v>
      </c>
      <c r="Q45" s="97" t="s">
        <v>510</v>
      </c>
      <c r="R45" s="97" t="s">
        <v>510</v>
      </c>
      <c r="S45" s="97" t="s">
        <v>510</v>
      </c>
      <c r="T45" s="97" t="s">
        <v>510</v>
      </c>
      <c r="U45" s="97" t="s">
        <v>510</v>
      </c>
      <c r="V45" s="97" t="s">
        <v>510</v>
      </c>
      <c r="W45" s="97" t="s">
        <v>510</v>
      </c>
      <c r="X45" s="97" t="s">
        <v>510</v>
      </c>
      <c r="Y45" s="97" t="s">
        <v>510</v>
      </c>
      <c r="Z45" s="97" t="s">
        <v>510</v>
      </c>
      <c r="AA45" s="97" t="s">
        <v>510</v>
      </c>
      <c r="AB45" s="97" t="s">
        <v>510</v>
      </c>
      <c r="AC45" s="97" t="s">
        <v>510</v>
      </c>
    </row>
    <row r="46" spans="1:29" x14ac:dyDescent="0.25">
      <c r="A46" s="96">
        <v>56</v>
      </c>
      <c r="B46" s="97">
        <v>3.6400000000000002E-2</v>
      </c>
      <c r="C46" s="97">
        <v>1.83E-2</v>
      </c>
      <c r="D46" s="97">
        <v>1.23E-2</v>
      </c>
      <c r="E46" s="97">
        <v>9.2999999999999992E-3</v>
      </c>
      <c r="F46" s="97">
        <v>7.4999999999999997E-3</v>
      </c>
      <c r="G46" s="97">
        <v>6.3E-3</v>
      </c>
      <c r="H46" s="97">
        <v>5.4000000000000003E-3</v>
      </c>
      <c r="I46" s="97">
        <v>4.7999999999999996E-3</v>
      </c>
      <c r="J46" s="97">
        <v>4.1999999999999997E-3</v>
      </c>
      <c r="K46" s="97" t="s">
        <v>510</v>
      </c>
      <c r="L46" s="97" t="s">
        <v>510</v>
      </c>
      <c r="M46" s="97" t="s">
        <v>510</v>
      </c>
      <c r="N46" s="97" t="s">
        <v>510</v>
      </c>
      <c r="O46" s="97" t="s">
        <v>510</v>
      </c>
      <c r="P46" s="97" t="s">
        <v>510</v>
      </c>
      <c r="Q46" s="97" t="s">
        <v>510</v>
      </c>
      <c r="R46" s="97" t="s">
        <v>510</v>
      </c>
      <c r="S46" s="97" t="s">
        <v>510</v>
      </c>
      <c r="T46" s="97" t="s">
        <v>510</v>
      </c>
      <c r="U46" s="97" t="s">
        <v>510</v>
      </c>
      <c r="V46" s="97" t="s">
        <v>510</v>
      </c>
      <c r="W46" s="97" t="s">
        <v>510</v>
      </c>
      <c r="X46" s="97" t="s">
        <v>510</v>
      </c>
      <c r="Y46" s="97" t="s">
        <v>510</v>
      </c>
      <c r="Z46" s="97" t="s">
        <v>510</v>
      </c>
      <c r="AA46" s="97" t="s">
        <v>510</v>
      </c>
      <c r="AB46" s="97" t="s">
        <v>510</v>
      </c>
      <c r="AC46" s="97" t="s">
        <v>510</v>
      </c>
    </row>
    <row r="47" spans="1:29" x14ac:dyDescent="0.25">
      <c r="A47" s="96">
        <v>57</v>
      </c>
      <c r="B47" s="97">
        <v>3.5999999999999997E-2</v>
      </c>
      <c r="C47" s="97">
        <v>1.8100000000000002E-2</v>
      </c>
      <c r="D47" s="97">
        <v>1.21E-2</v>
      </c>
      <c r="E47" s="97">
        <v>9.1999999999999998E-3</v>
      </c>
      <c r="F47" s="97">
        <v>7.4000000000000003E-3</v>
      </c>
      <c r="G47" s="97">
        <v>6.1999999999999998E-3</v>
      </c>
      <c r="H47" s="97">
        <v>5.4000000000000003E-3</v>
      </c>
      <c r="I47" s="97">
        <v>4.7000000000000002E-3</v>
      </c>
      <c r="J47" s="97" t="s">
        <v>510</v>
      </c>
      <c r="K47" s="97" t="s">
        <v>510</v>
      </c>
      <c r="L47" s="97" t="s">
        <v>510</v>
      </c>
      <c r="M47" s="97" t="s">
        <v>510</v>
      </c>
      <c r="N47" s="97" t="s">
        <v>510</v>
      </c>
      <c r="O47" s="97" t="s">
        <v>510</v>
      </c>
      <c r="P47" s="97" t="s">
        <v>510</v>
      </c>
      <c r="Q47" s="97" t="s">
        <v>510</v>
      </c>
      <c r="R47" s="97" t="s">
        <v>510</v>
      </c>
      <c r="S47" s="97" t="s">
        <v>510</v>
      </c>
      <c r="T47" s="97" t="s">
        <v>510</v>
      </c>
      <c r="U47" s="97" t="s">
        <v>510</v>
      </c>
      <c r="V47" s="97" t="s">
        <v>510</v>
      </c>
      <c r="W47" s="97" t="s">
        <v>510</v>
      </c>
      <c r="X47" s="97" t="s">
        <v>510</v>
      </c>
      <c r="Y47" s="97" t="s">
        <v>510</v>
      </c>
      <c r="Z47" s="97" t="s">
        <v>510</v>
      </c>
      <c r="AA47" s="97" t="s">
        <v>510</v>
      </c>
      <c r="AB47" s="97" t="s">
        <v>510</v>
      </c>
      <c r="AC47" s="97" t="s">
        <v>510</v>
      </c>
    </row>
    <row r="48" spans="1:29" x14ac:dyDescent="0.25">
      <c r="A48" s="96">
        <v>58</v>
      </c>
      <c r="B48" s="97">
        <v>3.5499999999999997E-2</v>
      </c>
      <c r="C48" s="97">
        <v>1.7899999999999999E-2</v>
      </c>
      <c r="D48" s="97">
        <v>1.2E-2</v>
      </c>
      <c r="E48" s="97">
        <v>9.1000000000000004E-3</v>
      </c>
      <c r="F48" s="97">
        <v>7.3000000000000001E-3</v>
      </c>
      <c r="G48" s="97">
        <v>6.1999999999999998E-3</v>
      </c>
      <c r="H48" s="97">
        <v>5.1999999999999998E-3</v>
      </c>
      <c r="I48" s="97" t="s">
        <v>510</v>
      </c>
      <c r="J48" s="97" t="s">
        <v>510</v>
      </c>
      <c r="K48" s="97" t="s">
        <v>510</v>
      </c>
      <c r="L48" s="97" t="s">
        <v>510</v>
      </c>
      <c r="M48" s="97" t="s">
        <v>510</v>
      </c>
      <c r="N48" s="97" t="s">
        <v>510</v>
      </c>
      <c r="O48" s="97" t="s">
        <v>510</v>
      </c>
      <c r="P48" s="97" t="s">
        <v>510</v>
      </c>
      <c r="Q48" s="97" t="s">
        <v>510</v>
      </c>
      <c r="R48" s="97" t="s">
        <v>510</v>
      </c>
      <c r="S48" s="97" t="s">
        <v>510</v>
      </c>
      <c r="T48" s="97" t="s">
        <v>510</v>
      </c>
      <c r="U48" s="97" t="s">
        <v>510</v>
      </c>
      <c r="V48" s="97" t="s">
        <v>510</v>
      </c>
      <c r="W48" s="97" t="s">
        <v>510</v>
      </c>
      <c r="X48" s="97" t="s">
        <v>510</v>
      </c>
      <c r="Y48" s="97" t="s">
        <v>510</v>
      </c>
      <c r="Z48" s="97" t="s">
        <v>510</v>
      </c>
      <c r="AA48" s="97" t="s">
        <v>510</v>
      </c>
      <c r="AB48" s="97" t="s">
        <v>510</v>
      </c>
      <c r="AC48" s="97" t="s">
        <v>510</v>
      </c>
    </row>
    <row r="49" spans="1:29" x14ac:dyDescent="0.25">
      <c r="A49" s="96">
        <v>59</v>
      </c>
      <c r="B49" s="97">
        <v>3.5000000000000003E-2</v>
      </c>
      <c r="C49" s="97">
        <v>1.7600000000000001E-2</v>
      </c>
      <c r="D49" s="97">
        <v>1.1900000000000001E-2</v>
      </c>
      <c r="E49" s="97">
        <v>8.9999999999999993E-3</v>
      </c>
      <c r="F49" s="97">
        <v>7.1999999999999998E-3</v>
      </c>
      <c r="G49" s="97">
        <v>6.0000000000000001E-3</v>
      </c>
      <c r="H49" s="97" t="s">
        <v>510</v>
      </c>
      <c r="I49" s="97" t="s">
        <v>510</v>
      </c>
      <c r="J49" s="97" t="s">
        <v>510</v>
      </c>
      <c r="K49" s="97" t="s">
        <v>510</v>
      </c>
      <c r="L49" s="97" t="s">
        <v>510</v>
      </c>
      <c r="M49" s="97" t="s">
        <v>510</v>
      </c>
      <c r="N49" s="97" t="s">
        <v>510</v>
      </c>
      <c r="O49" s="97" t="s">
        <v>510</v>
      </c>
      <c r="P49" s="97" t="s">
        <v>510</v>
      </c>
      <c r="Q49" s="97" t="s">
        <v>510</v>
      </c>
      <c r="R49" s="97" t="s">
        <v>510</v>
      </c>
      <c r="S49" s="97" t="s">
        <v>510</v>
      </c>
      <c r="T49" s="97" t="s">
        <v>510</v>
      </c>
      <c r="U49" s="97" t="s">
        <v>510</v>
      </c>
      <c r="V49" s="97" t="s">
        <v>510</v>
      </c>
      <c r="W49" s="97" t="s">
        <v>510</v>
      </c>
      <c r="X49" s="97" t="s">
        <v>510</v>
      </c>
      <c r="Y49" s="97" t="s">
        <v>510</v>
      </c>
      <c r="Z49" s="97" t="s">
        <v>510</v>
      </c>
      <c r="AA49" s="97" t="s">
        <v>510</v>
      </c>
      <c r="AB49" s="97" t="s">
        <v>510</v>
      </c>
      <c r="AC49" s="97" t="s">
        <v>510</v>
      </c>
    </row>
    <row r="50" spans="1:29" x14ac:dyDescent="0.25">
      <c r="A50" s="96">
        <v>60</v>
      </c>
      <c r="B50" s="97">
        <v>3.44E-2</v>
      </c>
      <c r="C50" s="97">
        <v>1.7299999999999999E-2</v>
      </c>
      <c r="D50" s="97">
        <v>1.17E-2</v>
      </c>
      <c r="E50" s="97">
        <v>8.8000000000000005E-3</v>
      </c>
      <c r="F50" s="97">
        <v>7.1000000000000004E-3</v>
      </c>
      <c r="G50" s="97" t="s">
        <v>510</v>
      </c>
      <c r="H50" s="97" t="s">
        <v>510</v>
      </c>
      <c r="I50" s="97" t="s">
        <v>510</v>
      </c>
      <c r="J50" s="97" t="s">
        <v>510</v>
      </c>
      <c r="K50" s="97" t="s">
        <v>510</v>
      </c>
      <c r="L50" s="97" t="s">
        <v>510</v>
      </c>
      <c r="M50" s="97" t="s">
        <v>510</v>
      </c>
      <c r="N50" s="97" t="s">
        <v>510</v>
      </c>
      <c r="O50" s="97" t="s">
        <v>510</v>
      </c>
      <c r="P50" s="97" t="s">
        <v>510</v>
      </c>
      <c r="Q50" s="97" t="s">
        <v>510</v>
      </c>
      <c r="R50" s="97" t="s">
        <v>510</v>
      </c>
      <c r="S50" s="97" t="s">
        <v>510</v>
      </c>
      <c r="T50" s="97" t="s">
        <v>510</v>
      </c>
      <c r="U50" s="97" t="s">
        <v>510</v>
      </c>
      <c r="V50" s="97" t="s">
        <v>510</v>
      </c>
      <c r="W50" s="97" t="s">
        <v>510</v>
      </c>
      <c r="X50" s="97" t="s">
        <v>510</v>
      </c>
      <c r="Y50" s="97" t="s">
        <v>510</v>
      </c>
      <c r="Z50" s="97" t="s">
        <v>510</v>
      </c>
      <c r="AA50" s="97" t="s">
        <v>510</v>
      </c>
      <c r="AB50" s="97" t="s">
        <v>510</v>
      </c>
      <c r="AC50" s="97" t="s">
        <v>510</v>
      </c>
    </row>
    <row r="51" spans="1:29" x14ac:dyDescent="0.25">
      <c r="A51" s="96">
        <v>61</v>
      </c>
      <c r="B51" s="97">
        <v>3.3700000000000001E-2</v>
      </c>
      <c r="C51" s="97">
        <v>1.7000000000000001E-2</v>
      </c>
      <c r="D51" s="97">
        <v>1.15E-2</v>
      </c>
      <c r="E51" s="97">
        <v>8.6E-3</v>
      </c>
      <c r="F51" s="97" t="s">
        <v>510</v>
      </c>
      <c r="G51" s="97" t="s">
        <v>510</v>
      </c>
      <c r="H51" s="97" t="s">
        <v>510</v>
      </c>
      <c r="I51" s="97" t="s">
        <v>510</v>
      </c>
      <c r="J51" s="97" t="s">
        <v>510</v>
      </c>
      <c r="K51" s="97" t="s">
        <v>510</v>
      </c>
      <c r="L51" s="97" t="s">
        <v>510</v>
      </c>
      <c r="M51" s="97" t="s">
        <v>510</v>
      </c>
      <c r="N51" s="97" t="s">
        <v>510</v>
      </c>
      <c r="O51" s="97" t="s">
        <v>510</v>
      </c>
      <c r="P51" s="97" t="s">
        <v>510</v>
      </c>
      <c r="Q51" s="97" t="s">
        <v>510</v>
      </c>
      <c r="R51" s="97" t="s">
        <v>510</v>
      </c>
      <c r="S51" s="97" t="s">
        <v>510</v>
      </c>
      <c r="T51" s="97" t="s">
        <v>510</v>
      </c>
      <c r="U51" s="97" t="s">
        <v>510</v>
      </c>
      <c r="V51" s="97" t="s">
        <v>510</v>
      </c>
      <c r="W51" s="97" t="s">
        <v>510</v>
      </c>
      <c r="X51" s="97" t="s">
        <v>510</v>
      </c>
      <c r="Y51" s="97" t="s">
        <v>510</v>
      </c>
      <c r="Z51" s="97" t="s">
        <v>510</v>
      </c>
      <c r="AA51" s="97" t="s">
        <v>510</v>
      </c>
      <c r="AB51" s="97" t="s">
        <v>510</v>
      </c>
      <c r="AC51" s="97" t="s">
        <v>510</v>
      </c>
    </row>
    <row r="52" spans="1:29" x14ac:dyDescent="0.25">
      <c r="A52" s="96">
        <v>62</v>
      </c>
      <c r="B52" s="97">
        <v>3.3000000000000002E-2</v>
      </c>
      <c r="C52" s="97">
        <v>1.67E-2</v>
      </c>
      <c r="D52" s="97">
        <v>1.12E-2</v>
      </c>
      <c r="E52" s="97" t="s">
        <v>510</v>
      </c>
      <c r="F52" s="97" t="s">
        <v>510</v>
      </c>
      <c r="G52" s="97" t="s">
        <v>510</v>
      </c>
      <c r="H52" s="97" t="s">
        <v>510</v>
      </c>
      <c r="I52" s="97" t="s">
        <v>510</v>
      </c>
      <c r="J52" s="97" t="s">
        <v>510</v>
      </c>
      <c r="K52" s="97" t="s">
        <v>510</v>
      </c>
      <c r="L52" s="97" t="s">
        <v>510</v>
      </c>
      <c r="M52" s="97" t="s">
        <v>510</v>
      </c>
      <c r="N52" s="97" t="s">
        <v>510</v>
      </c>
      <c r="O52" s="97" t="s">
        <v>510</v>
      </c>
      <c r="P52" s="97" t="s">
        <v>510</v>
      </c>
      <c r="Q52" s="97" t="s">
        <v>510</v>
      </c>
      <c r="R52" s="97" t="s">
        <v>510</v>
      </c>
      <c r="S52" s="97" t="s">
        <v>510</v>
      </c>
      <c r="T52" s="97" t="s">
        <v>510</v>
      </c>
      <c r="U52" s="97" t="s">
        <v>510</v>
      </c>
      <c r="V52" s="97" t="s">
        <v>510</v>
      </c>
      <c r="W52" s="97" t="s">
        <v>510</v>
      </c>
      <c r="X52" s="97" t="s">
        <v>510</v>
      </c>
      <c r="Y52" s="97" t="s">
        <v>510</v>
      </c>
      <c r="Z52" s="97" t="s">
        <v>510</v>
      </c>
      <c r="AA52" s="97" t="s">
        <v>510</v>
      </c>
      <c r="AB52" s="97" t="s">
        <v>510</v>
      </c>
      <c r="AC52" s="97" t="s">
        <v>510</v>
      </c>
    </row>
    <row r="53" spans="1:29" x14ac:dyDescent="0.25">
      <c r="A53" s="96">
        <v>63</v>
      </c>
      <c r="B53" s="97">
        <v>3.2199999999999999E-2</v>
      </c>
      <c r="C53" s="97">
        <v>1.6199999999999999E-2</v>
      </c>
      <c r="D53" s="97" t="s">
        <v>510</v>
      </c>
      <c r="E53" s="97" t="s">
        <v>510</v>
      </c>
      <c r="F53" s="97" t="s">
        <v>510</v>
      </c>
      <c r="G53" s="97" t="s">
        <v>510</v>
      </c>
      <c r="H53" s="97" t="s">
        <v>510</v>
      </c>
      <c r="I53" s="97" t="s">
        <v>510</v>
      </c>
      <c r="J53" s="97" t="s">
        <v>510</v>
      </c>
      <c r="K53" s="97" t="s">
        <v>510</v>
      </c>
      <c r="L53" s="97" t="s">
        <v>510</v>
      </c>
      <c r="M53" s="97" t="s">
        <v>510</v>
      </c>
      <c r="N53" s="97" t="s">
        <v>510</v>
      </c>
      <c r="O53" s="97" t="s">
        <v>510</v>
      </c>
      <c r="P53" s="97" t="s">
        <v>510</v>
      </c>
      <c r="Q53" s="97" t="s">
        <v>510</v>
      </c>
      <c r="R53" s="97" t="s">
        <v>510</v>
      </c>
      <c r="S53" s="97" t="s">
        <v>510</v>
      </c>
      <c r="T53" s="97" t="s">
        <v>510</v>
      </c>
      <c r="U53" s="97" t="s">
        <v>510</v>
      </c>
      <c r="V53" s="97" t="s">
        <v>510</v>
      </c>
      <c r="W53" s="97" t="s">
        <v>510</v>
      </c>
      <c r="X53" s="97" t="s">
        <v>510</v>
      </c>
      <c r="Y53" s="97" t="s">
        <v>510</v>
      </c>
      <c r="Z53" s="97" t="s">
        <v>510</v>
      </c>
      <c r="AA53" s="97" t="s">
        <v>510</v>
      </c>
      <c r="AB53" s="97" t="s">
        <v>510</v>
      </c>
      <c r="AC53" s="97" t="s">
        <v>510</v>
      </c>
    </row>
    <row r="54" spans="1:29" x14ac:dyDescent="0.25">
      <c r="A54" s="96">
        <v>64</v>
      </c>
      <c r="B54" s="97">
        <v>3.1399999999999997E-2</v>
      </c>
      <c r="C54" s="97" t="s">
        <v>510</v>
      </c>
      <c r="D54" s="97" t="s">
        <v>510</v>
      </c>
      <c r="E54" s="97" t="s">
        <v>510</v>
      </c>
      <c r="F54" s="97" t="s">
        <v>510</v>
      </c>
      <c r="G54" s="97" t="s">
        <v>510</v>
      </c>
      <c r="H54" s="97" t="s">
        <v>510</v>
      </c>
      <c r="I54" s="97" t="s">
        <v>510</v>
      </c>
      <c r="J54" s="97" t="s">
        <v>510</v>
      </c>
      <c r="K54" s="97" t="s">
        <v>510</v>
      </c>
      <c r="L54" s="97" t="s">
        <v>510</v>
      </c>
      <c r="M54" s="97" t="s">
        <v>510</v>
      </c>
      <c r="N54" s="97" t="s">
        <v>510</v>
      </c>
      <c r="O54" s="97" t="s">
        <v>510</v>
      </c>
      <c r="P54" s="97" t="s">
        <v>510</v>
      </c>
      <c r="Q54" s="97" t="s">
        <v>510</v>
      </c>
      <c r="R54" s="97" t="s">
        <v>510</v>
      </c>
      <c r="S54" s="97" t="s">
        <v>510</v>
      </c>
      <c r="T54" s="97" t="s">
        <v>510</v>
      </c>
      <c r="U54" s="97" t="s">
        <v>510</v>
      </c>
      <c r="V54" s="97" t="s">
        <v>510</v>
      </c>
      <c r="W54" s="97" t="s">
        <v>510</v>
      </c>
      <c r="X54" s="97" t="s">
        <v>510</v>
      </c>
      <c r="Y54" s="97" t="s">
        <v>510</v>
      </c>
      <c r="Z54" s="97" t="s">
        <v>510</v>
      </c>
      <c r="AA54" s="97" t="s">
        <v>510</v>
      </c>
      <c r="AB54" s="97" t="s">
        <v>510</v>
      </c>
      <c r="AC54" s="97" t="s">
        <v>510</v>
      </c>
    </row>
    <row r="55" spans="1:29" x14ac:dyDescent="0.25">
      <c r="B55" s="25" t="s">
        <v>510</v>
      </c>
      <c r="C55" s="25" t="s">
        <v>510</v>
      </c>
      <c r="D55" s="25" t="s">
        <v>510</v>
      </c>
      <c r="E55" s="25" t="s">
        <v>510</v>
      </c>
      <c r="F55" s="25" t="s">
        <v>510</v>
      </c>
      <c r="G55" s="25" t="s">
        <v>510</v>
      </c>
      <c r="H55" s="25" t="s">
        <v>510</v>
      </c>
      <c r="I55" s="25" t="s">
        <v>510</v>
      </c>
      <c r="J55" s="25" t="s">
        <v>510</v>
      </c>
      <c r="K55" s="25" t="s">
        <v>510</v>
      </c>
      <c r="L55" s="25" t="s">
        <v>510</v>
      </c>
      <c r="M55" s="25" t="s">
        <v>510</v>
      </c>
      <c r="N55" s="25" t="s">
        <v>510</v>
      </c>
      <c r="O55" s="25" t="s">
        <v>510</v>
      </c>
      <c r="P55" s="25" t="s">
        <v>510</v>
      </c>
      <c r="Q55" s="25" t="s">
        <v>510</v>
      </c>
      <c r="R55" s="25" t="s">
        <v>510</v>
      </c>
      <c r="S55" s="25" t="s">
        <v>510</v>
      </c>
      <c r="T55" s="25" t="s">
        <v>510</v>
      </c>
      <c r="U55" s="25" t="s">
        <v>510</v>
      </c>
      <c r="V55" s="25" t="s">
        <v>510</v>
      </c>
      <c r="W55" s="25" t="s">
        <v>510</v>
      </c>
      <c r="X55" s="25" t="s">
        <v>510</v>
      </c>
      <c r="Y55" s="25" t="s">
        <v>510</v>
      </c>
      <c r="Z55" s="25" t="s">
        <v>510</v>
      </c>
      <c r="AA55" s="25" t="s">
        <v>510</v>
      </c>
      <c r="AB55" s="25" t="s">
        <v>510</v>
      </c>
      <c r="AC55" s="25" t="s">
        <v>510</v>
      </c>
    </row>
  </sheetData>
  <sheetProtection algorithmName="SHA-512" hashValue="tU0UrImlA3SOobdcQFx3m5byTFrAekQao+C/FG7+sb7gHMpgRuKjDMHoKLQNjavedMg2MDhZ/VxkX+xnCjBH9w==" saltValue="Z33ttL7MIBapdt5OckTiGg==" spinCount="100000" sheet="1" objects="1" scenarios="1"/>
  <conditionalFormatting sqref="A6:A21">
    <cfRule type="expression" dxfId="87" priority="5" stopIfTrue="1">
      <formula>MOD(ROW(),2)=0</formula>
    </cfRule>
    <cfRule type="expression" dxfId="86" priority="6" stopIfTrue="1">
      <formula>MOD(ROW(),2)&lt;&gt;0</formula>
    </cfRule>
  </conditionalFormatting>
  <conditionalFormatting sqref="A26:A54">
    <cfRule type="expression" dxfId="85" priority="15" stopIfTrue="1">
      <formula>MOD(ROW(),2)=0</formula>
    </cfRule>
    <cfRule type="expression" dxfId="84" priority="16" stopIfTrue="1">
      <formula>MOD(ROW(),2)&lt;&gt;0</formula>
    </cfRule>
  </conditionalFormatting>
  <conditionalFormatting sqref="B6">
    <cfRule type="expression" dxfId="83" priority="7" stopIfTrue="1">
      <formula>MOD(ROW(),2)=0</formula>
    </cfRule>
    <cfRule type="expression" dxfId="82" priority="8" stopIfTrue="1">
      <formula>MOD(ROW(),2)&lt;&gt;0</formula>
    </cfRule>
  </conditionalFormatting>
  <conditionalFormatting sqref="B6:AC21">
    <cfRule type="expression" dxfId="81" priority="11" stopIfTrue="1">
      <formula>MOD(ROW(),2)=0</formula>
    </cfRule>
    <cfRule type="expression" dxfId="80" priority="12" stopIfTrue="1">
      <formula>MOD(ROW(),2)&lt;&gt;0</formula>
    </cfRule>
  </conditionalFormatting>
  <conditionalFormatting sqref="B26:AC54">
    <cfRule type="expression" dxfId="79" priority="17" stopIfTrue="1">
      <formula>MOD(ROW(),2)=0</formula>
    </cfRule>
    <cfRule type="expression" dxfId="78" priority="18" stopIfTrue="1">
      <formula>MOD(ROW(),2)&lt;&gt;0</formula>
    </cfRule>
  </conditionalFormatting>
  <conditionalFormatting sqref="C6:AC6 C12:AC16 C18:AC21">
    <cfRule type="expression" dxfId="77" priority="21" stopIfTrue="1">
      <formula>MOD(ROW(),2)=0</formula>
    </cfRule>
    <cfRule type="expression" dxfId="76" priority="22" stopIfTrue="1">
      <formula>MOD(ROW(),2)&lt;&gt;0</formula>
    </cfRule>
  </conditionalFormatting>
  <conditionalFormatting sqref="C7:AC11">
    <cfRule type="expression" dxfId="75" priority="3" stopIfTrue="1">
      <formula>MOD(ROW(),2)=0</formula>
    </cfRule>
    <cfRule type="expression" dxfId="74" priority="4" stopIfTrue="1">
      <formula>MOD(ROW(),2)&lt;&gt;0</formula>
    </cfRule>
  </conditionalFormatting>
  <conditionalFormatting sqref="C17:AC17">
    <cfRule type="expression" dxfId="73" priority="1" stopIfTrue="1">
      <formula>MOD(ROW(),2)=0</formula>
    </cfRule>
    <cfRule type="expression" dxfId="72" priority="2" stopIfTrue="1">
      <formula>MOD(ROW(),2)&lt;&gt;0</formula>
    </cfRule>
  </conditionalFormatting>
  <hyperlinks>
    <hyperlink ref="B24" location="Assumptions!A1" display="Assumptions" xr:uid="{76529DC9-6099-4BF4-9B02-AB737CE4BE0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A82F-D3EC-47DB-9C2D-7A5ECF6F5675}">
  <sheetPr codeName="Sheet101"/>
  <dimension ref="A1:AC54"/>
  <sheetViews>
    <sheetView showGridLines="0" zoomScale="85" zoomScaleNormal="85" workbookViewId="0">
      <selection activeCell="A4" sqref="A4"/>
    </sheetView>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0" t="s">
        <v>3</v>
      </c>
      <c r="B1" s="51"/>
      <c r="C1" s="51"/>
      <c r="D1" s="51"/>
      <c r="E1" s="51"/>
      <c r="F1" s="51"/>
      <c r="G1" s="51"/>
      <c r="H1" s="51"/>
      <c r="I1" s="51"/>
    </row>
    <row r="2" spans="1:29" ht="15.6" x14ac:dyDescent="0.3">
      <c r="A2" s="52" t="str">
        <f>IF(title="&gt; Enter workbook title here","Enter workbook title in Cover sheet",title)</f>
        <v>LGPS_S - Consolidated Factor Spreadsheet</v>
      </c>
      <c r="B2" s="53"/>
      <c r="C2" s="53"/>
      <c r="D2" s="53"/>
      <c r="E2" s="53"/>
      <c r="F2" s="53"/>
      <c r="G2" s="53"/>
      <c r="H2" s="53"/>
      <c r="I2" s="53"/>
    </row>
    <row r="3" spans="1:29" ht="15.6" x14ac:dyDescent="0.3">
      <c r="A3" s="54" t="str">
        <f>TABLE_FACTOR_TYPE_1&amp;" - x-"&amp;TABLE_SERIES_NUMBER_1</f>
        <v>Additional survivor benefits - x-802</v>
      </c>
      <c r="B3" s="53"/>
      <c r="C3" s="53"/>
      <c r="D3" s="53"/>
      <c r="E3" s="53"/>
      <c r="F3" s="53"/>
      <c r="G3" s="53"/>
      <c r="H3" s="53"/>
      <c r="I3" s="53"/>
    </row>
    <row r="4" spans="1:29" x14ac:dyDescent="0.25">
      <c r="A4" s="55"/>
    </row>
    <row r="6" spans="1:29" ht="12.9" customHeight="1" x14ac:dyDescent="0.25">
      <c r="A6" s="154"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row>
    <row r="7" spans="1:29" x14ac:dyDescent="0.25">
      <c r="A7" s="155"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row>
    <row r="8" spans="1:29" x14ac:dyDescent="0.25">
      <c r="A8" s="155" t="s">
        <v>44</v>
      </c>
      <c r="B8" s="149" t="s">
        <v>567</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row>
    <row r="9" spans="1:29" ht="12.6" customHeight="1" x14ac:dyDescent="0.25">
      <c r="A9" s="155" t="s">
        <v>15</v>
      </c>
      <c r="B9" s="149" t="s">
        <v>623</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row>
    <row r="10" spans="1:29" ht="12.6" customHeight="1" x14ac:dyDescent="0.25">
      <c r="A10" s="155" t="s">
        <v>1</v>
      </c>
      <c r="B10" s="149" t="s">
        <v>625</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row>
    <row r="11" spans="1:29" x14ac:dyDescent="0.25">
      <c r="A11" s="155"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row>
    <row r="12" spans="1:29" x14ac:dyDescent="0.25">
      <c r="A12" s="155"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row>
    <row r="13" spans="1:29" x14ac:dyDescent="0.25">
      <c r="A13" s="155"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row>
    <row r="14" spans="1:29" x14ac:dyDescent="0.25">
      <c r="A14" s="155" t="s">
        <v>16</v>
      </c>
      <c r="B14" s="149">
        <v>802</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row>
    <row r="15" spans="1:29" x14ac:dyDescent="0.25">
      <c r="A15" s="155" t="s">
        <v>47</v>
      </c>
      <c r="B15" s="149" t="s">
        <v>658</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row>
    <row r="16" spans="1:29" x14ac:dyDescent="0.25">
      <c r="A16" s="155" t="s">
        <v>48</v>
      </c>
      <c r="B16" s="149" t="s">
        <v>365</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1:29" ht="12.6" customHeight="1"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row>
    <row r="18" spans="1:29" x14ac:dyDescent="0.25">
      <c r="A18" s="155"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row>
    <row r="19" spans="1:29" x14ac:dyDescent="0.25">
      <c r="A19" s="155"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row>
    <row r="20" spans="1:29" x14ac:dyDescent="0.25">
      <c r="A20" s="155"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row>
    <row r="21" spans="1:29" x14ac:dyDescent="0.25">
      <c r="A21" s="155"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row>
    <row r="22" spans="1:29" x14ac:dyDescent="0.25">
      <c r="A22" s="94"/>
    </row>
    <row r="23" spans="1:29" x14ac:dyDescent="0.25">
      <c r="B23" s="94" t="str">
        <f>HYPERLINK("#'Factor List'!A1","Back to Factor List")</f>
        <v>Back to Factor List</v>
      </c>
    </row>
    <row r="24" spans="1:29" x14ac:dyDescent="0.25">
      <c r="B24" s="94" t="s">
        <v>705</v>
      </c>
    </row>
    <row r="26" spans="1:29" ht="26.4" x14ac:dyDescent="0.25">
      <c r="A26" s="88" t="s">
        <v>266</v>
      </c>
      <c r="B26" s="88" t="s">
        <v>628</v>
      </c>
      <c r="C26" s="88" t="s">
        <v>629</v>
      </c>
      <c r="D26" s="88" t="s">
        <v>630</v>
      </c>
      <c r="E26" s="88" t="s">
        <v>631</v>
      </c>
      <c r="F26" s="88" t="s">
        <v>632</v>
      </c>
      <c r="G26" s="88" t="s">
        <v>633</v>
      </c>
      <c r="H26" s="88" t="s">
        <v>634</v>
      </c>
      <c r="I26" s="88" t="s">
        <v>635</v>
      </c>
      <c r="J26" s="88" t="s">
        <v>636</v>
      </c>
      <c r="K26" s="88" t="s">
        <v>637</v>
      </c>
      <c r="L26" s="88" t="s">
        <v>638</v>
      </c>
      <c r="M26" s="88" t="s">
        <v>639</v>
      </c>
      <c r="N26" s="88" t="s">
        <v>640</v>
      </c>
      <c r="O26" s="88" t="s">
        <v>641</v>
      </c>
      <c r="P26" s="88" t="s">
        <v>642</v>
      </c>
      <c r="Q26" s="88" t="s">
        <v>643</v>
      </c>
      <c r="R26" s="88" t="s">
        <v>644</v>
      </c>
      <c r="S26" s="88" t="s">
        <v>645</v>
      </c>
      <c r="T26" s="88" t="s">
        <v>646</v>
      </c>
      <c r="U26" s="88" t="s">
        <v>647</v>
      </c>
      <c r="V26" s="88" t="s">
        <v>648</v>
      </c>
      <c r="W26" s="88" t="s">
        <v>649</v>
      </c>
      <c r="X26" s="88" t="s">
        <v>650</v>
      </c>
      <c r="Y26" s="88" t="s">
        <v>651</v>
      </c>
      <c r="Z26" s="88" t="s">
        <v>652</v>
      </c>
      <c r="AA26" s="88" t="s">
        <v>653</v>
      </c>
      <c r="AB26" s="88" t="s">
        <v>654</v>
      </c>
      <c r="AC26" s="88" t="s">
        <v>655</v>
      </c>
    </row>
    <row r="27" spans="1:29" x14ac:dyDescent="0.25">
      <c r="A27" s="89">
        <v>37</v>
      </c>
      <c r="B27" s="98">
        <v>1.84E-2</v>
      </c>
      <c r="C27" s="98">
        <v>9.1999999999999998E-3</v>
      </c>
      <c r="D27" s="98">
        <v>6.1000000000000004E-3</v>
      </c>
      <c r="E27" s="98">
        <v>4.5999999999999999E-3</v>
      </c>
      <c r="F27" s="98">
        <v>3.7000000000000002E-3</v>
      </c>
      <c r="G27" s="98">
        <v>3.0000000000000001E-3</v>
      </c>
      <c r="H27" s="98">
        <v>2.5999999999999999E-3</v>
      </c>
      <c r="I27" s="98">
        <v>2.3E-3</v>
      </c>
      <c r="J27" s="98">
        <v>2E-3</v>
      </c>
      <c r="K27" s="98">
        <v>1.8E-3</v>
      </c>
      <c r="L27" s="98">
        <v>1.6999999999999999E-3</v>
      </c>
      <c r="M27" s="98">
        <v>1.5E-3</v>
      </c>
      <c r="N27" s="98">
        <v>1.4E-3</v>
      </c>
      <c r="O27" s="98">
        <v>1.2999999999999999E-3</v>
      </c>
      <c r="P27" s="98">
        <v>1.1999999999999999E-3</v>
      </c>
      <c r="Q27" s="98">
        <v>1.1000000000000001E-3</v>
      </c>
      <c r="R27" s="98">
        <v>1.1000000000000001E-3</v>
      </c>
      <c r="S27" s="98">
        <v>1E-3</v>
      </c>
      <c r="T27" s="98">
        <v>1E-3</v>
      </c>
      <c r="U27" s="98">
        <v>8.9999999999999998E-4</v>
      </c>
      <c r="V27" s="98">
        <v>8.9999999999999998E-4</v>
      </c>
      <c r="W27" s="98">
        <v>8.0000000000000004E-4</v>
      </c>
      <c r="X27" s="98">
        <v>8.0000000000000004E-4</v>
      </c>
      <c r="Y27" s="98">
        <v>8.0000000000000004E-4</v>
      </c>
      <c r="Z27" s="98">
        <v>6.9999999999999999E-4</v>
      </c>
      <c r="AA27" s="98">
        <v>6.9999999999999999E-4</v>
      </c>
      <c r="AB27" s="98">
        <v>6.9999999999999999E-4</v>
      </c>
      <c r="AC27" s="98">
        <v>5.9999999999999995E-4</v>
      </c>
    </row>
    <row r="28" spans="1:29" x14ac:dyDescent="0.25">
      <c r="A28" s="89">
        <v>38</v>
      </c>
      <c r="B28" s="98">
        <v>1.83E-2</v>
      </c>
      <c r="C28" s="98">
        <v>9.1000000000000004E-3</v>
      </c>
      <c r="D28" s="98">
        <v>6.1000000000000004E-3</v>
      </c>
      <c r="E28" s="98">
        <v>4.4999999999999997E-3</v>
      </c>
      <c r="F28" s="98">
        <v>3.5999999999999999E-3</v>
      </c>
      <c r="G28" s="98">
        <v>3.0000000000000001E-3</v>
      </c>
      <c r="H28" s="98">
        <v>2.5999999999999999E-3</v>
      </c>
      <c r="I28" s="98">
        <v>2.3E-3</v>
      </c>
      <c r="J28" s="98">
        <v>2E-3</v>
      </c>
      <c r="K28" s="98">
        <v>1.8E-3</v>
      </c>
      <c r="L28" s="98">
        <v>1.6000000000000001E-3</v>
      </c>
      <c r="M28" s="98">
        <v>1.5E-3</v>
      </c>
      <c r="N28" s="98">
        <v>1.4E-3</v>
      </c>
      <c r="O28" s="98">
        <v>1.2999999999999999E-3</v>
      </c>
      <c r="P28" s="98">
        <v>1.1999999999999999E-3</v>
      </c>
      <c r="Q28" s="98">
        <v>1.1000000000000001E-3</v>
      </c>
      <c r="R28" s="98">
        <v>1.1000000000000001E-3</v>
      </c>
      <c r="S28" s="98">
        <v>1E-3</v>
      </c>
      <c r="T28" s="98">
        <v>1E-3</v>
      </c>
      <c r="U28" s="98">
        <v>8.9999999999999998E-4</v>
      </c>
      <c r="V28" s="98">
        <v>8.9999999999999998E-4</v>
      </c>
      <c r="W28" s="98">
        <v>8.0000000000000004E-4</v>
      </c>
      <c r="X28" s="98">
        <v>8.0000000000000004E-4</v>
      </c>
      <c r="Y28" s="98">
        <v>8.0000000000000004E-4</v>
      </c>
      <c r="Z28" s="98">
        <v>6.9999999999999999E-4</v>
      </c>
      <c r="AA28" s="98">
        <v>6.9999999999999999E-4</v>
      </c>
      <c r="AB28" s="98">
        <v>6.9999999999999999E-4</v>
      </c>
      <c r="AC28" s="98" t="s">
        <v>510</v>
      </c>
    </row>
    <row r="29" spans="1:29" x14ac:dyDescent="0.25">
      <c r="A29" s="89">
        <v>39</v>
      </c>
      <c r="B29" s="98">
        <v>1.8100000000000002E-2</v>
      </c>
      <c r="C29" s="98">
        <v>8.9999999999999993E-3</v>
      </c>
      <c r="D29" s="98">
        <v>6.0000000000000001E-3</v>
      </c>
      <c r="E29" s="98">
        <v>4.4999999999999997E-3</v>
      </c>
      <c r="F29" s="98">
        <v>3.5999999999999999E-3</v>
      </c>
      <c r="G29" s="98">
        <v>3.0000000000000001E-3</v>
      </c>
      <c r="H29" s="98">
        <v>2.5999999999999999E-3</v>
      </c>
      <c r="I29" s="98">
        <v>2.2000000000000001E-3</v>
      </c>
      <c r="J29" s="98">
        <v>2E-3</v>
      </c>
      <c r="K29" s="98">
        <v>1.8E-3</v>
      </c>
      <c r="L29" s="98">
        <v>1.6000000000000001E-3</v>
      </c>
      <c r="M29" s="98">
        <v>1.5E-3</v>
      </c>
      <c r="N29" s="98">
        <v>1.4E-3</v>
      </c>
      <c r="O29" s="98">
        <v>1.2999999999999999E-3</v>
      </c>
      <c r="P29" s="98">
        <v>1.1999999999999999E-3</v>
      </c>
      <c r="Q29" s="98">
        <v>1.1000000000000001E-3</v>
      </c>
      <c r="R29" s="98">
        <v>1.1000000000000001E-3</v>
      </c>
      <c r="S29" s="98">
        <v>1E-3</v>
      </c>
      <c r="T29" s="98">
        <v>8.9999999999999998E-4</v>
      </c>
      <c r="U29" s="98">
        <v>8.9999999999999998E-4</v>
      </c>
      <c r="V29" s="98">
        <v>8.9999999999999998E-4</v>
      </c>
      <c r="W29" s="98">
        <v>8.0000000000000004E-4</v>
      </c>
      <c r="X29" s="98">
        <v>8.0000000000000004E-4</v>
      </c>
      <c r="Y29" s="98">
        <v>8.0000000000000004E-4</v>
      </c>
      <c r="Z29" s="98">
        <v>6.9999999999999999E-4</v>
      </c>
      <c r="AA29" s="98">
        <v>6.9999999999999999E-4</v>
      </c>
      <c r="AB29" s="98" t="s">
        <v>510</v>
      </c>
      <c r="AC29" s="98" t="s">
        <v>510</v>
      </c>
    </row>
    <row r="30" spans="1:29" x14ac:dyDescent="0.25">
      <c r="A30" s="89">
        <v>40</v>
      </c>
      <c r="B30" s="98">
        <v>1.7899999999999999E-2</v>
      </c>
      <c r="C30" s="98">
        <v>8.8999999999999999E-3</v>
      </c>
      <c r="D30" s="98">
        <v>5.8999999999999999E-3</v>
      </c>
      <c r="E30" s="98">
        <v>4.4999999999999997E-3</v>
      </c>
      <c r="F30" s="98">
        <v>3.5999999999999999E-3</v>
      </c>
      <c r="G30" s="98">
        <v>3.0000000000000001E-3</v>
      </c>
      <c r="H30" s="98">
        <v>2.5000000000000001E-3</v>
      </c>
      <c r="I30" s="98">
        <v>2.2000000000000001E-3</v>
      </c>
      <c r="J30" s="98">
        <v>2E-3</v>
      </c>
      <c r="K30" s="98">
        <v>1.8E-3</v>
      </c>
      <c r="L30" s="98">
        <v>1.6000000000000001E-3</v>
      </c>
      <c r="M30" s="98">
        <v>1.5E-3</v>
      </c>
      <c r="N30" s="98">
        <v>1.4E-3</v>
      </c>
      <c r="O30" s="98">
        <v>1.2999999999999999E-3</v>
      </c>
      <c r="P30" s="98">
        <v>1.1999999999999999E-3</v>
      </c>
      <c r="Q30" s="98">
        <v>1.1000000000000001E-3</v>
      </c>
      <c r="R30" s="98">
        <v>1E-3</v>
      </c>
      <c r="S30" s="98">
        <v>1E-3</v>
      </c>
      <c r="T30" s="98">
        <v>8.9999999999999998E-4</v>
      </c>
      <c r="U30" s="98">
        <v>8.9999999999999998E-4</v>
      </c>
      <c r="V30" s="98">
        <v>8.9999999999999998E-4</v>
      </c>
      <c r="W30" s="98">
        <v>8.0000000000000004E-4</v>
      </c>
      <c r="X30" s="98">
        <v>8.0000000000000004E-4</v>
      </c>
      <c r="Y30" s="98">
        <v>8.0000000000000004E-4</v>
      </c>
      <c r="Z30" s="98">
        <v>6.9999999999999999E-4</v>
      </c>
      <c r="AA30" s="98" t="s">
        <v>510</v>
      </c>
      <c r="AB30" s="98" t="s">
        <v>510</v>
      </c>
      <c r="AC30" s="98" t="s">
        <v>510</v>
      </c>
    </row>
    <row r="31" spans="1:29" x14ac:dyDescent="0.25">
      <c r="A31" s="89">
        <v>41</v>
      </c>
      <c r="B31" s="98">
        <v>1.77E-2</v>
      </c>
      <c r="C31" s="98">
        <v>8.8000000000000005E-3</v>
      </c>
      <c r="D31" s="98">
        <v>5.8999999999999999E-3</v>
      </c>
      <c r="E31" s="98">
        <v>4.4000000000000003E-3</v>
      </c>
      <c r="F31" s="98">
        <v>3.5000000000000001E-3</v>
      </c>
      <c r="G31" s="98">
        <v>2.8999999999999998E-3</v>
      </c>
      <c r="H31" s="98">
        <v>2.5000000000000001E-3</v>
      </c>
      <c r="I31" s="98">
        <v>2.2000000000000001E-3</v>
      </c>
      <c r="J31" s="98">
        <v>2E-3</v>
      </c>
      <c r="K31" s="98">
        <v>1.8E-3</v>
      </c>
      <c r="L31" s="98">
        <v>1.6000000000000001E-3</v>
      </c>
      <c r="M31" s="98">
        <v>1.5E-3</v>
      </c>
      <c r="N31" s="98">
        <v>1.4E-3</v>
      </c>
      <c r="O31" s="98">
        <v>1.2999999999999999E-3</v>
      </c>
      <c r="P31" s="98">
        <v>1.1999999999999999E-3</v>
      </c>
      <c r="Q31" s="98">
        <v>1.1000000000000001E-3</v>
      </c>
      <c r="R31" s="98">
        <v>1E-3</v>
      </c>
      <c r="S31" s="98">
        <v>1E-3</v>
      </c>
      <c r="T31" s="98">
        <v>8.9999999999999998E-4</v>
      </c>
      <c r="U31" s="98">
        <v>8.9999999999999998E-4</v>
      </c>
      <c r="V31" s="98">
        <v>8.9999999999999998E-4</v>
      </c>
      <c r="W31" s="98">
        <v>8.0000000000000004E-4</v>
      </c>
      <c r="X31" s="98">
        <v>8.0000000000000004E-4</v>
      </c>
      <c r="Y31" s="98">
        <v>6.9999999999999999E-4</v>
      </c>
      <c r="Z31" s="98" t="s">
        <v>510</v>
      </c>
      <c r="AA31" s="98" t="s">
        <v>510</v>
      </c>
      <c r="AB31" s="98" t="s">
        <v>510</v>
      </c>
      <c r="AC31" s="98" t="s">
        <v>510</v>
      </c>
    </row>
    <row r="32" spans="1:29" x14ac:dyDescent="0.25">
      <c r="A32" s="89">
        <v>42</v>
      </c>
      <c r="B32" s="98">
        <v>1.7500000000000002E-2</v>
      </c>
      <c r="C32" s="98">
        <v>8.8000000000000005E-3</v>
      </c>
      <c r="D32" s="98">
        <v>5.7999999999999996E-3</v>
      </c>
      <c r="E32" s="98">
        <v>4.4000000000000003E-3</v>
      </c>
      <c r="F32" s="98">
        <v>3.5000000000000001E-3</v>
      </c>
      <c r="G32" s="98">
        <v>2.8999999999999998E-3</v>
      </c>
      <c r="H32" s="98">
        <v>2.5000000000000001E-3</v>
      </c>
      <c r="I32" s="98">
        <v>2.2000000000000001E-3</v>
      </c>
      <c r="J32" s="98">
        <v>1.9E-3</v>
      </c>
      <c r="K32" s="98">
        <v>1.6999999999999999E-3</v>
      </c>
      <c r="L32" s="98">
        <v>1.6000000000000001E-3</v>
      </c>
      <c r="M32" s="98">
        <v>1.5E-3</v>
      </c>
      <c r="N32" s="98">
        <v>1.2999999999999999E-3</v>
      </c>
      <c r="O32" s="98">
        <v>1.2999999999999999E-3</v>
      </c>
      <c r="P32" s="98">
        <v>1.1999999999999999E-3</v>
      </c>
      <c r="Q32" s="98">
        <v>1.1000000000000001E-3</v>
      </c>
      <c r="R32" s="98">
        <v>1E-3</v>
      </c>
      <c r="S32" s="98">
        <v>1E-3</v>
      </c>
      <c r="T32" s="98">
        <v>8.9999999999999998E-4</v>
      </c>
      <c r="U32" s="98">
        <v>8.9999999999999998E-4</v>
      </c>
      <c r="V32" s="98">
        <v>8.9999999999999998E-4</v>
      </c>
      <c r="W32" s="98">
        <v>8.0000000000000004E-4</v>
      </c>
      <c r="X32" s="98">
        <v>8.0000000000000004E-4</v>
      </c>
      <c r="Y32" s="98" t="s">
        <v>510</v>
      </c>
      <c r="Z32" s="98" t="s">
        <v>510</v>
      </c>
      <c r="AA32" s="98" t="s">
        <v>510</v>
      </c>
      <c r="AB32" s="98" t="s">
        <v>510</v>
      </c>
      <c r="AC32" s="98" t="s">
        <v>510</v>
      </c>
    </row>
    <row r="33" spans="1:29" x14ac:dyDescent="0.25">
      <c r="A33" s="89">
        <v>43</v>
      </c>
      <c r="B33" s="98">
        <v>1.7399999999999999E-2</v>
      </c>
      <c r="C33" s="98">
        <v>8.6999999999999994E-3</v>
      </c>
      <c r="D33" s="98">
        <v>5.7999999999999996E-3</v>
      </c>
      <c r="E33" s="98">
        <v>4.3E-3</v>
      </c>
      <c r="F33" s="98">
        <v>3.5000000000000001E-3</v>
      </c>
      <c r="G33" s="98">
        <v>2.8999999999999998E-3</v>
      </c>
      <c r="H33" s="98">
        <v>2.5000000000000001E-3</v>
      </c>
      <c r="I33" s="98">
        <v>2.2000000000000001E-3</v>
      </c>
      <c r="J33" s="98">
        <v>1.9E-3</v>
      </c>
      <c r="K33" s="98">
        <v>1.6999999999999999E-3</v>
      </c>
      <c r="L33" s="98">
        <v>1.6000000000000001E-3</v>
      </c>
      <c r="M33" s="98">
        <v>1.4E-3</v>
      </c>
      <c r="N33" s="98">
        <v>1.2999999999999999E-3</v>
      </c>
      <c r="O33" s="98">
        <v>1.1999999999999999E-3</v>
      </c>
      <c r="P33" s="98">
        <v>1.1999999999999999E-3</v>
      </c>
      <c r="Q33" s="98">
        <v>1.1000000000000001E-3</v>
      </c>
      <c r="R33" s="98">
        <v>1E-3</v>
      </c>
      <c r="S33" s="98">
        <v>1E-3</v>
      </c>
      <c r="T33" s="98">
        <v>8.9999999999999998E-4</v>
      </c>
      <c r="U33" s="98">
        <v>8.9999999999999998E-4</v>
      </c>
      <c r="V33" s="98">
        <v>8.9999999999999998E-4</v>
      </c>
      <c r="W33" s="98">
        <v>8.0000000000000004E-4</v>
      </c>
      <c r="X33" s="98" t="s">
        <v>510</v>
      </c>
      <c r="Y33" s="98" t="s">
        <v>510</v>
      </c>
      <c r="Z33" s="98" t="s">
        <v>510</v>
      </c>
      <c r="AA33" s="98" t="s">
        <v>510</v>
      </c>
      <c r="AB33" s="98" t="s">
        <v>510</v>
      </c>
      <c r="AC33" s="98" t="s">
        <v>510</v>
      </c>
    </row>
    <row r="34" spans="1:29" x14ac:dyDescent="0.25">
      <c r="A34" s="89">
        <v>44</v>
      </c>
      <c r="B34" s="98">
        <v>1.72E-2</v>
      </c>
      <c r="C34" s="98">
        <v>8.6E-3</v>
      </c>
      <c r="D34" s="98">
        <v>5.7000000000000002E-3</v>
      </c>
      <c r="E34" s="98">
        <v>4.3E-3</v>
      </c>
      <c r="F34" s="98">
        <v>3.3999999999999998E-3</v>
      </c>
      <c r="G34" s="98">
        <v>2.8999999999999998E-3</v>
      </c>
      <c r="H34" s="98">
        <v>2.3999999999999998E-3</v>
      </c>
      <c r="I34" s="98">
        <v>2.0999999999999999E-3</v>
      </c>
      <c r="J34" s="98">
        <v>1.9E-3</v>
      </c>
      <c r="K34" s="98">
        <v>1.6999999999999999E-3</v>
      </c>
      <c r="L34" s="98">
        <v>1.6000000000000001E-3</v>
      </c>
      <c r="M34" s="98">
        <v>1.4E-3</v>
      </c>
      <c r="N34" s="98">
        <v>1.2999999999999999E-3</v>
      </c>
      <c r="O34" s="98">
        <v>1.1999999999999999E-3</v>
      </c>
      <c r="P34" s="98">
        <v>1.1999999999999999E-3</v>
      </c>
      <c r="Q34" s="98">
        <v>1.1000000000000001E-3</v>
      </c>
      <c r="R34" s="98">
        <v>1E-3</v>
      </c>
      <c r="S34" s="98">
        <v>1E-3</v>
      </c>
      <c r="T34" s="98">
        <v>8.9999999999999998E-4</v>
      </c>
      <c r="U34" s="98">
        <v>8.9999999999999998E-4</v>
      </c>
      <c r="V34" s="98">
        <v>8.0000000000000004E-4</v>
      </c>
      <c r="W34" s="98" t="s">
        <v>510</v>
      </c>
      <c r="X34" s="98" t="s">
        <v>510</v>
      </c>
      <c r="Y34" s="98" t="s">
        <v>510</v>
      </c>
      <c r="Z34" s="98" t="s">
        <v>510</v>
      </c>
      <c r="AA34" s="98" t="s">
        <v>510</v>
      </c>
      <c r="AB34" s="98" t="s">
        <v>510</v>
      </c>
      <c r="AC34" s="98" t="s">
        <v>510</v>
      </c>
    </row>
    <row r="35" spans="1:29" x14ac:dyDescent="0.25">
      <c r="A35" s="89">
        <v>45</v>
      </c>
      <c r="B35" s="98">
        <v>1.7000000000000001E-2</v>
      </c>
      <c r="C35" s="98">
        <v>8.5000000000000006E-3</v>
      </c>
      <c r="D35" s="98">
        <v>5.7000000000000002E-3</v>
      </c>
      <c r="E35" s="98">
        <v>4.1999999999999997E-3</v>
      </c>
      <c r="F35" s="98">
        <v>3.3999999999999998E-3</v>
      </c>
      <c r="G35" s="98">
        <v>2.8E-3</v>
      </c>
      <c r="H35" s="98">
        <v>2.3999999999999998E-3</v>
      </c>
      <c r="I35" s="98">
        <v>2.0999999999999999E-3</v>
      </c>
      <c r="J35" s="98">
        <v>1.9E-3</v>
      </c>
      <c r="K35" s="98">
        <v>1.6999999999999999E-3</v>
      </c>
      <c r="L35" s="98">
        <v>1.6000000000000001E-3</v>
      </c>
      <c r="M35" s="98">
        <v>1.4E-3</v>
      </c>
      <c r="N35" s="98">
        <v>1.2999999999999999E-3</v>
      </c>
      <c r="O35" s="98">
        <v>1.1999999999999999E-3</v>
      </c>
      <c r="P35" s="98">
        <v>1.1999999999999999E-3</v>
      </c>
      <c r="Q35" s="98">
        <v>1.1000000000000001E-3</v>
      </c>
      <c r="R35" s="98">
        <v>1E-3</v>
      </c>
      <c r="S35" s="98">
        <v>1E-3</v>
      </c>
      <c r="T35" s="98">
        <v>8.9999999999999998E-4</v>
      </c>
      <c r="U35" s="98">
        <v>8.9999999999999998E-4</v>
      </c>
      <c r="V35" s="98" t="s">
        <v>510</v>
      </c>
      <c r="W35" s="98" t="s">
        <v>510</v>
      </c>
      <c r="X35" s="98" t="s">
        <v>510</v>
      </c>
      <c r="Y35" s="98" t="s">
        <v>510</v>
      </c>
      <c r="Z35" s="98" t="s">
        <v>510</v>
      </c>
      <c r="AA35" s="98" t="s">
        <v>510</v>
      </c>
      <c r="AB35" s="98" t="s">
        <v>510</v>
      </c>
      <c r="AC35" s="98" t="s">
        <v>510</v>
      </c>
    </row>
    <row r="36" spans="1:29" x14ac:dyDescent="0.25">
      <c r="A36" s="89">
        <v>46</v>
      </c>
      <c r="B36" s="98">
        <v>1.6799999999999999E-2</v>
      </c>
      <c r="C36" s="98">
        <v>8.3999999999999995E-3</v>
      </c>
      <c r="D36" s="98">
        <v>5.5999999999999999E-3</v>
      </c>
      <c r="E36" s="98">
        <v>4.1999999999999997E-3</v>
      </c>
      <c r="F36" s="98">
        <v>3.3999999999999998E-3</v>
      </c>
      <c r="G36" s="98">
        <v>2.8E-3</v>
      </c>
      <c r="H36" s="98">
        <v>2.3999999999999998E-3</v>
      </c>
      <c r="I36" s="98">
        <v>2.0999999999999999E-3</v>
      </c>
      <c r="J36" s="98">
        <v>1.9E-3</v>
      </c>
      <c r="K36" s="98">
        <v>1.6999999999999999E-3</v>
      </c>
      <c r="L36" s="98">
        <v>1.5E-3</v>
      </c>
      <c r="M36" s="98">
        <v>1.4E-3</v>
      </c>
      <c r="N36" s="98">
        <v>1.2999999999999999E-3</v>
      </c>
      <c r="O36" s="98">
        <v>1.1999999999999999E-3</v>
      </c>
      <c r="P36" s="98">
        <v>1.1000000000000001E-3</v>
      </c>
      <c r="Q36" s="98">
        <v>1.1000000000000001E-3</v>
      </c>
      <c r="R36" s="98">
        <v>1E-3</v>
      </c>
      <c r="S36" s="98">
        <v>1E-3</v>
      </c>
      <c r="T36" s="98">
        <v>8.9999999999999998E-4</v>
      </c>
      <c r="U36" s="98" t="s">
        <v>510</v>
      </c>
      <c r="V36" s="98" t="s">
        <v>510</v>
      </c>
      <c r="W36" s="98" t="s">
        <v>510</v>
      </c>
      <c r="X36" s="98" t="s">
        <v>510</v>
      </c>
      <c r="Y36" s="98" t="s">
        <v>510</v>
      </c>
      <c r="Z36" s="98" t="s">
        <v>510</v>
      </c>
      <c r="AA36" s="98" t="s">
        <v>510</v>
      </c>
      <c r="AB36" s="98" t="s">
        <v>510</v>
      </c>
      <c r="AC36" s="98" t="s">
        <v>510</v>
      </c>
    </row>
    <row r="37" spans="1:29" x14ac:dyDescent="0.25">
      <c r="A37" s="89">
        <v>47</v>
      </c>
      <c r="B37" s="98">
        <v>1.66E-2</v>
      </c>
      <c r="C37" s="98">
        <v>8.3000000000000001E-3</v>
      </c>
      <c r="D37" s="98">
        <v>5.4999999999999997E-3</v>
      </c>
      <c r="E37" s="98">
        <v>4.1000000000000003E-3</v>
      </c>
      <c r="F37" s="98">
        <v>3.3E-3</v>
      </c>
      <c r="G37" s="98">
        <v>2.8E-3</v>
      </c>
      <c r="H37" s="98">
        <v>2.3999999999999998E-3</v>
      </c>
      <c r="I37" s="98">
        <v>2.0999999999999999E-3</v>
      </c>
      <c r="J37" s="98">
        <v>1.9E-3</v>
      </c>
      <c r="K37" s="98">
        <v>1.6999999999999999E-3</v>
      </c>
      <c r="L37" s="98">
        <v>1.5E-3</v>
      </c>
      <c r="M37" s="98">
        <v>1.4E-3</v>
      </c>
      <c r="N37" s="98">
        <v>1.2999999999999999E-3</v>
      </c>
      <c r="O37" s="98">
        <v>1.1999999999999999E-3</v>
      </c>
      <c r="P37" s="98">
        <v>1.1000000000000001E-3</v>
      </c>
      <c r="Q37" s="98">
        <v>1.1000000000000001E-3</v>
      </c>
      <c r="R37" s="98">
        <v>1E-3</v>
      </c>
      <c r="S37" s="98">
        <v>8.9999999999999998E-4</v>
      </c>
      <c r="T37" s="98" t="s">
        <v>510</v>
      </c>
      <c r="U37" s="98" t="s">
        <v>510</v>
      </c>
      <c r="V37" s="98" t="s">
        <v>510</v>
      </c>
      <c r="W37" s="98" t="s">
        <v>510</v>
      </c>
      <c r="X37" s="98" t="s">
        <v>510</v>
      </c>
      <c r="Y37" s="98" t="s">
        <v>510</v>
      </c>
      <c r="Z37" s="98" t="s">
        <v>510</v>
      </c>
      <c r="AA37" s="98" t="s">
        <v>510</v>
      </c>
      <c r="AB37" s="98" t="s">
        <v>510</v>
      </c>
      <c r="AC37" s="98" t="s">
        <v>510</v>
      </c>
    </row>
    <row r="38" spans="1:29" x14ac:dyDescent="0.25">
      <c r="A38" s="89">
        <v>48</v>
      </c>
      <c r="B38" s="98">
        <v>1.6400000000000001E-2</v>
      </c>
      <c r="C38" s="98">
        <v>8.2000000000000007E-3</v>
      </c>
      <c r="D38" s="98">
        <v>5.4999999999999997E-3</v>
      </c>
      <c r="E38" s="98">
        <v>4.1000000000000003E-3</v>
      </c>
      <c r="F38" s="98">
        <v>3.3E-3</v>
      </c>
      <c r="G38" s="98">
        <v>2.7000000000000001E-3</v>
      </c>
      <c r="H38" s="98">
        <v>2.3999999999999998E-3</v>
      </c>
      <c r="I38" s="98">
        <v>2.0999999999999999E-3</v>
      </c>
      <c r="J38" s="98">
        <v>1.8E-3</v>
      </c>
      <c r="K38" s="98">
        <v>1.6999999999999999E-3</v>
      </c>
      <c r="L38" s="98">
        <v>1.5E-3</v>
      </c>
      <c r="M38" s="98">
        <v>1.4E-3</v>
      </c>
      <c r="N38" s="98">
        <v>1.2999999999999999E-3</v>
      </c>
      <c r="O38" s="98">
        <v>1.1999999999999999E-3</v>
      </c>
      <c r="P38" s="98">
        <v>1.1000000000000001E-3</v>
      </c>
      <c r="Q38" s="98">
        <v>1.1000000000000001E-3</v>
      </c>
      <c r="R38" s="98">
        <v>1E-3</v>
      </c>
      <c r="S38" s="98" t="s">
        <v>510</v>
      </c>
      <c r="T38" s="98" t="s">
        <v>510</v>
      </c>
      <c r="U38" s="98" t="s">
        <v>510</v>
      </c>
      <c r="V38" s="98" t="s">
        <v>510</v>
      </c>
      <c r="W38" s="98" t="s">
        <v>510</v>
      </c>
      <c r="X38" s="98" t="s">
        <v>510</v>
      </c>
      <c r="Y38" s="98" t="s">
        <v>510</v>
      </c>
      <c r="Z38" s="98" t="s">
        <v>510</v>
      </c>
      <c r="AA38" s="98" t="s">
        <v>510</v>
      </c>
      <c r="AB38" s="98" t="s">
        <v>510</v>
      </c>
      <c r="AC38" s="98" t="s">
        <v>510</v>
      </c>
    </row>
    <row r="39" spans="1:29" x14ac:dyDescent="0.25">
      <c r="A39" s="89">
        <v>49</v>
      </c>
      <c r="B39" s="98">
        <v>1.6199999999999999E-2</v>
      </c>
      <c r="C39" s="98">
        <v>8.0999999999999996E-3</v>
      </c>
      <c r="D39" s="98">
        <v>5.4000000000000003E-3</v>
      </c>
      <c r="E39" s="98">
        <v>4.1000000000000003E-3</v>
      </c>
      <c r="F39" s="98">
        <v>3.3E-3</v>
      </c>
      <c r="G39" s="98">
        <v>2.7000000000000001E-3</v>
      </c>
      <c r="H39" s="98">
        <v>2.3E-3</v>
      </c>
      <c r="I39" s="98">
        <v>2.0999999999999999E-3</v>
      </c>
      <c r="J39" s="98">
        <v>1.8E-3</v>
      </c>
      <c r="K39" s="98">
        <v>1.6999999999999999E-3</v>
      </c>
      <c r="L39" s="98">
        <v>1.5E-3</v>
      </c>
      <c r="M39" s="98">
        <v>1.4E-3</v>
      </c>
      <c r="N39" s="98">
        <v>1.2999999999999999E-3</v>
      </c>
      <c r="O39" s="98">
        <v>1.1999999999999999E-3</v>
      </c>
      <c r="P39" s="98">
        <v>1.1000000000000001E-3</v>
      </c>
      <c r="Q39" s="98">
        <v>1E-3</v>
      </c>
      <c r="R39" s="98" t="s">
        <v>510</v>
      </c>
      <c r="S39" s="98" t="s">
        <v>510</v>
      </c>
      <c r="T39" s="98" t="s">
        <v>510</v>
      </c>
      <c r="U39" s="98" t="s">
        <v>510</v>
      </c>
      <c r="V39" s="98" t="s">
        <v>510</v>
      </c>
      <c r="W39" s="98" t="s">
        <v>510</v>
      </c>
      <c r="X39" s="98" t="s">
        <v>510</v>
      </c>
      <c r="Y39" s="98" t="s">
        <v>510</v>
      </c>
      <c r="Z39" s="98" t="s">
        <v>510</v>
      </c>
      <c r="AA39" s="98" t="s">
        <v>510</v>
      </c>
      <c r="AB39" s="98" t="s">
        <v>510</v>
      </c>
      <c r="AC39" s="98" t="s">
        <v>510</v>
      </c>
    </row>
    <row r="40" spans="1:29" x14ac:dyDescent="0.25">
      <c r="A40" s="89">
        <v>50</v>
      </c>
      <c r="B40" s="98">
        <v>1.6E-2</v>
      </c>
      <c r="C40" s="98">
        <v>8.0000000000000002E-3</v>
      </c>
      <c r="D40" s="98">
        <v>5.4000000000000003E-3</v>
      </c>
      <c r="E40" s="98">
        <v>4.0000000000000001E-3</v>
      </c>
      <c r="F40" s="98">
        <v>3.2000000000000002E-3</v>
      </c>
      <c r="G40" s="98">
        <v>2.7000000000000001E-3</v>
      </c>
      <c r="H40" s="98">
        <v>2.3E-3</v>
      </c>
      <c r="I40" s="98">
        <v>2E-3</v>
      </c>
      <c r="J40" s="98">
        <v>1.8E-3</v>
      </c>
      <c r="K40" s="98">
        <v>1.6000000000000001E-3</v>
      </c>
      <c r="L40" s="98">
        <v>1.5E-3</v>
      </c>
      <c r="M40" s="98">
        <v>1.4E-3</v>
      </c>
      <c r="N40" s="98">
        <v>1.2999999999999999E-3</v>
      </c>
      <c r="O40" s="98">
        <v>1.1999999999999999E-3</v>
      </c>
      <c r="P40" s="98">
        <v>1.1000000000000001E-3</v>
      </c>
      <c r="Q40" s="98" t="s">
        <v>510</v>
      </c>
      <c r="R40" s="98" t="s">
        <v>510</v>
      </c>
      <c r="S40" s="98" t="s">
        <v>510</v>
      </c>
      <c r="T40" s="98" t="s">
        <v>510</v>
      </c>
      <c r="U40" s="98" t="s">
        <v>510</v>
      </c>
      <c r="V40" s="98" t="s">
        <v>510</v>
      </c>
      <c r="W40" s="98" t="s">
        <v>510</v>
      </c>
      <c r="X40" s="98" t="s">
        <v>510</v>
      </c>
      <c r="Y40" s="98" t="s">
        <v>510</v>
      </c>
      <c r="Z40" s="98" t="s">
        <v>510</v>
      </c>
      <c r="AA40" s="98" t="s">
        <v>510</v>
      </c>
      <c r="AB40" s="98" t="s">
        <v>510</v>
      </c>
      <c r="AC40" s="98" t="s">
        <v>510</v>
      </c>
    </row>
    <row r="41" spans="1:29" x14ac:dyDescent="0.25">
      <c r="A41" s="89">
        <v>51</v>
      </c>
      <c r="B41" s="98">
        <v>1.5800000000000002E-2</v>
      </c>
      <c r="C41" s="98">
        <v>7.9000000000000008E-3</v>
      </c>
      <c r="D41" s="98">
        <v>5.3E-3</v>
      </c>
      <c r="E41" s="98">
        <v>4.0000000000000001E-3</v>
      </c>
      <c r="F41" s="98">
        <v>3.2000000000000002E-3</v>
      </c>
      <c r="G41" s="98">
        <v>2.7000000000000001E-3</v>
      </c>
      <c r="H41" s="98">
        <v>2.3E-3</v>
      </c>
      <c r="I41" s="98">
        <v>2E-3</v>
      </c>
      <c r="J41" s="98">
        <v>1.8E-3</v>
      </c>
      <c r="K41" s="98">
        <v>1.6000000000000001E-3</v>
      </c>
      <c r="L41" s="98">
        <v>1.5E-3</v>
      </c>
      <c r="M41" s="98">
        <v>1.4E-3</v>
      </c>
      <c r="N41" s="98">
        <v>1.2999999999999999E-3</v>
      </c>
      <c r="O41" s="98">
        <v>1.1999999999999999E-3</v>
      </c>
      <c r="P41" s="98" t="s">
        <v>510</v>
      </c>
      <c r="Q41" s="98" t="s">
        <v>510</v>
      </c>
      <c r="R41" s="98" t="s">
        <v>510</v>
      </c>
      <c r="S41" s="98" t="s">
        <v>510</v>
      </c>
      <c r="T41" s="98" t="s">
        <v>510</v>
      </c>
      <c r="U41" s="98" t="s">
        <v>510</v>
      </c>
      <c r="V41" s="98" t="s">
        <v>510</v>
      </c>
      <c r="W41" s="98" t="s">
        <v>510</v>
      </c>
      <c r="X41" s="98" t="s">
        <v>510</v>
      </c>
      <c r="Y41" s="98" t="s">
        <v>510</v>
      </c>
      <c r="Z41" s="98" t="s">
        <v>510</v>
      </c>
      <c r="AA41" s="98" t="s">
        <v>510</v>
      </c>
      <c r="AB41" s="98" t="s">
        <v>510</v>
      </c>
      <c r="AC41" s="98" t="s">
        <v>510</v>
      </c>
    </row>
    <row r="42" spans="1:29" x14ac:dyDescent="0.25">
      <c r="A42" s="89">
        <v>52</v>
      </c>
      <c r="B42" s="98">
        <v>1.5599999999999999E-2</v>
      </c>
      <c r="C42" s="98">
        <v>7.7999999999999996E-3</v>
      </c>
      <c r="D42" s="98">
        <v>5.1999999999999998E-3</v>
      </c>
      <c r="E42" s="98">
        <v>3.8999999999999998E-3</v>
      </c>
      <c r="F42" s="98">
        <v>3.2000000000000002E-3</v>
      </c>
      <c r="G42" s="98">
        <v>2.5999999999999999E-3</v>
      </c>
      <c r="H42" s="98">
        <v>2.3E-3</v>
      </c>
      <c r="I42" s="98">
        <v>2E-3</v>
      </c>
      <c r="J42" s="98">
        <v>1.8E-3</v>
      </c>
      <c r="K42" s="98">
        <v>1.6000000000000001E-3</v>
      </c>
      <c r="L42" s="98">
        <v>1.5E-3</v>
      </c>
      <c r="M42" s="98">
        <v>1.4E-3</v>
      </c>
      <c r="N42" s="98">
        <v>1.1999999999999999E-3</v>
      </c>
      <c r="O42" s="98" t="s">
        <v>510</v>
      </c>
      <c r="P42" s="98" t="s">
        <v>510</v>
      </c>
      <c r="Q42" s="98" t="s">
        <v>510</v>
      </c>
      <c r="R42" s="98" t="s">
        <v>510</v>
      </c>
      <c r="S42" s="98" t="s">
        <v>510</v>
      </c>
      <c r="T42" s="98" t="s">
        <v>510</v>
      </c>
      <c r="U42" s="98" t="s">
        <v>510</v>
      </c>
      <c r="V42" s="98" t="s">
        <v>510</v>
      </c>
      <c r="W42" s="98" t="s">
        <v>510</v>
      </c>
      <c r="X42" s="98" t="s">
        <v>510</v>
      </c>
      <c r="Y42" s="98" t="s">
        <v>510</v>
      </c>
      <c r="Z42" s="98" t="s">
        <v>510</v>
      </c>
      <c r="AA42" s="98" t="s">
        <v>510</v>
      </c>
      <c r="AB42" s="98" t="s">
        <v>510</v>
      </c>
      <c r="AC42" s="98" t="s">
        <v>510</v>
      </c>
    </row>
    <row r="43" spans="1:29" x14ac:dyDescent="0.25">
      <c r="A43" s="89">
        <v>53</v>
      </c>
      <c r="B43" s="98">
        <v>1.54E-2</v>
      </c>
      <c r="C43" s="98">
        <v>7.7000000000000002E-3</v>
      </c>
      <c r="D43" s="98">
        <v>5.1999999999999998E-3</v>
      </c>
      <c r="E43" s="98">
        <v>3.8999999999999998E-3</v>
      </c>
      <c r="F43" s="98">
        <v>3.0999999999999999E-3</v>
      </c>
      <c r="G43" s="98">
        <v>2.5999999999999999E-3</v>
      </c>
      <c r="H43" s="98">
        <v>2.3E-3</v>
      </c>
      <c r="I43" s="98">
        <v>2E-3</v>
      </c>
      <c r="J43" s="98">
        <v>1.8E-3</v>
      </c>
      <c r="K43" s="98">
        <v>1.6000000000000001E-3</v>
      </c>
      <c r="L43" s="98">
        <v>1.5E-3</v>
      </c>
      <c r="M43" s="98">
        <v>1.2999999999999999E-3</v>
      </c>
      <c r="N43" s="98" t="s">
        <v>510</v>
      </c>
      <c r="O43" s="98" t="s">
        <v>510</v>
      </c>
      <c r="P43" s="98" t="s">
        <v>510</v>
      </c>
      <c r="Q43" s="98" t="s">
        <v>510</v>
      </c>
      <c r="R43" s="98" t="s">
        <v>510</v>
      </c>
      <c r="S43" s="98" t="s">
        <v>510</v>
      </c>
      <c r="T43" s="98" t="s">
        <v>510</v>
      </c>
      <c r="U43" s="98" t="s">
        <v>510</v>
      </c>
      <c r="V43" s="98" t="s">
        <v>510</v>
      </c>
      <c r="W43" s="98" t="s">
        <v>510</v>
      </c>
      <c r="X43" s="98" t="s">
        <v>510</v>
      </c>
      <c r="Y43" s="98" t="s">
        <v>510</v>
      </c>
      <c r="Z43" s="98" t="s">
        <v>510</v>
      </c>
      <c r="AA43" s="98" t="s">
        <v>510</v>
      </c>
      <c r="AB43" s="98" t="s">
        <v>510</v>
      </c>
      <c r="AC43" s="98" t="s">
        <v>510</v>
      </c>
    </row>
    <row r="44" spans="1:29" ht="13.5" customHeight="1" x14ac:dyDescent="0.25">
      <c r="A44" s="89">
        <v>54</v>
      </c>
      <c r="B44" s="98">
        <v>1.52E-2</v>
      </c>
      <c r="C44" s="98">
        <v>7.6E-3</v>
      </c>
      <c r="D44" s="98">
        <v>5.1000000000000004E-3</v>
      </c>
      <c r="E44" s="98">
        <v>3.8E-3</v>
      </c>
      <c r="F44" s="98">
        <v>3.0999999999999999E-3</v>
      </c>
      <c r="G44" s="98">
        <v>2.5999999999999999E-3</v>
      </c>
      <c r="H44" s="98">
        <v>2.2000000000000001E-3</v>
      </c>
      <c r="I44" s="98">
        <v>2E-3</v>
      </c>
      <c r="J44" s="98">
        <v>1.8E-3</v>
      </c>
      <c r="K44" s="98">
        <v>1.6000000000000001E-3</v>
      </c>
      <c r="L44" s="98">
        <v>1.4E-3</v>
      </c>
      <c r="M44" s="98" t="s">
        <v>510</v>
      </c>
      <c r="N44" s="98" t="s">
        <v>510</v>
      </c>
      <c r="O44" s="98" t="s">
        <v>510</v>
      </c>
      <c r="P44" s="98" t="s">
        <v>510</v>
      </c>
      <c r="Q44" s="98" t="s">
        <v>510</v>
      </c>
      <c r="R44" s="98" t="s">
        <v>510</v>
      </c>
      <c r="S44" s="98" t="s">
        <v>510</v>
      </c>
      <c r="T44" s="98" t="s">
        <v>510</v>
      </c>
      <c r="U44" s="98" t="s">
        <v>510</v>
      </c>
      <c r="V44" s="98" t="s">
        <v>510</v>
      </c>
      <c r="W44" s="98" t="s">
        <v>510</v>
      </c>
      <c r="X44" s="98" t="s">
        <v>510</v>
      </c>
      <c r="Y44" s="98" t="s">
        <v>510</v>
      </c>
      <c r="Z44" s="98" t="s">
        <v>510</v>
      </c>
      <c r="AA44" s="98" t="s">
        <v>510</v>
      </c>
      <c r="AB44" s="98" t="s">
        <v>510</v>
      </c>
      <c r="AC44" s="98" t="s">
        <v>510</v>
      </c>
    </row>
    <row r="45" spans="1:29" x14ac:dyDescent="0.25">
      <c r="A45" s="89">
        <v>55</v>
      </c>
      <c r="B45" s="98">
        <v>1.4999999999999999E-2</v>
      </c>
      <c r="C45" s="98">
        <v>7.4999999999999997E-3</v>
      </c>
      <c r="D45" s="98">
        <v>5.0000000000000001E-3</v>
      </c>
      <c r="E45" s="98">
        <v>3.8E-3</v>
      </c>
      <c r="F45" s="98">
        <v>3.0999999999999999E-3</v>
      </c>
      <c r="G45" s="98">
        <v>2.5999999999999999E-3</v>
      </c>
      <c r="H45" s="98">
        <v>2.2000000000000001E-3</v>
      </c>
      <c r="I45" s="98">
        <v>1.9E-3</v>
      </c>
      <c r="J45" s="98">
        <v>1.6999999999999999E-3</v>
      </c>
      <c r="K45" s="98">
        <v>1.5E-3</v>
      </c>
      <c r="L45" s="98" t="s">
        <v>510</v>
      </c>
      <c r="M45" s="98" t="s">
        <v>510</v>
      </c>
      <c r="N45" s="98" t="s">
        <v>510</v>
      </c>
      <c r="O45" s="98" t="s">
        <v>510</v>
      </c>
      <c r="P45" s="98" t="s">
        <v>510</v>
      </c>
      <c r="Q45" s="98" t="s">
        <v>510</v>
      </c>
      <c r="R45" s="98" t="s">
        <v>510</v>
      </c>
      <c r="S45" s="98" t="s">
        <v>510</v>
      </c>
      <c r="T45" s="98" t="s">
        <v>510</v>
      </c>
      <c r="U45" s="98" t="s">
        <v>510</v>
      </c>
      <c r="V45" s="98" t="s">
        <v>510</v>
      </c>
      <c r="W45" s="98" t="s">
        <v>510</v>
      </c>
      <c r="X45" s="98" t="s">
        <v>510</v>
      </c>
      <c r="Y45" s="98" t="s">
        <v>510</v>
      </c>
      <c r="Z45" s="98" t="s">
        <v>510</v>
      </c>
      <c r="AA45" s="98" t="s">
        <v>510</v>
      </c>
      <c r="AB45" s="98" t="s">
        <v>510</v>
      </c>
      <c r="AC45" s="98" t="s">
        <v>510</v>
      </c>
    </row>
    <row r="46" spans="1:29" x14ac:dyDescent="0.25">
      <c r="A46" s="89">
        <v>56</v>
      </c>
      <c r="B46" s="98">
        <v>1.47E-2</v>
      </c>
      <c r="C46" s="98">
        <v>7.4000000000000003E-3</v>
      </c>
      <c r="D46" s="98">
        <v>5.0000000000000001E-3</v>
      </c>
      <c r="E46" s="98">
        <v>3.7000000000000002E-3</v>
      </c>
      <c r="F46" s="98">
        <v>3.0000000000000001E-3</v>
      </c>
      <c r="G46" s="98">
        <v>2.5000000000000001E-3</v>
      </c>
      <c r="H46" s="98">
        <v>2.2000000000000001E-3</v>
      </c>
      <c r="I46" s="98">
        <v>1.9E-3</v>
      </c>
      <c r="J46" s="98">
        <v>1.6999999999999999E-3</v>
      </c>
      <c r="K46" s="98" t="s">
        <v>510</v>
      </c>
      <c r="L46" s="98" t="s">
        <v>510</v>
      </c>
      <c r="M46" s="98" t="s">
        <v>510</v>
      </c>
      <c r="N46" s="98" t="s">
        <v>510</v>
      </c>
      <c r="O46" s="98" t="s">
        <v>510</v>
      </c>
      <c r="P46" s="98" t="s">
        <v>510</v>
      </c>
      <c r="Q46" s="98" t="s">
        <v>510</v>
      </c>
      <c r="R46" s="98" t="s">
        <v>510</v>
      </c>
      <c r="S46" s="98" t="s">
        <v>510</v>
      </c>
      <c r="T46" s="98" t="s">
        <v>510</v>
      </c>
      <c r="U46" s="98" t="s">
        <v>510</v>
      </c>
      <c r="V46" s="98" t="s">
        <v>510</v>
      </c>
      <c r="W46" s="98" t="s">
        <v>510</v>
      </c>
      <c r="X46" s="98" t="s">
        <v>510</v>
      </c>
      <c r="Y46" s="98" t="s">
        <v>510</v>
      </c>
      <c r="Z46" s="98" t="s">
        <v>510</v>
      </c>
      <c r="AA46" s="98" t="s">
        <v>510</v>
      </c>
      <c r="AB46" s="98" t="s">
        <v>510</v>
      </c>
      <c r="AC46" s="98" t="s">
        <v>510</v>
      </c>
    </row>
    <row r="47" spans="1:29" x14ac:dyDescent="0.25">
      <c r="A47" s="89">
        <v>57</v>
      </c>
      <c r="B47" s="98">
        <v>1.4500000000000001E-2</v>
      </c>
      <c r="C47" s="98">
        <v>7.3000000000000001E-3</v>
      </c>
      <c r="D47" s="98">
        <v>4.8999999999999998E-3</v>
      </c>
      <c r="E47" s="98">
        <v>3.7000000000000002E-3</v>
      </c>
      <c r="F47" s="98">
        <v>3.0000000000000001E-3</v>
      </c>
      <c r="G47" s="98">
        <v>2.5000000000000001E-3</v>
      </c>
      <c r="H47" s="98">
        <v>2.2000000000000001E-3</v>
      </c>
      <c r="I47" s="98">
        <v>1.8E-3</v>
      </c>
      <c r="J47" s="98" t="s">
        <v>510</v>
      </c>
      <c r="K47" s="98" t="s">
        <v>510</v>
      </c>
      <c r="L47" s="98" t="s">
        <v>510</v>
      </c>
      <c r="M47" s="98" t="s">
        <v>510</v>
      </c>
      <c r="N47" s="98" t="s">
        <v>510</v>
      </c>
      <c r="O47" s="98" t="s">
        <v>510</v>
      </c>
      <c r="P47" s="98" t="s">
        <v>510</v>
      </c>
      <c r="Q47" s="98" t="s">
        <v>510</v>
      </c>
      <c r="R47" s="98" t="s">
        <v>510</v>
      </c>
      <c r="S47" s="98" t="s">
        <v>510</v>
      </c>
      <c r="T47" s="98" t="s">
        <v>510</v>
      </c>
      <c r="U47" s="98" t="s">
        <v>510</v>
      </c>
      <c r="V47" s="98" t="s">
        <v>510</v>
      </c>
      <c r="W47" s="98" t="s">
        <v>510</v>
      </c>
      <c r="X47" s="98" t="s">
        <v>510</v>
      </c>
      <c r="Y47" s="98" t="s">
        <v>510</v>
      </c>
      <c r="Z47" s="98" t="s">
        <v>510</v>
      </c>
      <c r="AA47" s="98" t="s">
        <v>510</v>
      </c>
      <c r="AB47" s="98" t="s">
        <v>510</v>
      </c>
      <c r="AC47" s="98" t="s">
        <v>510</v>
      </c>
    </row>
    <row r="48" spans="1:29" x14ac:dyDescent="0.25">
      <c r="A48" s="89">
        <v>58</v>
      </c>
      <c r="B48" s="98">
        <v>1.4200000000000001E-2</v>
      </c>
      <c r="C48" s="98">
        <v>7.1000000000000004E-3</v>
      </c>
      <c r="D48" s="98">
        <v>4.7999999999999996E-3</v>
      </c>
      <c r="E48" s="98">
        <v>3.5999999999999999E-3</v>
      </c>
      <c r="F48" s="98">
        <v>2.8999999999999998E-3</v>
      </c>
      <c r="G48" s="98">
        <v>2.3999999999999998E-3</v>
      </c>
      <c r="H48" s="98">
        <v>2.0999999999999999E-3</v>
      </c>
      <c r="I48" s="98" t="s">
        <v>510</v>
      </c>
      <c r="J48" s="98" t="s">
        <v>510</v>
      </c>
      <c r="K48" s="98" t="s">
        <v>510</v>
      </c>
      <c r="L48" s="98" t="s">
        <v>510</v>
      </c>
      <c r="M48" s="98" t="s">
        <v>510</v>
      </c>
      <c r="N48" s="98" t="s">
        <v>510</v>
      </c>
      <c r="O48" s="98" t="s">
        <v>510</v>
      </c>
      <c r="P48" s="98" t="s">
        <v>510</v>
      </c>
      <c r="Q48" s="98" t="s">
        <v>510</v>
      </c>
      <c r="R48" s="98" t="s">
        <v>510</v>
      </c>
      <c r="S48" s="98" t="s">
        <v>510</v>
      </c>
      <c r="T48" s="98" t="s">
        <v>510</v>
      </c>
      <c r="U48" s="98" t="s">
        <v>510</v>
      </c>
      <c r="V48" s="98" t="s">
        <v>510</v>
      </c>
      <c r="W48" s="98" t="s">
        <v>510</v>
      </c>
      <c r="X48" s="98" t="s">
        <v>510</v>
      </c>
      <c r="Y48" s="98" t="s">
        <v>510</v>
      </c>
      <c r="Z48" s="98" t="s">
        <v>510</v>
      </c>
      <c r="AA48" s="98" t="s">
        <v>510</v>
      </c>
      <c r="AB48" s="98" t="s">
        <v>510</v>
      </c>
      <c r="AC48" s="98" t="s">
        <v>510</v>
      </c>
    </row>
    <row r="49" spans="1:29" x14ac:dyDescent="0.25">
      <c r="A49" s="89">
        <v>59</v>
      </c>
      <c r="B49" s="98">
        <v>1.38E-2</v>
      </c>
      <c r="C49" s="98">
        <v>7.0000000000000001E-3</v>
      </c>
      <c r="D49" s="98">
        <v>4.7000000000000002E-3</v>
      </c>
      <c r="E49" s="98">
        <v>3.5000000000000001E-3</v>
      </c>
      <c r="F49" s="98">
        <v>2.8999999999999998E-3</v>
      </c>
      <c r="G49" s="98">
        <v>2.3E-3</v>
      </c>
      <c r="H49" s="98" t="s">
        <v>510</v>
      </c>
      <c r="I49" s="98" t="s">
        <v>510</v>
      </c>
      <c r="J49" s="98" t="s">
        <v>510</v>
      </c>
      <c r="K49" s="98" t="s">
        <v>510</v>
      </c>
      <c r="L49" s="98" t="s">
        <v>510</v>
      </c>
      <c r="M49" s="98" t="s">
        <v>510</v>
      </c>
      <c r="N49" s="98" t="s">
        <v>510</v>
      </c>
      <c r="O49" s="98" t="s">
        <v>510</v>
      </c>
      <c r="P49" s="98" t="s">
        <v>510</v>
      </c>
      <c r="Q49" s="98" t="s">
        <v>510</v>
      </c>
      <c r="R49" s="98" t="s">
        <v>510</v>
      </c>
      <c r="S49" s="98" t="s">
        <v>510</v>
      </c>
      <c r="T49" s="98" t="s">
        <v>510</v>
      </c>
      <c r="U49" s="98" t="s">
        <v>510</v>
      </c>
      <c r="V49" s="98" t="s">
        <v>510</v>
      </c>
      <c r="W49" s="98" t="s">
        <v>510</v>
      </c>
      <c r="X49" s="98" t="s">
        <v>510</v>
      </c>
      <c r="Y49" s="98" t="s">
        <v>510</v>
      </c>
      <c r="Z49" s="98" t="s">
        <v>510</v>
      </c>
      <c r="AA49" s="98" t="s">
        <v>510</v>
      </c>
      <c r="AB49" s="98" t="s">
        <v>510</v>
      </c>
      <c r="AC49" s="98" t="s">
        <v>510</v>
      </c>
    </row>
    <row r="50" spans="1:29" x14ac:dyDescent="0.25">
      <c r="A50" s="89">
        <v>60</v>
      </c>
      <c r="B50" s="98">
        <v>1.35E-2</v>
      </c>
      <c r="C50" s="98">
        <v>6.7999999999999996E-3</v>
      </c>
      <c r="D50" s="98">
        <v>4.5999999999999999E-3</v>
      </c>
      <c r="E50" s="98">
        <v>3.3999999999999998E-3</v>
      </c>
      <c r="F50" s="98">
        <v>2.7000000000000001E-3</v>
      </c>
      <c r="G50" s="98" t="s">
        <v>510</v>
      </c>
      <c r="H50" s="98" t="s">
        <v>510</v>
      </c>
      <c r="I50" s="98" t="s">
        <v>510</v>
      </c>
      <c r="J50" s="98" t="s">
        <v>510</v>
      </c>
      <c r="K50" s="98" t="s">
        <v>510</v>
      </c>
      <c r="L50" s="98" t="s">
        <v>510</v>
      </c>
      <c r="M50" s="98" t="s">
        <v>510</v>
      </c>
      <c r="N50" s="98" t="s">
        <v>510</v>
      </c>
      <c r="O50" s="98" t="s">
        <v>510</v>
      </c>
      <c r="P50" s="98" t="s">
        <v>510</v>
      </c>
      <c r="Q50" s="98" t="s">
        <v>510</v>
      </c>
      <c r="R50" s="98" t="s">
        <v>510</v>
      </c>
      <c r="S50" s="98" t="s">
        <v>510</v>
      </c>
      <c r="T50" s="98" t="s">
        <v>510</v>
      </c>
      <c r="U50" s="98" t="s">
        <v>510</v>
      </c>
      <c r="V50" s="98" t="s">
        <v>510</v>
      </c>
      <c r="W50" s="98" t="s">
        <v>510</v>
      </c>
      <c r="X50" s="98" t="s">
        <v>510</v>
      </c>
      <c r="Y50" s="98" t="s">
        <v>510</v>
      </c>
      <c r="Z50" s="98" t="s">
        <v>510</v>
      </c>
      <c r="AA50" s="98" t="s">
        <v>510</v>
      </c>
      <c r="AB50" s="98" t="s">
        <v>510</v>
      </c>
      <c r="AC50" s="98" t="s">
        <v>510</v>
      </c>
    </row>
    <row r="51" spans="1:29" x14ac:dyDescent="0.25">
      <c r="A51" s="89">
        <v>61</v>
      </c>
      <c r="B51" s="98">
        <v>1.3100000000000001E-2</v>
      </c>
      <c r="C51" s="98">
        <v>6.6E-3</v>
      </c>
      <c r="D51" s="98">
        <v>4.4000000000000003E-3</v>
      </c>
      <c r="E51" s="98">
        <v>3.3E-3</v>
      </c>
      <c r="F51" s="98" t="s">
        <v>510</v>
      </c>
      <c r="G51" s="98" t="s">
        <v>510</v>
      </c>
      <c r="H51" s="98" t="s">
        <v>510</v>
      </c>
      <c r="I51" s="98" t="s">
        <v>510</v>
      </c>
      <c r="J51" s="98" t="s">
        <v>510</v>
      </c>
      <c r="K51" s="98" t="s">
        <v>510</v>
      </c>
      <c r="L51" s="98" t="s">
        <v>510</v>
      </c>
      <c r="M51" s="98" t="s">
        <v>510</v>
      </c>
      <c r="N51" s="98" t="s">
        <v>510</v>
      </c>
      <c r="O51" s="98" t="s">
        <v>510</v>
      </c>
      <c r="P51" s="98" t="s">
        <v>510</v>
      </c>
      <c r="Q51" s="98" t="s">
        <v>510</v>
      </c>
      <c r="R51" s="98" t="s">
        <v>510</v>
      </c>
      <c r="S51" s="98" t="s">
        <v>510</v>
      </c>
      <c r="T51" s="98" t="s">
        <v>510</v>
      </c>
      <c r="U51" s="98" t="s">
        <v>510</v>
      </c>
      <c r="V51" s="98" t="s">
        <v>510</v>
      </c>
      <c r="W51" s="98" t="s">
        <v>510</v>
      </c>
      <c r="X51" s="98" t="s">
        <v>510</v>
      </c>
      <c r="Y51" s="98" t="s">
        <v>510</v>
      </c>
      <c r="Z51" s="98" t="s">
        <v>510</v>
      </c>
      <c r="AA51" s="98" t="s">
        <v>510</v>
      </c>
      <c r="AB51" s="98" t="s">
        <v>510</v>
      </c>
      <c r="AC51" s="98" t="s">
        <v>510</v>
      </c>
    </row>
    <row r="52" spans="1:29" x14ac:dyDescent="0.25">
      <c r="A52" s="89">
        <v>62</v>
      </c>
      <c r="B52" s="98">
        <v>1.2699999999999999E-2</v>
      </c>
      <c r="C52" s="98">
        <v>6.4000000000000003E-3</v>
      </c>
      <c r="D52" s="98">
        <v>4.3E-3</v>
      </c>
      <c r="E52" s="98" t="s">
        <v>510</v>
      </c>
      <c r="F52" s="98" t="s">
        <v>510</v>
      </c>
      <c r="G52" s="98" t="s">
        <v>510</v>
      </c>
      <c r="H52" s="98" t="s">
        <v>510</v>
      </c>
      <c r="I52" s="98" t="s">
        <v>510</v>
      </c>
      <c r="J52" s="98" t="s">
        <v>510</v>
      </c>
      <c r="K52" s="98" t="s">
        <v>510</v>
      </c>
      <c r="L52" s="98" t="s">
        <v>510</v>
      </c>
      <c r="M52" s="98" t="s">
        <v>510</v>
      </c>
      <c r="N52" s="98" t="s">
        <v>510</v>
      </c>
      <c r="O52" s="98" t="s">
        <v>510</v>
      </c>
      <c r="P52" s="98" t="s">
        <v>510</v>
      </c>
      <c r="Q52" s="98" t="s">
        <v>510</v>
      </c>
      <c r="R52" s="98" t="s">
        <v>510</v>
      </c>
      <c r="S52" s="98" t="s">
        <v>510</v>
      </c>
      <c r="T52" s="98" t="s">
        <v>510</v>
      </c>
      <c r="U52" s="98" t="s">
        <v>510</v>
      </c>
      <c r="V52" s="98" t="s">
        <v>510</v>
      </c>
      <c r="W52" s="98" t="s">
        <v>510</v>
      </c>
      <c r="X52" s="98" t="s">
        <v>510</v>
      </c>
      <c r="Y52" s="98" t="s">
        <v>510</v>
      </c>
      <c r="Z52" s="98" t="s">
        <v>510</v>
      </c>
      <c r="AA52" s="98" t="s">
        <v>510</v>
      </c>
      <c r="AB52" s="98" t="s">
        <v>510</v>
      </c>
      <c r="AC52" s="98" t="s">
        <v>510</v>
      </c>
    </row>
    <row r="53" spans="1:29" x14ac:dyDescent="0.25">
      <c r="A53" s="89">
        <v>63</v>
      </c>
      <c r="B53" s="98">
        <v>1.2200000000000001E-2</v>
      </c>
      <c r="C53" s="98">
        <v>6.1000000000000004E-3</v>
      </c>
      <c r="D53" s="98" t="s">
        <v>510</v>
      </c>
      <c r="E53" s="98" t="s">
        <v>510</v>
      </c>
      <c r="F53" s="98" t="s">
        <v>510</v>
      </c>
      <c r="G53" s="98" t="s">
        <v>510</v>
      </c>
      <c r="H53" s="98" t="s">
        <v>510</v>
      </c>
      <c r="I53" s="98" t="s">
        <v>510</v>
      </c>
      <c r="J53" s="98" t="s">
        <v>510</v>
      </c>
      <c r="K53" s="98" t="s">
        <v>510</v>
      </c>
      <c r="L53" s="98" t="s">
        <v>510</v>
      </c>
      <c r="M53" s="98" t="s">
        <v>510</v>
      </c>
      <c r="N53" s="98" t="s">
        <v>510</v>
      </c>
      <c r="O53" s="98" t="s">
        <v>510</v>
      </c>
      <c r="P53" s="98" t="s">
        <v>510</v>
      </c>
      <c r="Q53" s="98" t="s">
        <v>510</v>
      </c>
      <c r="R53" s="98" t="s">
        <v>510</v>
      </c>
      <c r="S53" s="98" t="s">
        <v>510</v>
      </c>
      <c r="T53" s="98" t="s">
        <v>510</v>
      </c>
      <c r="U53" s="98" t="s">
        <v>510</v>
      </c>
      <c r="V53" s="98" t="s">
        <v>510</v>
      </c>
      <c r="W53" s="98" t="s">
        <v>510</v>
      </c>
      <c r="X53" s="98" t="s">
        <v>510</v>
      </c>
      <c r="Y53" s="98" t="s">
        <v>510</v>
      </c>
      <c r="Z53" s="98" t="s">
        <v>510</v>
      </c>
      <c r="AA53" s="98" t="s">
        <v>510</v>
      </c>
      <c r="AB53" s="98" t="s">
        <v>510</v>
      </c>
      <c r="AC53" s="98" t="s">
        <v>510</v>
      </c>
    </row>
    <row r="54" spans="1:29" x14ac:dyDescent="0.25">
      <c r="A54" s="89">
        <v>64</v>
      </c>
      <c r="B54" s="98">
        <v>1.17E-2</v>
      </c>
      <c r="C54" s="98" t="s">
        <v>510</v>
      </c>
      <c r="D54" s="98" t="s">
        <v>510</v>
      </c>
      <c r="E54" s="98" t="s">
        <v>510</v>
      </c>
      <c r="F54" s="98" t="s">
        <v>510</v>
      </c>
      <c r="G54" s="98" t="s">
        <v>510</v>
      </c>
      <c r="H54" s="98" t="s">
        <v>510</v>
      </c>
      <c r="I54" s="98" t="s">
        <v>510</v>
      </c>
      <c r="J54" s="98" t="s">
        <v>510</v>
      </c>
      <c r="K54" s="98" t="s">
        <v>510</v>
      </c>
      <c r="L54" s="98" t="s">
        <v>510</v>
      </c>
      <c r="M54" s="98" t="s">
        <v>510</v>
      </c>
      <c r="N54" s="98" t="s">
        <v>510</v>
      </c>
      <c r="O54" s="98" t="s">
        <v>510</v>
      </c>
      <c r="P54" s="98" t="s">
        <v>510</v>
      </c>
      <c r="Q54" s="98" t="s">
        <v>510</v>
      </c>
      <c r="R54" s="98" t="s">
        <v>510</v>
      </c>
      <c r="S54" s="98" t="s">
        <v>510</v>
      </c>
      <c r="T54" s="98" t="s">
        <v>510</v>
      </c>
      <c r="U54" s="98" t="s">
        <v>510</v>
      </c>
      <c r="V54" s="98" t="s">
        <v>510</v>
      </c>
      <c r="W54" s="98" t="s">
        <v>510</v>
      </c>
      <c r="X54" s="98" t="s">
        <v>510</v>
      </c>
      <c r="Y54" s="98" t="s">
        <v>510</v>
      </c>
      <c r="Z54" s="98" t="s">
        <v>510</v>
      </c>
      <c r="AA54" s="98" t="s">
        <v>510</v>
      </c>
      <c r="AB54" s="98" t="s">
        <v>510</v>
      </c>
      <c r="AC54" s="98" t="s">
        <v>510</v>
      </c>
    </row>
  </sheetData>
  <sheetProtection algorithmName="SHA-512" hashValue="wcpaFDX2sKBXu/+ynN1QpkEtJxNsi8tQSDkhb1XqaBnKjqRa/6Sr2FLYxakIYpNDOAaaj3dwo/Ymqk/Ve5flaA==" saltValue="/YEfQ3zFaClHo88XMwRAVQ==" spinCount="100000" sheet="1" objects="1" scenarios="1"/>
  <conditionalFormatting sqref="A6:A21">
    <cfRule type="expression" dxfId="71" priority="3" stopIfTrue="1">
      <formula>MOD(ROW(),2)=0</formula>
    </cfRule>
    <cfRule type="expression" dxfId="70" priority="4" stopIfTrue="1">
      <formula>MOD(ROW(),2)&lt;&gt;0</formula>
    </cfRule>
  </conditionalFormatting>
  <conditionalFormatting sqref="A26:A54">
    <cfRule type="expression" dxfId="69" priority="13" stopIfTrue="1">
      <formula>MOD(ROW(),2)=0</formula>
    </cfRule>
    <cfRule type="expression" dxfId="68" priority="14" stopIfTrue="1">
      <formula>MOD(ROW(),2)&lt;&gt;0</formula>
    </cfRule>
  </conditionalFormatting>
  <conditionalFormatting sqref="B6">
    <cfRule type="expression" dxfId="67" priority="5" stopIfTrue="1">
      <formula>MOD(ROW(),2)=0</formula>
    </cfRule>
    <cfRule type="expression" dxfId="66" priority="6" stopIfTrue="1">
      <formula>MOD(ROW(),2)&lt;&gt;0</formula>
    </cfRule>
  </conditionalFormatting>
  <conditionalFormatting sqref="B6:AC21">
    <cfRule type="expression" dxfId="65" priority="7" stopIfTrue="1">
      <formula>MOD(ROW(),2)=0</formula>
    </cfRule>
    <cfRule type="expression" dxfId="64" priority="8" stopIfTrue="1">
      <formula>MOD(ROW(),2)&lt;&gt;0</formula>
    </cfRule>
  </conditionalFormatting>
  <conditionalFormatting sqref="B26:AC54">
    <cfRule type="expression" dxfId="63" priority="15" stopIfTrue="1">
      <formula>MOD(ROW(),2)=0</formula>
    </cfRule>
    <cfRule type="expression" dxfId="62" priority="16" stopIfTrue="1">
      <formula>MOD(ROW(),2)&lt;&gt;0</formula>
    </cfRule>
  </conditionalFormatting>
  <conditionalFormatting sqref="C6:AC8 C18:AC21">
    <cfRule type="expression" dxfId="61" priority="19" stopIfTrue="1">
      <formula>MOD(ROW(),2)=0</formula>
    </cfRule>
    <cfRule type="expression" dxfId="60" priority="20" stopIfTrue="1">
      <formula>MOD(ROW(),2)&lt;&gt;0</formula>
    </cfRule>
  </conditionalFormatting>
  <conditionalFormatting sqref="C9:AC17">
    <cfRule type="expression" dxfId="59" priority="1" stopIfTrue="1">
      <formula>MOD(ROW(),2)=0</formula>
    </cfRule>
    <cfRule type="expression" dxfId="58" priority="2" stopIfTrue="1">
      <formula>MOD(ROW(),2)&lt;&gt;0</formula>
    </cfRule>
  </conditionalFormatting>
  <hyperlinks>
    <hyperlink ref="B24" location="Assumptions!A1" display="Assumptions" xr:uid="{29BF1252-5AAE-43B9-9C98-6A328799F8C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A3E3-7F26-4CA8-B031-2B044011395C}">
  <sheetPr codeName="Sheet102"/>
  <dimension ref="A1:AC54"/>
  <sheetViews>
    <sheetView showGridLines="0" zoomScale="85" zoomScaleNormal="85" workbookViewId="0">
      <selection activeCell="A4" sqref="A4"/>
    </sheetView>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0" t="s">
        <v>3</v>
      </c>
      <c r="B1" s="51"/>
      <c r="C1" s="51"/>
      <c r="D1" s="51"/>
      <c r="E1" s="51"/>
      <c r="F1" s="51"/>
      <c r="G1" s="51"/>
      <c r="H1" s="51"/>
      <c r="I1" s="51"/>
    </row>
    <row r="2" spans="1:29" ht="15.6" x14ac:dyDescent="0.3">
      <c r="A2" s="52" t="str">
        <f>IF(title="&gt; Enter workbook title here","Enter workbook title in Cover sheet",title)</f>
        <v>LGPS_S - Consolidated Factor Spreadsheet</v>
      </c>
      <c r="B2" s="53"/>
      <c r="C2" s="53"/>
      <c r="D2" s="53"/>
      <c r="E2" s="53"/>
      <c r="F2" s="53"/>
      <c r="G2" s="53"/>
      <c r="H2" s="53"/>
      <c r="I2" s="53"/>
    </row>
    <row r="3" spans="1:29" ht="15.6" x14ac:dyDescent="0.3">
      <c r="A3" s="54" t="str">
        <f>TABLE_FACTOR_TYPE_1&amp;" - x-"&amp;TABLE_SERIES_NUMBER_1</f>
        <v>Additional survivor benefits - x-803</v>
      </c>
      <c r="B3" s="53"/>
      <c r="C3" s="53"/>
      <c r="D3" s="53"/>
      <c r="E3" s="53"/>
      <c r="F3" s="53"/>
      <c r="G3" s="53"/>
      <c r="H3" s="53"/>
      <c r="I3" s="53"/>
    </row>
    <row r="4" spans="1:29" x14ac:dyDescent="0.25">
      <c r="A4" s="55"/>
    </row>
    <row r="6" spans="1:29" ht="12.9" customHeight="1" x14ac:dyDescent="0.25">
      <c r="A6" s="154"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row>
    <row r="7" spans="1:29" x14ac:dyDescent="0.25">
      <c r="A7" s="155"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row>
    <row r="8" spans="1:29" x14ac:dyDescent="0.25">
      <c r="A8" s="155" t="s">
        <v>44</v>
      </c>
      <c r="B8" s="149" t="s">
        <v>567</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row>
    <row r="9" spans="1:29" ht="12.6" customHeight="1" x14ac:dyDescent="0.25">
      <c r="A9" s="155" t="s">
        <v>15</v>
      </c>
      <c r="B9" s="149" t="s">
        <v>623</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row>
    <row r="10" spans="1:29" ht="12.6" customHeight="1" x14ac:dyDescent="0.25">
      <c r="A10" s="155" t="s">
        <v>1</v>
      </c>
      <c r="B10" s="149" t="s">
        <v>626</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row>
    <row r="11" spans="1:29" x14ac:dyDescent="0.25">
      <c r="A11" s="155" t="s">
        <v>21</v>
      </c>
      <c r="B11" s="149" t="s">
        <v>262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row>
    <row r="12" spans="1:29" x14ac:dyDescent="0.25">
      <c r="A12" s="155"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row>
    <row r="13" spans="1:29" x14ac:dyDescent="0.25">
      <c r="A13" s="155"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row>
    <row r="14" spans="1:29" x14ac:dyDescent="0.25">
      <c r="A14" s="155" t="s">
        <v>16</v>
      </c>
      <c r="B14" s="149">
        <v>803</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row>
    <row r="15" spans="1:29" x14ac:dyDescent="0.25">
      <c r="A15" s="155" t="s">
        <v>47</v>
      </c>
      <c r="B15" s="149" t="s">
        <v>657</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row>
    <row r="16" spans="1:29" x14ac:dyDescent="0.25">
      <c r="A16" s="155" t="s">
        <v>48</v>
      </c>
      <c r="B16" s="149" t="s">
        <v>368</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1:29" ht="12.6" customHeight="1"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row>
    <row r="18" spans="1:29" x14ac:dyDescent="0.25">
      <c r="A18" s="155"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row>
    <row r="19" spans="1:29" x14ac:dyDescent="0.25">
      <c r="A19" s="155"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row>
    <row r="20" spans="1:29" x14ac:dyDescent="0.25">
      <c r="A20" s="155"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row>
    <row r="21" spans="1:29" x14ac:dyDescent="0.25">
      <c r="A21" s="155"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row>
    <row r="22" spans="1:29" x14ac:dyDescent="0.25">
      <c r="A22" s="94"/>
    </row>
    <row r="23" spans="1:29" x14ac:dyDescent="0.25">
      <c r="B23" s="94" t="str">
        <f>HYPERLINK("#'Factor List'!A1","Back to Factor List")</f>
        <v>Back to Factor List</v>
      </c>
    </row>
    <row r="24" spans="1:29" x14ac:dyDescent="0.25">
      <c r="B24" s="94" t="s">
        <v>705</v>
      </c>
    </row>
    <row r="26" spans="1:29" ht="26.4" x14ac:dyDescent="0.25">
      <c r="A26" s="88" t="s">
        <v>266</v>
      </c>
      <c r="B26" s="88" t="s">
        <v>628</v>
      </c>
      <c r="C26" s="88" t="s">
        <v>629</v>
      </c>
      <c r="D26" s="88" t="s">
        <v>630</v>
      </c>
      <c r="E26" s="88" t="s">
        <v>631</v>
      </c>
      <c r="F26" s="88" t="s">
        <v>632</v>
      </c>
      <c r="G26" s="88" t="s">
        <v>633</v>
      </c>
      <c r="H26" s="88" t="s">
        <v>634</v>
      </c>
      <c r="I26" s="88" t="s">
        <v>635</v>
      </c>
      <c r="J26" s="88" t="s">
        <v>636</v>
      </c>
      <c r="K26" s="88" t="s">
        <v>637</v>
      </c>
      <c r="L26" s="88" t="s">
        <v>638</v>
      </c>
      <c r="M26" s="88" t="s">
        <v>639</v>
      </c>
      <c r="N26" s="88" t="s">
        <v>640</v>
      </c>
      <c r="O26" s="88" t="s">
        <v>641</v>
      </c>
      <c r="P26" s="88" t="s">
        <v>642</v>
      </c>
      <c r="Q26" s="88" t="s">
        <v>643</v>
      </c>
      <c r="R26" s="88" t="s">
        <v>644</v>
      </c>
      <c r="S26" s="88" t="s">
        <v>645</v>
      </c>
      <c r="T26" s="88" t="s">
        <v>646</v>
      </c>
      <c r="U26" s="88" t="s">
        <v>647</v>
      </c>
      <c r="V26" s="88" t="s">
        <v>648</v>
      </c>
      <c r="W26" s="88" t="s">
        <v>649</v>
      </c>
      <c r="X26" s="88" t="s">
        <v>650</v>
      </c>
      <c r="Y26" s="88" t="s">
        <v>651</v>
      </c>
      <c r="Z26" s="88" t="s">
        <v>652</v>
      </c>
      <c r="AA26" s="88" t="s">
        <v>653</v>
      </c>
      <c r="AB26" s="88" t="s">
        <v>654</v>
      </c>
      <c r="AC26" s="88" t="s">
        <v>655</v>
      </c>
    </row>
    <row r="27" spans="1:29" x14ac:dyDescent="0.25">
      <c r="A27" s="89">
        <v>37</v>
      </c>
      <c r="B27" s="98">
        <v>2.8500000000000001E-2</v>
      </c>
      <c r="C27" s="98">
        <v>1.4200000000000001E-2</v>
      </c>
      <c r="D27" s="98">
        <v>9.4000000000000004E-3</v>
      </c>
      <c r="E27" s="98">
        <v>7.1000000000000004E-3</v>
      </c>
      <c r="F27" s="98">
        <v>5.7000000000000002E-3</v>
      </c>
      <c r="G27" s="98">
        <v>4.7000000000000002E-3</v>
      </c>
      <c r="H27" s="98">
        <v>4.0000000000000001E-3</v>
      </c>
      <c r="I27" s="98">
        <v>3.5000000000000001E-3</v>
      </c>
      <c r="J27" s="98">
        <v>3.0999999999999999E-3</v>
      </c>
      <c r="K27" s="98">
        <v>2.8E-3</v>
      </c>
      <c r="L27" s="98">
        <v>2.5999999999999999E-3</v>
      </c>
      <c r="M27" s="98">
        <v>2.3E-3</v>
      </c>
      <c r="N27" s="98">
        <v>2.2000000000000001E-3</v>
      </c>
      <c r="O27" s="98">
        <v>2E-3</v>
      </c>
      <c r="P27" s="98">
        <v>1.9E-3</v>
      </c>
      <c r="Q27" s="98">
        <v>1.8E-3</v>
      </c>
      <c r="R27" s="98">
        <v>1.6999999999999999E-3</v>
      </c>
      <c r="S27" s="98">
        <v>1.6000000000000001E-3</v>
      </c>
      <c r="T27" s="98">
        <v>1.5E-3</v>
      </c>
      <c r="U27" s="98">
        <v>1.4E-3</v>
      </c>
      <c r="V27" s="98">
        <v>1.2999999999999999E-3</v>
      </c>
      <c r="W27" s="98">
        <v>1.2999999999999999E-3</v>
      </c>
      <c r="X27" s="98">
        <v>1.1999999999999999E-3</v>
      </c>
      <c r="Y27" s="98">
        <v>1.1999999999999999E-3</v>
      </c>
      <c r="Z27" s="98">
        <v>1.1000000000000001E-3</v>
      </c>
      <c r="AA27" s="98">
        <v>1.1000000000000001E-3</v>
      </c>
      <c r="AB27" s="98">
        <v>1.1000000000000001E-3</v>
      </c>
      <c r="AC27" s="98">
        <v>1E-3</v>
      </c>
    </row>
    <row r="28" spans="1:29" x14ac:dyDescent="0.25">
      <c r="A28" s="89">
        <v>38</v>
      </c>
      <c r="B28" s="98">
        <v>2.8199999999999999E-2</v>
      </c>
      <c r="C28" s="98">
        <v>1.41E-2</v>
      </c>
      <c r="D28" s="98">
        <v>9.4000000000000004E-3</v>
      </c>
      <c r="E28" s="98">
        <v>7.0000000000000001E-3</v>
      </c>
      <c r="F28" s="98">
        <v>5.5999999999999999E-3</v>
      </c>
      <c r="G28" s="98">
        <v>4.7000000000000002E-3</v>
      </c>
      <c r="H28" s="98">
        <v>4.0000000000000001E-3</v>
      </c>
      <c r="I28" s="98">
        <v>3.5000000000000001E-3</v>
      </c>
      <c r="J28" s="98">
        <v>3.0999999999999999E-3</v>
      </c>
      <c r="K28" s="98">
        <v>2.8E-3</v>
      </c>
      <c r="L28" s="98">
        <v>2.5000000000000001E-3</v>
      </c>
      <c r="M28" s="98">
        <v>2.3E-3</v>
      </c>
      <c r="N28" s="98">
        <v>2.0999999999999999E-3</v>
      </c>
      <c r="O28" s="98">
        <v>2E-3</v>
      </c>
      <c r="P28" s="98">
        <v>1.9E-3</v>
      </c>
      <c r="Q28" s="98">
        <v>1.6999999999999999E-3</v>
      </c>
      <c r="R28" s="98">
        <v>1.6000000000000001E-3</v>
      </c>
      <c r="S28" s="98">
        <v>1.6000000000000001E-3</v>
      </c>
      <c r="T28" s="98">
        <v>1.5E-3</v>
      </c>
      <c r="U28" s="98">
        <v>1.4E-3</v>
      </c>
      <c r="V28" s="98">
        <v>1.2999999999999999E-3</v>
      </c>
      <c r="W28" s="98">
        <v>1.2999999999999999E-3</v>
      </c>
      <c r="X28" s="98">
        <v>1.1999999999999999E-3</v>
      </c>
      <c r="Y28" s="98">
        <v>1.1999999999999999E-3</v>
      </c>
      <c r="Z28" s="98">
        <v>1.1000000000000001E-3</v>
      </c>
      <c r="AA28" s="98">
        <v>1.1000000000000001E-3</v>
      </c>
      <c r="AB28" s="98">
        <v>1E-3</v>
      </c>
      <c r="AC28" s="98" t="s">
        <v>510</v>
      </c>
    </row>
    <row r="29" spans="1:29" x14ac:dyDescent="0.25">
      <c r="A29" s="89">
        <v>39</v>
      </c>
      <c r="B29" s="98">
        <v>2.8000000000000001E-2</v>
      </c>
      <c r="C29" s="98">
        <v>1.4E-2</v>
      </c>
      <c r="D29" s="98">
        <v>9.2999999999999992E-3</v>
      </c>
      <c r="E29" s="98">
        <v>7.0000000000000001E-3</v>
      </c>
      <c r="F29" s="98">
        <v>5.5999999999999999E-3</v>
      </c>
      <c r="G29" s="98">
        <v>4.5999999999999999E-3</v>
      </c>
      <c r="H29" s="98">
        <v>4.0000000000000001E-3</v>
      </c>
      <c r="I29" s="98">
        <v>3.5000000000000001E-3</v>
      </c>
      <c r="J29" s="98">
        <v>3.0999999999999999E-3</v>
      </c>
      <c r="K29" s="98">
        <v>2.8E-3</v>
      </c>
      <c r="L29" s="98">
        <v>2.5000000000000001E-3</v>
      </c>
      <c r="M29" s="98">
        <v>2.3E-3</v>
      </c>
      <c r="N29" s="98">
        <v>2.0999999999999999E-3</v>
      </c>
      <c r="O29" s="98">
        <v>2E-3</v>
      </c>
      <c r="P29" s="98">
        <v>1.9E-3</v>
      </c>
      <c r="Q29" s="98">
        <v>1.6999999999999999E-3</v>
      </c>
      <c r="R29" s="98">
        <v>1.6000000000000001E-3</v>
      </c>
      <c r="S29" s="98">
        <v>1.6000000000000001E-3</v>
      </c>
      <c r="T29" s="98">
        <v>1.5E-3</v>
      </c>
      <c r="U29" s="98">
        <v>1.4E-3</v>
      </c>
      <c r="V29" s="98">
        <v>1.2999999999999999E-3</v>
      </c>
      <c r="W29" s="98">
        <v>1.2999999999999999E-3</v>
      </c>
      <c r="X29" s="98">
        <v>1.1999999999999999E-3</v>
      </c>
      <c r="Y29" s="98">
        <v>1.1999999999999999E-3</v>
      </c>
      <c r="Z29" s="98">
        <v>1.1000000000000001E-3</v>
      </c>
      <c r="AA29" s="98">
        <v>1.1000000000000001E-3</v>
      </c>
      <c r="AB29" s="98" t="s">
        <v>510</v>
      </c>
      <c r="AC29" s="98" t="s">
        <v>510</v>
      </c>
    </row>
    <row r="30" spans="1:29" x14ac:dyDescent="0.25">
      <c r="A30" s="89">
        <v>40</v>
      </c>
      <c r="B30" s="98">
        <v>2.7799999999999998E-2</v>
      </c>
      <c r="C30" s="98">
        <v>1.3899999999999999E-2</v>
      </c>
      <c r="D30" s="98">
        <v>9.1999999999999998E-3</v>
      </c>
      <c r="E30" s="98">
        <v>6.8999999999999999E-3</v>
      </c>
      <c r="F30" s="98">
        <v>5.4999999999999997E-3</v>
      </c>
      <c r="G30" s="98">
        <v>4.5999999999999999E-3</v>
      </c>
      <c r="H30" s="98">
        <v>3.8999999999999998E-3</v>
      </c>
      <c r="I30" s="98">
        <v>3.3999999999999998E-3</v>
      </c>
      <c r="J30" s="98">
        <v>3.0999999999999999E-3</v>
      </c>
      <c r="K30" s="98">
        <v>2.8E-3</v>
      </c>
      <c r="L30" s="98">
        <v>2.5000000000000001E-3</v>
      </c>
      <c r="M30" s="98">
        <v>2.3E-3</v>
      </c>
      <c r="N30" s="98">
        <v>2.0999999999999999E-3</v>
      </c>
      <c r="O30" s="98">
        <v>2E-3</v>
      </c>
      <c r="P30" s="98">
        <v>1.8E-3</v>
      </c>
      <c r="Q30" s="98">
        <v>1.6999999999999999E-3</v>
      </c>
      <c r="R30" s="98">
        <v>1.6000000000000001E-3</v>
      </c>
      <c r="S30" s="98">
        <v>1.5E-3</v>
      </c>
      <c r="T30" s="98">
        <v>1.5E-3</v>
      </c>
      <c r="U30" s="98">
        <v>1.4E-3</v>
      </c>
      <c r="V30" s="98">
        <v>1.2999999999999999E-3</v>
      </c>
      <c r="W30" s="98">
        <v>1.2999999999999999E-3</v>
      </c>
      <c r="X30" s="98">
        <v>1.1999999999999999E-3</v>
      </c>
      <c r="Y30" s="98">
        <v>1.1999999999999999E-3</v>
      </c>
      <c r="Z30" s="98">
        <v>1.1000000000000001E-3</v>
      </c>
      <c r="AA30" s="98" t="s">
        <v>510</v>
      </c>
      <c r="AB30" s="98" t="s">
        <v>510</v>
      </c>
      <c r="AC30" s="98" t="s">
        <v>510</v>
      </c>
    </row>
    <row r="31" spans="1:29" x14ac:dyDescent="0.25">
      <c r="A31" s="89">
        <v>41</v>
      </c>
      <c r="B31" s="98">
        <v>2.75E-2</v>
      </c>
      <c r="C31" s="98">
        <v>1.37E-2</v>
      </c>
      <c r="D31" s="98">
        <v>9.1999999999999998E-3</v>
      </c>
      <c r="E31" s="98">
        <v>6.8999999999999999E-3</v>
      </c>
      <c r="F31" s="98">
        <v>5.4999999999999997E-3</v>
      </c>
      <c r="G31" s="98">
        <v>4.5999999999999999E-3</v>
      </c>
      <c r="H31" s="98">
        <v>3.8999999999999998E-3</v>
      </c>
      <c r="I31" s="98">
        <v>3.3999999999999998E-3</v>
      </c>
      <c r="J31" s="98">
        <v>3.0000000000000001E-3</v>
      </c>
      <c r="K31" s="98">
        <v>2.7000000000000001E-3</v>
      </c>
      <c r="L31" s="98">
        <v>2.5000000000000001E-3</v>
      </c>
      <c r="M31" s="98">
        <v>2.3E-3</v>
      </c>
      <c r="N31" s="98">
        <v>2.0999999999999999E-3</v>
      </c>
      <c r="O31" s="98">
        <v>2E-3</v>
      </c>
      <c r="P31" s="98">
        <v>1.8E-3</v>
      </c>
      <c r="Q31" s="98">
        <v>1.6999999999999999E-3</v>
      </c>
      <c r="R31" s="98">
        <v>1.6000000000000001E-3</v>
      </c>
      <c r="S31" s="98">
        <v>1.5E-3</v>
      </c>
      <c r="T31" s="98">
        <v>1.5E-3</v>
      </c>
      <c r="U31" s="98">
        <v>1.4E-3</v>
      </c>
      <c r="V31" s="98">
        <v>1.2999999999999999E-3</v>
      </c>
      <c r="W31" s="98">
        <v>1.2999999999999999E-3</v>
      </c>
      <c r="X31" s="98">
        <v>1.1999999999999999E-3</v>
      </c>
      <c r="Y31" s="98">
        <v>1.1000000000000001E-3</v>
      </c>
      <c r="Z31" s="98" t="s">
        <v>510</v>
      </c>
      <c r="AA31" s="98" t="s">
        <v>510</v>
      </c>
      <c r="AB31" s="98" t="s">
        <v>510</v>
      </c>
      <c r="AC31" s="98" t="s">
        <v>510</v>
      </c>
    </row>
    <row r="32" spans="1:29" x14ac:dyDescent="0.25">
      <c r="A32" s="89">
        <v>42</v>
      </c>
      <c r="B32" s="98">
        <v>2.7300000000000001E-2</v>
      </c>
      <c r="C32" s="98">
        <v>1.3599999999999999E-2</v>
      </c>
      <c r="D32" s="98">
        <v>9.1000000000000004E-3</v>
      </c>
      <c r="E32" s="98">
        <v>6.7999999999999996E-3</v>
      </c>
      <c r="F32" s="98">
        <v>5.4000000000000003E-3</v>
      </c>
      <c r="G32" s="98">
        <v>4.4999999999999997E-3</v>
      </c>
      <c r="H32" s="98">
        <v>3.8999999999999998E-3</v>
      </c>
      <c r="I32" s="98">
        <v>3.3999999999999998E-3</v>
      </c>
      <c r="J32" s="98">
        <v>3.0000000000000001E-3</v>
      </c>
      <c r="K32" s="98">
        <v>2.7000000000000001E-3</v>
      </c>
      <c r="L32" s="98">
        <v>2.5000000000000001E-3</v>
      </c>
      <c r="M32" s="98">
        <v>2.3E-3</v>
      </c>
      <c r="N32" s="98">
        <v>2.0999999999999999E-3</v>
      </c>
      <c r="O32" s="98">
        <v>2E-3</v>
      </c>
      <c r="P32" s="98">
        <v>1.8E-3</v>
      </c>
      <c r="Q32" s="98">
        <v>1.6999999999999999E-3</v>
      </c>
      <c r="R32" s="98">
        <v>1.6000000000000001E-3</v>
      </c>
      <c r="S32" s="98">
        <v>1.5E-3</v>
      </c>
      <c r="T32" s="98">
        <v>1.5E-3</v>
      </c>
      <c r="U32" s="98">
        <v>1.4E-3</v>
      </c>
      <c r="V32" s="98">
        <v>1.2999999999999999E-3</v>
      </c>
      <c r="W32" s="98">
        <v>1.2999999999999999E-3</v>
      </c>
      <c r="X32" s="98">
        <v>1.1999999999999999E-3</v>
      </c>
      <c r="Y32" s="98" t="s">
        <v>510</v>
      </c>
      <c r="Z32" s="98" t="s">
        <v>510</v>
      </c>
      <c r="AA32" s="98" t="s">
        <v>510</v>
      </c>
      <c r="AB32" s="98" t="s">
        <v>510</v>
      </c>
      <c r="AC32" s="98" t="s">
        <v>510</v>
      </c>
    </row>
    <row r="33" spans="1:29" x14ac:dyDescent="0.25">
      <c r="A33" s="89">
        <v>43</v>
      </c>
      <c r="B33" s="98">
        <v>2.7E-2</v>
      </c>
      <c r="C33" s="98">
        <v>1.35E-2</v>
      </c>
      <c r="D33" s="98">
        <v>8.9999999999999993E-3</v>
      </c>
      <c r="E33" s="98">
        <v>6.7000000000000002E-3</v>
      </c>
      <c r="F33" s="98">
        <v>5.4000000000000003E-3</v>
      </c>
      <c r="G33" s="98">
        <v>4.4999999999999997E-3</v>
      </c>
      <c r="H33" s="98">
        <v>3.8999999999999998E-3</v>
      </c>
      <c r="I33" s="98">
        <v>3.3999999999999998E-3</v>
      </c>
      <c r="J33" s="98">
        <v>3.0000000000000001E-3</v>
      </c>
      <c r="K33" s="98">
        <v>2.7000000000000001E-3</v>
      </c>
      <c r="L33" s="98">
        <v>2.5000000000000001E-3</v>
      </c>
      <c r="M33" s="98">
        <v>2.3E-3</v>
      </c>
      <c r="N33" s="98">
        <v>2.0999999999999999E-3</v>
      </c>
      <c r="O33" s="98">
        <v>1.9E-3</v>
      </c>
      <c r="P33" s="98">
        <v>1.8E-3</v>
      </c>
      <c r="Q33" s="98">
        <v>1.6999999999999999E-3</v>
      </c>
      <c r="R33" s="98">
        <v>1.6000000000000001E-3</v>
      </c>
      <c r="S33" s="98">
        <v>1.5E-3</v>
      </c>
      <c r="T33" s="98">
        <v>1.5E-3</v>
      </c>
      <c r="U33" s="98">
        <v>1.4E-3</v>
      </c>
      <c r="V33" s="98">
        <v>1.2999999999999999E-3</v>
      </c>
      <c r="W33" s="98">
        <v>1.1999999999999999E-3</v>
      </c>
      <c r="X33" s="98" t="s">
        <v>510</v>
      </c>
      <c r="Y33" s="98" t="s">
        <v>510</v>
      </c>
      <c r="Z33" s="98" t="s">
        <v>510</v>
      </c>
      <c r="AA33" s="98" t="s">
        <v>510</v>
      </c>
      <c r="AB33" s="98" t="s">
        <v>510</v>
      </c>
      <c r="AC33" s="98" t="s">
        <v>510</v>
      </c>
    </row>
    <row r="34" spans="1:29" x14ac:dyDescent="0.25">
      <c r="A34" s="89">
        <v>44</v>
      </c>
      <c r="B34" s="98">
        <v>2.6800000000000001E-2</v>
      </c>
      <c r="C34" s="98">
        <v>1.34E-2</v>
      </c>
      <c r="D34" s="98">
        <v>8.8999999999999999E-3</v>
      </c>
      <c r="E34" s="98">
        <v>6.7000000000000002E-3</v>
      </c>
      <c r="F34" s="98">
        <v>5.3E-3</v>
      </c>
      <c r="G34" s="98">
        <v>4.4999999999999997E-3</v>
      </c>
      <c r="H34" s="98">
        <v>3.8E-3</v>
      </c>
      <c r="I34" s="98">
        <v>3.3E-3</v>
      </c>
      <c r="J34" s="98">
        <v>3.0000000000000001E-3</v>
      </c>
      <c r="K34" s="98">
        <v>2.7000000000000001E-3</v>
      </c>
      <c r="L34" s="98">
        <v>2.3999999999999998E-3</v>
      </c>
      <c r="M34" s="98">
        <v>2.3E-3</v>
      </c>
      <c r="N34" s="98">
        <v>2.0999999999999999E-3</v>
      </c>
      <c r="O34" s="98">
        <v>1.9E-3</v>
      </c>
      <c r="P34" s="98">
        <v>1.8E-3</v>
      </c>
      <c r="Q34" s="98">
        <v>1.6999999999999999E-3</v>
      </c>
      <c r="R34" s="98">
        <v>1.6000000000000001E-3</v>
      </c>
      <c r="S34" s="98">
        <v>1.5E-3</v>
      </c>
      <c r="T34" s="98">
        <v>1.5E-3</v>
      </c>
      <c r="U34" s="98">
        <v>1.4E-3</v>
      </c>
      <c r="V34" s="98">
        <v>1.2999999999999999E-3</v>
      </c>
      <c r="W34" s="98" t="s">
        <v>510</v>
      </c>
      <c r="X34" s="98" t="s">
        <v>510</v>
      </c>
      <c r="Y34" s="98" t="s">
        <v>510</v>
      </c>
      <c r="Z34" s="98" t="s">
        <v>510</v>
      </c>
      <c r="AA34" s="98" t="s">
        <v>510</v>
      </c>
      <c r="AB34" s="98" t="s">
        <v>510</v>
      </c>
      <c r="AC34" s="98" t="s">
        <v>510</v>
      </c>
    </row>
    <row r="35" spans="1:29" x14ac:dyDescent="0.25">
      <c r="A35" s="89">
        <v>45</v>
      </c>
      <c r="B35" s="98">
        <v>2.6499999999999999E-2</v>
      </c>
      <c r="C35" s="98">
        <v>1.32E-2</v>
      </c>
      <c r="D35" s="98">
        <v>8.8000000000000005E-3</v>
      </c>
      <c r="E35" s="98">
        <v>6.6E-3</v>
      </c>
      <c r="F35" s="98">
        <v>5.3E-3</v>
      </c>
      <c r="G35" s="98">
        <v>4.4000000000000003E-3</v>
      </c>
      <c r="H35" s="98">
        <v>3.8E-3</v>
      </c>
      <c r="I35" s="98">
        <v>3.3E-3</v>
      </c>
      <c r="J35" s="98">
        <v>3.0000000000000001E-3</v>
      </c>
      <c r="K35" s="98">
        <v>2.7000000000000001E-3</v>
      </c>
      <c r="L35" s="98">
        <v>2.3999999999999998E-3</v>
      </c>
      <c r="M35" s="98">
        <v>2.2000000000000001E-3</v>
      </c>
      <c r="N35" s="98">
        <v>2.0999999999999999E-3</v>
      </c>
      <c r="O35" s="98">
        <v>1.9E-3</v>
      </c>
      <c r="P35" s="98">
        <v>1.8E-3</v>
      </c>
      <c r="Q35" s="98">
        <v>1.6999999999999999E-3</v>
      </c>
      <c r="R35" s="98">
        <v>1.6000000000000001E-3</v>
      </c>
      <c r="S35" s="98">
        <v>1.5E-3</v>
      </c>
      <c r="T35" s="98">
        <v>1.5E-3</v>
      </c>
      <c r="U35" s="98">
        <v>1.2999999999999999E-3</v>
      </c>
      <c r="V35" s="98" t="s">
        <v>510</v>
      </c>
      <c r="W35" s="98" t="s">
        <v>510</v>
      </c>
      <c r="X35" s="98" t="s">
        <v>510</v>
      </c>
      <c r="Y35" s="98" t="s">
        <v>510</v>
      </c>
      <c r="Z35" s="98" t="s">
        <v>510</v>
      </c>
      <c r="AA35" s="98" t="s">
        <v>510</v>
      </c>
      <c r="AB35" s="98" t="s">
        <v>510</v>
      </c>
      <c r="AC35" s="98" t="s">
        <v>510</v>
      </c>
    </row>
    <row r="36" spans="1:29" x14ac:dyDescent="0.25">
      <c r="A36" s="89">
        <v>46</v>
      </c>
      <c r="B36" s="98">
        <v>2.6200000000000001E-2</v>
      </c>
      <c r="C36" s="98">
        <v>1.3100000000000001E-2</v>
      </c>
      <c r="D36" s="98">
        <v>8.6999999999999994E-3</v>
      </c>
      <c r="E36" s="98">
        <v>6.6E-3</v>
      </c>
      <c r="F36" s="98">
        <v>5.3E-3</v>
      </c>
      <c r="G36" s="98">
        <v>4.4000000000000003E-3</v>
      </c>
      <c r="H36" s="98">
        <v>3.8E-3</v>
      </c>
      <c r="I36" s="98">
        <v>3.3E-3</v>
      </c>
      <c r="J36" s="98">
        <v>2.8999999999999998E-3</v>
      </c>
      <c r="K36" s="98">
        <v>2.7000000000000001E-3</v>
      </c>
      <c r="L36" s="98">
        <v>2.3999999999999998E-3</v>
      </c>
      <c r="M36" s="98">
        <v>2.2000000000000001E-3</v>
      </c>
      <c r="N36" s="98">
        <v>2.0999999999999999E-3</v>
      </c>
      <c r="O36" s="98">
        <v>1.9E-3</v>
      </c>
      <c r="P36" s="98">
        <v>1.8E-3</v>
      </c>
      <c r="Q36" s="98">
        <v>1.6999999999999999E-3</v>
      </c>
      <c r="R36" s="98">
        <v>1.6000000000000001E-3</v>
      </c>
      <c r="S36" s="98">
        <v>1.5E-3</v>
      </c>
      <c r="T36" s="98">
        <v>1.4E-3</v>
      </c>
      <c r="U36" s="98" t="s">
        <v>510</v>
      </c>
      <c r="V36" s="98" t="s">
        <v>510</v>
      </c>
      <c r="W36" s="98" t="s">
        <v>510</v>
      </c>
      <c r="X36" s="98" t="s">
        <v>510</v>
      </c>
      <c r="Y36" s="98" t="s">
        <v>510</v>
      </c>
      <c r="Z36" s="98" t="s">
        <v>510</v>
      </c>
      <c r="AA36" s="98" t="s">
        <v>510</v>
      </c>
      <c r="AB36" s="98" t="s">
        <v>510</v>
      </c>
      <c r="AC36" s="98" t="s">
        <v>510</v>
      </c>
    </row>
    <row r="37" spans="1:29" x14ac:dyDescent="0.25">
      <c r="A37" s="89">
        <v>47</v>
      </c>
      <c r="B37" s="98">
        <v>2.5899999999999999E-2</v>
      </c>
      <c r="C37" s="98">
        <v>1.2999999999999999E-2</v>
      </c>
      <c r="D37" s="98">
        <v>8.6999999999999994E-3</v>
      </c>
      <c r="E37" s="98">
        <v>6.4999999999999997E-3</v>
      </c>
      <c r="F37" s="98">
        <v>5.1999999999999998E-3</v>
      </c>
      <c r="G37" s="98">
        <v>4.4000000000000003E-3</v>
      </c>
      <c r="H37" s="98">
        <v>3.7000000000000002E-3</v>
      </c>
      <c r="I37" s="98">
        <v>3.3E-3</v>
      </c>
      <c r="J37" s="98">
        <v>2.8999999999999998E-3</v>
      </c>
      <c r="K37" s="98">
        <v>2.5999999999999999E-3</v>
      </c>
      <c r="L37" s="98">
        <v>2.3999999999999998E-3</v>
      </c>
      <c r="M37" s="98">
        <v>2.2000000000000001E-3</v>
      </c>
      <c r="N37" s="98">
        <v>2.0999999999999999E-3</v>
      </c>
      <c r="O37" s="98">
        <v>1.9E-3</v>
      </c>
      <c r="P37" s="98">
        <v>1.8E-3</v>
      </c>
      <c r="Q37" s="98">
        <v>1.6999999999999999E-3</v>
      </c>
      <c r="R37" s="98">
        <v>1.6000000000000001E-3</v>
      </c>
      <c r="S37" s="98">
        <v>1.5E-3</v>
      </c>
      <c r="T37" s="98" t="s">
        <v>510</v>
      </c>
      <c r="U37" s="98" t="s">
        <v>510</v>
      </c>
      <c r="V37" s="98" t="s">
        <v>510</v>
      </c>
      <c r="W37" s="98" t="s">
        <v>510</v>
      </c>
      <c r="X37" s="98" t="s">
        <v>510</v>
      </c>
      <c r="Y37" s="98" t="s">
        <v>510</v>
      </c>
      <c r="Z37" s="98" t="s">
        <v>510</v>
      </c>
      <c r="AA37" s="98" t="s">
        <v>510</v>
      </c>
      <c r="AB37" s="98" t="s">
        <v>510</v>
      </c>
      <c r="AC37" s="98" t="s">
        <v>510</v>
      </c>
    </row>
    <row r="38" spans="1:29" x14ac:dyDescent="0.25">
      <c r="A38" s="89">
        <v>48</v>
      </c>
      <c r="B38" s="98">
        <v>2.5700000000000001E-2</v>
      </c>
      <c r="C38" s="98">
        <v>1.2800000000000001E-2</v>
      </c>
      <c r="D38" s="98">
        <v>8.6E-3</v>
      </c>
      <c r="E38" s="98">
        <v>6.4000000000000003E-3</v>
      </c>
      <c r="F38" s="98">
        <v>5.1999999999999998E-3</v>
      </c>
      <c r="G38" s="98">
        <v>4.3E-3</v>
      </c>
      <c r="H38" s="98">
        <v>3.7000000000000002E-3</v>
      </c>
      <c r="I38" s="98">
        <v>3.3E-3</v>
      </c>
      <c r="J38" s="98">
        <v>2.8999999999999998E-3</v>
      </c>
      <c r="K38" s="98">
        <v>2.5999999999999999E-3</v>
      </c>
      <c r="L38" s="98">
        <v>2.3999999999999998E-3</v>
      </c>
      <c r="M38" s="98">
        <v>2.2000000000000001E-3</v>
      </c>
      <c r="N38" s="98">
        <v>2E-3</v>
      </c>
      <c r="O38" s="98">
        <v>1.9E-3</v>
      </c>
      <c r="P38" s="98">
        <v>1.8E-3</v>
      </c>
      <c r="Q38" s="98">
        <v>1.6999999999999999E-3</v>
      </c>
      <c r="R38" s="98">
        <v>1.6000000000000001E-3</v>
      </c>
      <c r="S38" s="98" t="s">
        <v>510</v>
      </c>
      <c r="T38" s="98" t="s">
        <v>510</v>
      </c>
      <c r="U38" s="98" t="s">
        <v>510</v>
      </c>
      <c r="V38" s="98" t="s">
        <v>510</v>
      </c>
      <c r="W38" s="98" t="s">
        <v>510</v>
      </c>
      <c r="X38" s="98" t="s">
        <v>510</v>
      </c>
      <c r="Y38" s="98" t="s">
        <v>510</v>
      </c>
      <c r="Z38" s="98" t="s">
        <v>510</v>
      </c>
      <c r="AA38" s="98" t="s">
        <v>510</v>
      </c>
      <c r="AB38" s="98" t="s">
        <v>510</v>
      </c>
      <c r="AC38" s="98" t="s">
        <v>510</v>
      </c>
    </row>
    <row r="39" spans="1:29" x14ac:dyDescent="0.25">
      <c r="A39" s="89">
        <v>49</v>
      </c>
      <c r="B39" s="98">
        <v>2.5399999999999999E-2</v>
      </c>
      <c r="C39" s="98">
        <v>1.2699999999999999E-2</v>
      </c>
      <c r="D39" s="98">
        <v>8.5000000000000006E-3</v>
      </c>
      <c r="E39" s="98">
        <v>6.4000000000000003E-3</v>
      </c>
      <c r="F39" s="98">
        <v>5.1000000000000004E-3</v>
      </c>
      <c r="G39" s="98">
        <v>4.3E-3</v>
      </c>
      <c r="H39" s="98">
        <v>3.7000000000000002E-3</v>
      </c>
      <c r="I39" s="98">
        <v>3.2000000000000002E-3</v>
      </c>
      <c r="J39" s="98">
        <v>2.8999999999999998E-3</v>
      </c>
      <c r="K39" s="98">
        <v>2.5999999999999999E-3</v>
      </c>
      <c r="L39" s="98">
        <v>2.3999999999999998E-3</v>
      </c>
      <c r="M39" s="98">
        <v>2.2000000000000001E-3</v>
      </c>
      <c r="N39" s="98">
        <v>2E-3</v>
      </c>
      <c r="O39" s="98">
        <v>1.9E-3</v>
      </c>
      <c r="P39" s="98">
        <v>1.8E-3</v>
      </c>
      <c r="Q39" s="98">
        <v>1.6000000000000001E-3</v>
      </c>
      <c r="R39" s="98" t="s">
        <v>510</v>
      </c>
      <c r="S39" s="98" t="s">
        <v>510</v>
      </c>
      <c r="T39" s="98" t="s">
        <v>510</v>
      </c>
      <c r="U39" s="98" t="s">
        <v>510</v>
      </c>
      <c r="V39" s="98" t="s">
        <v>510</v>
      </c>
      <c r="W39" s="98" t="s">
        <v>510</v>
      </c>
      <c r="X39" s="98" t="s">
        <v>510</v>
      </c>
      <c r="Y39" s="98" t="s">
        <v>510</v>
      </c>
      <c r="Z39" s="98" t="s">
        <v>510</v>
      </c>
      <c r="AA39" s="98" t="s">
        <v>510</v>
      </c>
      <c r="AB39" s="98" t="s">
        <v>510</v>
      </c>
      <c r="AC39" s="98" t="s">
        <v>510</v>
      </c>
    </row>
    <row r="40" spans="1:29" x14ac:dyDescent="0.25">
      <c r="A40" s="89">
        <v>50</v>
      </c>
      <c r="B40" s="98">
        <v>2.5100000000000001E-2</v>
      </c>
      <c r="C40" s="98">
        <v>1.26E-2</v>
      </c>
      <c r="D40" s="98">
        <v>8.3999999999999995E-3</v>
      </c>
      <c r="E40" s="98">
        <v>6.3E-3</v>
      </c>
      <c r="F40" s="98">
        <v>5.1000000000000004E-3</v>
      </c>
      <c r="G40" s="98">
        <v>4.1999999999999997E-3</v>
      </c>
      <c r="H40" s="98">
        <v>3.7000000000000002E-3</v>
      </c>
      <c r="I40" s="98">
        <v>3.2000000000000002E-3</v>
      </c>
      <c r="J40" s="98">
        <v>2.8999999999999998E-3</v>
      </c>
      <c r="K40" s="98">
        <v>2.5999999999999999E-3</v>
      </c>
      <c r="L40" s="98">
        <v>2.3999999999999998E-3</v>
      </c>
      <c r="M40" s="98">
        <v>2.2000000000000001E-3</v>
      </c>
      <c r="N40" s="98">
        <v>2E-3</v>
      </c>
      <c r="O40" s="98">
        <v>1.9E-3</v>
      </c>
      <c r="P40" s="98">
        <v>1.6999999999999999E-3</v>
      </c>
      <c r="Q40" s="98" t="s">
        <v>510</v>
      </c>
      <c r="R40" s="98" t="s">
        <v>510</v>
      </c>
      <c r="S40" s="98" t="s">
        <v>510</v>
      </c>
      <c r="T40" s="98" t="s">
        <v>510</v>
      </c>
      <c r="U40" s="98" t="s">
        <v>510</v>
      </c>
      <c r="V40" s="98" t="s">
        <v>510</v>
      </c>
      <c r="W40" s="98" t="s">
        <v>510</v>
      </c>
      <c r="X40" s="98" t="s">
        <v>510</v>
      </c>
      <c r="Y40" s="98" t="s">
        <v>510</v>
      </c>
      <c r="Z40" s="98" t="s">
        <v>510</v>
      </c>
      <c r="AA40" s="98" t="s">
        <v>510</v>
      </c>
      <c r="AB40" s="98" t="s">
        <v>510</v>
      </c>
      <c r="AC40" s="98" t="s">
        <v>510</v>
      </c>
    </row>
    <row r="41" spans="1:29" x14ac:dyDescent="0.25">
      <c r="A41" s="89">
        <v>51</v>
      </c>
      <c r="B41" s="98">
        <v>2.4799999999999999E-2</v>
      </c>
      <c r="C41" s="98">
        <v>1.24E-2</v>
      </c>
      <c r="D41" s="98">
        <v>8.3000000000000001E-3</v>
      </c>
      <c r="E41" s="98">
        <v>6.3E-3</v>
      </c>
      <c r="F41" s="98">
        <v>5.0000000000000001E-3</v>
      </c>
      <c r="G41" s="98">
        <v>4.1999999999999997E-3</v>
      </c>
      <c r="H41" s="98">
        <v>3.5999999999999999E-3</v>
      </c>
      <c r="I41" s="98">
        <v>3.2000000000000002E-3</v>
      </c>
      <c r="J41" s="98">
        <v>2.8E-3</v>
      </c>
      <c r="K41" s="98">
        <v>2.5999999999999999E-3</v>
      </c>
      <c r="L41" s="98">
        <v>2.3999999999999998E-3</v>
      </c>
      <c r="M41" s="98">
        <v>2.2000000000000001E-3</v>
      </c>
      <c r="N41" s="98">
        <v>2E-3</v>
      </c>
      <c r="O41" s="98">
        <v>1.8E-3</v>
      </c>
      <c r="P41" s="98" t="s">
        <v>510</v>
      </c>
      <c r="Q41" s="98" t="s">
        <v>510</v>
      </c>
      <c r="R41" s="98" t="s">
        <v>510</v>
      </c>
      <c r="S41" s="98" t="s">
        <v>510</v>
      </c>
      <c r="T41" s="98" t="s">
        <v>510</v>
      </c>
      <c r="U41" s="98" t="s">
        <v>510</v>
      </c>
      <c r="V41" s="98" t="s">
        <v>510</v>
      </c>
      <c r="W41" s="98" t="s">
        <v>510</v>
      </c>
      <c r="X41" s="98" t="s">
        <v>510</v>
      </c>
      <c r="Y41" s="98" t="s">
        <v>510</v>
      </c>
      <c r="Z41" s="98" t="s">
        <v>510</v>
      </c>
      <c r="AA41" s="98" t="s">
        <v>510</v>
      </c>
      <c r="AB41" s="98" t="s">
        <v>510</v>
      </c>
      <c r="AC41" s="98" t="s">
        <v>510</v>
      </c>
    </row>
    <row r="42" spans="1:29" x14ac:dyDescent="0.25">
      <c r="A42" s="89">
        <v>52</v>
      </c>
      <c r="B42" s="98">
        <v>2.4500000000000001E-2</v>
      </c>
      <c r="C42" s="98">
        <v>1.23E-2</v>
      </c>
      <c r="D42" s="98">
        <v>8.2000000000000007E-3</v>
      </c>
      <c r="E42" s="98">
        <v>6.1999999999999998E-3</v>
      </c>
      <c r="F42" s="98">
        <v>5.0000000000000001E-3</v>
      </c>
      <c r="G42" s="98">
        <v>4.1999999999999997E-3</v>
      </c>
      <c r="H42" s="98">
        <v>3.5999999999999999E-3</v>
      </c>
      <c r="I42" s="98">
        <v>3.2000000000000002E-3</v>
      </c>
      <c r="J42" s="98">
        <v>2.8E-3</v>
      </c>
      <c r="K42" s="98">
        <v>2.5999999999999999E-3</v>
      </c>
      <c r="L42" s="98">
        <v>2.3E-3</v>
      </c>
      <c r="M42" s="98">
        <v>2.2000000000000001E-3</v>
      </c>
      <c r="N42" s="98">
        <v>1.9E-3</v>
      </c>
      <c r="O42" s="98" t="s">
        <v>510</v>
      </c>
      <c r="P42" s="98" t="s">
        <v>510</v>
      </c>
      <c r="Q42" s="98" t="s">
        <v>510</v>
      </c>
      <c r="R42" s="98" t="s">
        <v>510</v>
      </c>
      <c r="S42" s="98" t="s">
        <v>510</v>
      </c>
      <c r="T42" s="98" t="s">
        <v>510</v>
      </c>
      <c r="U42" s="98" t="s">
        <v>510</v>
      </c>
      <c r="V42" s="98" t="s">
        <v>510</v>
      </c>
      <c r="W42" s="98" t="s">
        <v>510</v>
      </c>
      <c r="X42" s="98" t="s">
        <v>510</v>
      </c>
      <c r="Y42" s="98" t="s">
        <v>510</v>
      </c>
      <c r="Z42" s="98" t="s">
        <v>510</v>
      </c>
      <c r="AA42" s="98" t="s">
        <v>510</v>
      </c>
      <c r="AB42" s="98" t="s">
        <v>510</v>
      </c>
      <c r="AC42" s="98" t="s">
        <v>510</v>
      </c>
    </row>
    <row r="43" spans="1:29" x14ac:dyDescent="0.25">
      <c r="A43" s="89">
        <v>53</v>
      </c>
      <c r="B43" s="98">
        <v>2.4199999999999999E-2</v>
      </c>
      <c r="C43" s="98">
        <v>1.21E-2</v>
      </c>
      <c r="D43" s="98">
        <v>8.0999999999999996E-3</v>
      </c>
      <c r="E43" s="98">
        <v>6.1000000000000004E-3</v>
      </c>
      <c r="F43" s="98">
        <v>4.8999999999999998E-3</v>
      </c>
      <c r="G43" s="98">
        <v>4.1000000000000003E-3</v>
      </c>
      <c r="H43" s="98">
        <v>3.5000000000000001E-3</v>
      </c>
      <c r="I43" s="98">
        <v>3.0999999999999999E-3</v>
      </c>
      <c r="J43" s="98">
        <v>2.8E-3</v>
      </c>
      <c r="K43" s="98">
        <v>2.5000000000000001E-3</v>
      </c>
      <c r="L43" s="98">
        <v>2.3E-3</v>
      </c>
      <c r="M43" s="98">
        <v>2.0999999999999999E-3</v>
      </c>
      <c r="N43" s="98" t="s">
        <v>510</v>
      </c>
      <c r="O43" s="98" t="s">
        <v>510</v>
      </c>
      <c r="P43" s="98" t="s">
        <v>510</v>
      </c>
      <c r="Q43" s="98" t="s">
        <v>510</v>
      </c>
      <c r="R43" s="98" t="s">
        <v>510</v>
      </c>
      <c r="S43" s="98" t="s">
        <v>510</v>
      </c>
      <c r="T43" s="98" t="s">
        <v>510</v>
      </c>
      <c r="U43" s="98" t="s">
        <v>510</v>
      </c>
      <c r="V43" s="98" t="s">
        <v>510</v>
      </c>
      <c r="W43" s="98" t="s">
        <v>510</v>
      </c>
      <c r="X43" s="98" t="s">
        <v>510</v>
      </c>
      <c r="Y43" s="98" t="s">
        <v>510</v>
      </c>
      <c r="Z43" s="98" t="s">
        <v>510</v>
      </c>
      <c r="AA43" s="98" t="s">
        <v>510</v>
      </c>
      <c r="AB43" s="98" t="s">
        <v>510</v>
      </c>
      <c r="AC43" s="98" t="s">
        <v>510</v>
      </c>
    </row>
    <row r="44" spans="1:29" x14ac:dyDescent="0.25">
      <c r="A44" s="89">
        <v>54</v>
      </c>
      <c r="B44" s="98">
        <v>2.3800000000000002E-2</v>
      </c>
      <c r="C44" s="98">
        <v>1.2E-2</v>
      </c>
      <c r="D44" s="98">
        <v>8.0000000000000002E-3</v>
      </c>
      <c r="E44" s="98">
        <v>6.0000000000000001E-3</v>
      </c>
      <c r="F44" s="98">
        <v>4.8999999999999998E-3</v>
      </c>
      <c r="G44" s="98">
        <v>4.1000000000000003E-3</v>
      </c>
      <c r="H44" s="98">
        <v>3.5000000000000001E-3</v>
      </c>
      <c r="I44" s="98">
        <v>3.0999999999999999E-3</v>
      </c>
      <c r="J44" s="98">
        <v>2.8E-3</v>
      </c>
      <c r="K44" s="98">
        <v>2.5000000000000001E-3</v>
      </c>
      <c r="L44" s="98">
        <v>2.2000000000000001E-3</v>
      </c>
      <c r="M44" s="98" t="s">
        <v>510</v>
      </c>
      <c r="N44" s="98" t="s">
        <v>510</v>
      </c>
      <c r="O44" s="98" t="s">
        <v>510</v>
      </c>
      <c r="P44" s="98" t="s">
        <v>510</v>
      </c>
      <c r="Q44" s="98" t="s">
        <v>510</v>
      </c>
      <c r="R44" s="98" t="s">
        <v>510</v>
      </c>
      <c r="S44" s="98" t="s">
        <v>510</v>
      </c>
      <c r="T44" s="98" t="s">
        <v>510</v>
      </c>
      <c r="U44" s="98" t="s">
        <v>510</v>
      </c>
      <c r="V44" s="98" t="s">
        <v>510</v>
      </c>
      <c r="W44" s="98" t="s">
        <v>510</v>
      </c>
      <c r="X44" s="98" t="s">
        <v>510</v>
      </c>
      <c r="Y44" s="98" t="s">
        <v>510</v>
      </c>
      <c r="Z44" s="98" t="s">
        <v>510</v>
      </c>
      <c r="AA44" s="98" t="s">
        <v>510</v>
      </c>
      <c r="AB44" s="98" t="s">
        <v>510</v>
      </c>
      <c r="AC44" s="98" t="s">
        <v>510</v>
      </c>
    </row>
    <row r="45" spans="1:29" x14ac:dyDescent="0.25">
      <c r="A45" s="89">
        <v>55</v>
      </c>
      <c r="B45" s="98">
        <v>2.35E-2</v>
      </c>
      <c r="C45" s="98">
        <v>1.18E-2</v>
      </c>
      <c r="D45" s="98">
        <v>7.9000000000000008E-3</v>
      </c>
      <c r="E45" s="98">
        <v>6.0000000000000001E-3</v>
      </c>
      <c r="F45" s="98">
        <v>4.7999999999999996E-3</v>
      </c>
      <c r="G45" s="98">
        <v>4.0000000000000001E-3</v>
      </c>
      <c r="H45" s="98">
        <v>3.5000000000000001E-3</v>
      </c>
      <c r="I45" s="98">
        <v>3.0999999999999999E-3</v>
      </c>
      <c r="J45" s="98">
        <v>2.7000000000000001E-3</v>
      </c>
      <c r="K45" s="98">
        <v>2.3999999999999998E-3</v>
      </c>
      <c r="L45" s="98" t="s">
        <v>510</v>
      </c>
      <c r="M45" s="98" t="s">
        <v>510</v>
      </c>
      <c r="N45" s="98" t="s">
        <v>510</v>
      </c>
      <c r="O45" s="98" t="s">
        <v>510</v>
      </c>
      <c r="P45" s="98" t="s">
        <v>510</v>
      </c>
      <c r="Q45" s="98" t="s">
        <v>510</v>
      </c>
      <c r="R45" s="98" t="s">
        <v>510</v>
      </c>
      <c r="S45" s="98" t="s">
        <v>510</v>
      </c>
      <c r="T45" s="98" t="s">
        <v>510</v>
      </c>
      <c r="U45" s="98" t="s">
        <v>510</v>
      </c>
      <c r="V45" s="98" t="s">
        <v>510</v>
      </c>
      <c r="W45" s="98" t="s">
        <v>510</v>
      </c>
      <c r="X45" s="98" t="s">
        <v>510</v>
      </c>
      <c r="Y45" s="98" t="s">
        <v>510</v>
      </c>
      <c r="Z45" s="98" t="s">
        <v>510</v>
      </c>
      <c r="AA45" s="98" t="s">
        <v>510</v>
      </c>
      <c r="AB45" s="98" t="s">
        <v>510</v>
      </c>
      <c r="AC45" s="98" t="s">
        <v>510</v>
      </c>
    </row>
    <row r="46" spans="1:29" x14ac:dyDescent="0.25">
      <c r="A46" s="89">
        <v>56</v>
      </c>
      <c r="B46" s="98">
        <v>2.3099999999999999E-2</v>
      </c>
      <c r="C46" s="98">
        <v>1.1599999999999999E-2</v>
      </c>
      <c r="D46" s="98">
        <v>7.7999999999999996E-3</v>
      </c>
      <c r="E46" s="98">
        <v>5.8999999999999999E-3</v>
      </c>
      <c r="F46" s="98">
        <v>4.7000000000000002E-3</v>
      </c>
      <c r="G46" s="98">
        <v>4.0000000000000001E-3</v>
      </c>
      <c r="H46" s="98">
        <v>3.3999999999999998E-3</v>
      </c>
      <c r="I46" s="98">
        <v>3.0000000000000001E-3</v>
      </c>
      <c r="J46" s="98">
        <v>2.5999999999999999E-3</v>
      </c>
      <c r="K46" s="98" t="s">
        <v>510</v>
      </c>
      <c r="L46" s="98" t="s">
        <v>510</v>
      </c>
      <c r="M46" s="98" t="s">
        <v>510</v>
      </c>
      <c r="N46" s="98" t="s">
        <v>510</v>
      </c>
      <c r="O46" s="98" t="s">
        <v>510</v>
      </c>
      <c r="P46" s="98" t="s">
        <v>510</v>
      </c>
      <c r="Q46" s="98" t="s">
        <v>510</v>
      </c>
      <c r="R46" s="98" t="s">
        <v>510</v>
      </c>
      <c r="S46" s="98" t="s">
        <v>510</v>
      </c>
      <c r="T46" s="98" t="s">
        <v>510</v>
      </c>
      <c r="U46" s="98" t="s">
        <v>510</v>
      </c>
      <c r="V46" s="98" t="s">
        <v>510</v>
      </c>
      <c r="W46" s="98" t="s">
        <v>510</v>
      </c>
      <c r="X46" s="98" t="s">
        <v>510</v>
      </c>
      <c r="Y46" s="98" t="s">
        <v>510</v>
      </c>
      <c r="Z46" s="98" t="s">
        <v>510</v>
      </c>
      <c r="AA46" s="98" t="s">
        <v>510</v>
      </c>
      <c r="AB46" s="98" t="s">
        <v>510</v>
      </c>
      <c r="AC46" s="98" t="s">
        <v>510</v>
      </c>
    </row>
    <row r="47" spans="1:29" x14ac:dyDescent="0.25">
      <c r="A47" s="89">
        <v>57</v>
      </c>
      <c r="B47" s="98">
        <v>2.2700000000000001E-2</v>
      </c>
      <c r="C47" s="98">
        <v>1.14E-2</v>
      </c>
      <c r="D47" s="98">
        <v>7.7000000000000002E-3</v>
      </c>
      <c r="E47" s="98">
        <v>5.7999999999999996E-3</v>
      </c>
      <c r="F47" s="98">
        <v>4.7000000000000002E-3</v>
      </c>
      <c r="G47" s="98">
        <v>3.8999999999999998E-3</v>
      </c>
      <c r="H47" s="98">
        <v>3.3999999999999998E-3</v>
      </c>
      <c r="I47" s="98">
        <v>2.8999999999999998E-3</v>
      </c>
      <c r="J47" s="98" t="s">
        <v>510</v>
      </c>
      <c r="K47" s="98" t="s">
        <v>510</v>
      </c>
      <c r="L47" s="98" t="s">
        <v>510</v>
      </c>
      <c r="M47" s="98" t="s">
        <v>510</v>
      </c>
      <c r="N47" s="98" t="s">
        <v>510</v>
      </c>
      <c r="O47" s="98" t="s">
        <v>510</v>
      </c>
      <c r="P47" s="98" t="s">
        <v>510</v>
      </c>
      <c r="Q47" s="98" t="s">
        <v>510</v>
      </c>
      <c r="R47" s="98" t="s">
        <v>510</v>
      </c>
      <c r="S47" s="98" t="s">
        <v>510</v>
      </c>
      <c r="T47" s="98" t="s">
        <v>510</v>
      </c>
      <c r="U47" s="98" t="s">
        <v>510</v>
      </c>
      <c r="V47" s="98" t="s">
        <v>510</v>
      </c>
      <c r="W47" s="98" t="s">
        <v>510</v>
      </c>
      <c r="X47" s="98" t="s">
        <v>510</v>
      </c>
      <c r="Y47" s="98" t="s">
        <v>510</v>
      </c>
      <c r="Z47" s="98" t="s">
        <v>510</v>
      </c>
      <c r="AA47" s="98" t="s">
        <v>510</v>
      </c>
      <c r="AB47" s="98" t="s">
        <v>510</v>
      </c>
      <c r="AC47" s="98" t="s">
        <v>510</v>
      </c>
    </row>
    <row r="48" spans="1:29" x14ac:dyDescent="0.25">
      <c r="A48" s="89">
        <v>58</v>
      </c>
      <c r="B48" s="98">
        <v>2.23E-2</v>
      </c>
      <c r="C48" s="98">
        <v>1.12E-2</v>
      </c>
      <c r="D48" s="98">
        <v>7.4999999999999997E-3</v>
      </c>
      <c r="E48" s="98">
        <v>5.7000000000000002E-3</v>
      </c>
      <c r="F48" s="98">
        <v>4.5999999999999999E-3</v>
      </c>
      <c r="G48" s="98">
        <v>3.8999999999999998E-3</v>
      </c>
      <c r="H48" s="98">
        <v>3.3E-3</v>
      </c>
      <c r="I48" s="98" t="s">
        <v>510</v>
      </c>
      <c r="J48" s="98" t="s">
        <v>510</v>
      </c>
      <c r="K48" s="98" t="s">
        <v>510</v>
      </c>
      <c r="L48" s="98" t="s">
        <v>510</v>
      </c>
      <c r="M48" s="98" t="s">
        <v>510</v>
      </c>
      <c r="N48" s="98" t="s">
        <v>510</v>
      </c>
      <c r="O48" s="98" t="s">
        <v>510</v>
      </c>
      <c r="P48" s="98" t="s">
        <v>510</v>
      </c>
      <c r="Q48" s="98" t="s">
        <v>510</v>
      </c>
      <c r="R48" s="98" t="s">
        <v>510</v>
      </c>
      <c r="S48" s="98" t="s">
        <v>510</v>
      </c>
      <c r="T48" s="98" t="s">
        <v>510</v>
      </c>
      <c r="U48" s="98" t="s">
        <v>510</v>
      </c>
      <c r="V48" s="98" t="s">
        <v>510</v>
      </c>
      <c r="W48" s="98" t="s">
        <v>510</v>
      </c>
      <c r="X48" s="98" t="s">
        <v>510</v>
      </c>
      <c r="Y48" s="98" t="s">
        <v>510</v>
      </c>
      <c r="Z48" s="98" t="s">
        <v>510</v>
      </c>
      <c r="AA48" s="98" t="s">
        <v>510</v>
      </c>
      <c r="AB48" s="98" t="s">
        <v>510</v>
      </c>
      <c r="AC48" s="98" t="s">
        <v>510</v>
      </c>
    </row>
    <row r="49" spans="1:29" x14ac:dyDescent="0.25">
      <c r="A49" s="89">
        <v>59</v>
      </c>
      <c r="B49" s="98">
        <v>2.18E-2</v>
      </c>
      <c r="C49" s="98">
        <v>1.0999999999999999E-2</v>
      </c>
      <c r="D49" s="98">
        <v>7.4000000000000003E-3</v>
      </c>
      <c r="E49" s="98">
        <v>5.5999999999999999E-3</v>
      </c>
      <c r="F49" s="98">
        <v>4.4999999999999997E-3</v>
      </c>
      <c r="G49" s="98">
        <v>3.7000000000000002E-3</v>
      </c>
      <c r="H49" s="98" t="s">
        <v>510</v>
      </c>
      <c r="I49" s="98" t="s">
        <v>510</v>
      </c>
      <c r="J49" s="98" t="s">
        <v>510</v>
      </c>
      <c r="K49" s="98" t="s">
        <v>510</v>
      </c>
      <c r="L49" s="98" t="s">
        <v>510</v>
      </c>
      <c r="M49" s="98" t="s">
        <v>510</v>
      </c>
      <c r="N49" s="98" t="s">
        <v>510</v>
      </c>
      <c r="O49" s="98" t="s">
        <v>510</v>
      </c>
      <c r="P49" s="98" t="s">
        <v>510</v>
      </c>
      <c r="Q49" s="98" t="s">
        <v>510</v>
      </c>
      <c r="R49" s="98" t="s">
        <v>510</v>
      </c>
      <c r="S49" s="98" t="s">
        <v>510</v>
      </c>
      <c r="T49" s="98" t="s">
        <v>510</v>
      </c>
      <c r="U49" s="98" t="s">
        <v>510</v>
      </c>
      <c r="V49" s="98" t="s">
        <v>510</v>
      </c>
      <c r="W49" s="98" t="s">
        <v>510</v>
      </c>
      <c r="X49" s="98" t="s">
        <v>510</v>
      </c>
      <c r="Y49" s="98" t="s">
        <v>510</v>
      </c>
      <c r="Z49" s="98" t="s">
        <v>510</v>
      </c>
      <c r="AA49" s="98" t="s">
        <v>510</v>
      </c>
      <c r="AB49" s="98" t="s">
        <v>510</v>
      </c>
      <c r="AC49" s="98" t="s">
        <v>510</v>
      </c>
    </row>
    <row r="50" spans="1:29" x14ac:dyDescent="0.25">
      <c r="A50" s="89">
        <v>60</v>
      </c>
      <c r="B50" s="98">
        <v>2.12E-2</v>
      </c>
      <c r="C50" s="98">
        <v>1.0699999999999999E-2</v>
      </c>
      <c r="D50" s="98">
        <v>7.1999999999999998E-3</v>
      </c>
      <c r="E50" s="98">
        <v>5.4999999999999997E-3</v>
      </c>
      <c r="F50" s="98">
        <v>4.3E-3</v>
      </c>
      <c r="G50" s="98" t="s">
        <v>510</v>
      </c>
      <c r="H50" s="98" t="s">
        <v>510</v>
      </c>
      <c r="I50" s="98" t="s">
        <v>510</v>
      </c>
      <c r="J50" s="98" t="s">
        <v>510</v>
      </c>
      <c r="K50" s="98" t="s">
        <v>510</v>
      </c>
      <c r="L50" s="98" t="s">
        <v>510</v>
      </c>
      <c r="M50" s="98" t="s">
        <v>510</v>
      </c>
      <c r="N50" s="98" t="s">
        <v>510</v>
      </c>
      <c r="O50" s="98" t="s">
        <v>510</v>
      </c>
      <c r="P50" s="98" t="s">
        <v>510</v>
      </c>
      <c r="Q50" s="98" t="s">
        <v>510</v>
      </c>
      <c r="R50" s="98" t="s">
        <v>510</v>
      </c>
      <c r="S50" s="98" t="s">
        <v>510</v>
      </c>
      <c r="T50" s="98" t="s">
        <v>510</v>
      </c>
      <c r="U50" s="98" t="s">
        <v>510</v>
      </c>
      <c r="V50" s="98" t="s">
        <v>510</v>
      </c>
      <c r="W50" s="98" t="s">
        <v>510</v>
      </c>
      <c r="X50" s="98" t="s">
        <v>510</v>
      </c>
      <c r="Y50" s="98" t="s">
        <v>510</v>
      </c>
      <c r="Z50" s="98" t="s">
        <v>510</v>
      </c>
      <c r="AA50" s="98" t="s">
        <v>510</v>
      </c>
      <c r="AB50" s="98" t="s">
        <v>510</v>
      </c>
      <c r="AC50" s="98" t="s">
        <v>510</v>
      </c>
    </row>
    <row r="51" spans="1:29" x14ac:dyDescent="0.25">
      <c r="A51" s="89">
        <v>61</v>
      </c>
      <c r="B51" s="98">
        <v>2.06E-2</v>
      </c>
      <c r="C51" s="98">
        <v>1.04E-2</v>
      </c>
      <c r="D51" s="98">
        <v>7.0000000000000001E-3</v>
      </c>
      <c r="E51" s="98">
        <v>5.3E-3</v>
      </c>
      <c r="F51" s="98" t="s">
        <v>510</v>
      </c>
      <c r="G51" s="98" t="s">
        <v>510</v>
      </c>
      <c r="H51" s="98" t="s">
        <v>510</v>
      </c>
      <c r="I51" s="98" t="s">
        <v>510</v>
      </c>
      <c r="J51" s="98" t="s">
        <v>510</v>
      </c>
      <c r="K51" s="98" t="s">
        <v>510</v>
      </c>
      <c r="L51" s="98" t="s">
        <v>510</v>
      </c>
      <c r="M51" s="98" t="s">
        <v>510</v>
      </c>
      <c r="N51" s="98" t="s">
        <v>510</v>
      </c>
      <c r="O51" s="98" t="s">
        <v>510</v>
      </c>
      <c r="P51" s="98" t="s">
        <v>510</v>
      </c>
      <c r="Q51" s="98" t="s">
        <v>510</v>
      </c>
      <c r="R51" s="98" t="s">
        <v>510</v>
      </c>
      <c r="S51" s="98" t="s">
        <v>510</v>
      </c>
      <c r="T51" s="98" t="s">
        <v>510</v>
      </c>
      <c r="U51" s="98" t="s">
        <v>510</v>
      </c>
      <c r="V51" s="98" t="s">
        <v>510</v>
      </c>
      <c r="W51" s="98" t="s">
        <v>510</v>
      </c>
      <c r="X51" s="98" t="s">
        <v>510</v>
      </c>
      <c r="Y51" s="98" t="s">
        <v>510</v>
      </c>
      <c r="Z51" s="98" t="s">
        <v>510</v>
      </c>
      <c r="AA51" s="98" t="s">
        <v>510</v>
      </c>
      <c r="AB51" s="98" t="s">
        <v>510</v>
      </c>
      <c r="AC51" s="98" t="s">
        <v>510</v>
      </c>
    </row>
    <row r="52" spans="1:29" x14ac:dyDescent="0.25">
      <c r="A52" s="89">
        <v>62</v>
      </c>
      <c r="B52" s="98">
        <v>0.02</v>
      </c>
      <c r="C52" s="98">
        <v>1.01E-2</v>
      </c>
      <c r="D52" s="98">
        <v>6.7999999999999996E-3</v>
      </c>
      <c r="E52" s="98" t="s">
        <v>510</v>
      </c>
      <c r="F52" s="98" t="s">
        <v>510</v>
      </c>
      <c r="G52" s="98" t="s">
        <v>510</v>
      </c>
      <c r="H52" s="98" t="s">
        <v>510</v>
      </c>
      <c r="I52" s="98" t="s">
        <v>510</v>
      </c>
      <c r="J52" s="98" t="s">
        <v>510</v>
      </c>
      <c r="K52" s="98" t="s">
        <v>510</v>
      </c>
      <c r="L52" s="98" t="s">
        <v>510</v>
      </c>
      <c r="M52" s="98" t="s">
        <v>510</v>
      </c>
      <c r="N52" s="98" t="s">
        <v>510</v>
      </c>
      <c r="O52" s="98" t="s">
        <v>510</v>
      </c>
      <c r="P52" s="98" t="s">
        <v>510</v>
      </c>
      <c r="Q52" s="98" t="s">
        <v>510</v>
      </c>
      <c r="R52" s="98" t="s">
        <v>510</v>
      </c>
      <c r="S52" s="98" t="s">
        <v>510</v>
      </c>
      <c r="T52" s="98" t="s">
        <v>510</v>
      </c>
      <c r="U52" s="98" t="s">
        <v>510</v>
      </c>
      <c r="V52" s="98" t="s">
        <v>510</v>
      </c>
      <c r="W52" s="98" t="s">
        <v>510</v>
      </c>
      <c r="X52" s="98" t="s">
        <v>510</v>
      </c>
      <c r="Y52" s="98" t="s">
        <v>510</v>
      </c>
      <c r="Z52" s="98" t="s">
        <v>510</v>
      </c>
      <c r="AA52" s="98" t="s">
        <v>510</v>
      </c>
      <c r="AB52" s="98" t="s">
        <v>510</v>
      </c>
      <c r="AC52" s="98" t="s">
        <v>510</v>
      </c>
    </row>
    <row r="53" spans="1:29" x14ac:dyDescent="0.25">
      <c r="A53" s="89">
        <v>63</v>
      </c>
      <c r="B53" s="98">
        <v>1.9400000000000001E-2</v>
      </c>
      <c r="C53" s="98">
        <v>9.7000000000000003E-3</v>
      </c>
      <c r="D53" s="98" t="s">
        <v>510</v>
      </c>
      <c r="E53" s="98" t="s">
        <v>510</v>
      </c>
      <c r="F53" s="98" t="s">
        <v>510</v>
      </c>
      <c r="G53" s="98" t="s">
        <v>510</v>
      </c>
      <c r="H53" s="98" t="s">
        <v>510</v>
      </c>
      <c r="I53" s="98" t="s">
        <v>510</v>
      </c>
      <c r="J53" s="98" t="s">
        <v>510</v>
      </c>
      <c r="K53" s="98" t="s">
        <v>510</v>
      </c>
      <c r="L53" s="98" t="s">
        <v>510</v>
      </c>
      <c r="M53" s="98" t="s">
        <v>510</v>
      </c>
      <c r="N53" s="98" t="s">
        <v>510</v>
      </c>
      <c r="O53" s="98" t="s">
        <v>510</v>
      </c>
      <c r="P53" s="98" t="s">
        <v>510</v>
      </c>
      <c r="Q53" s="98" t="s">
        <v>510</v>
      </c>
      <c r="R53" s="98" t="s">
        <v>510</v>
      </c>
      <c r="S53" s="98" t="s">
        <v>510</v>
      </c>
      <c r="T53" s="98" t="s">
        <v>510</v>
      </c>
      <c r="U53" s="98" t="s">
        <v>510</v>
      </c>
      <c r="V53" s="98" t="s">
        <v>510</v>
      </c>
      <c r="W53" s="98" t="s">
        <v>510</v>
      </c>
      <c r="X53" s="98" t="s">
        <v>510</v>
      </c>
      <c r="Y53" s="98" t="s">
        <v>510</v>
      </c>
      <c r="Z53" s="98" t="s">
        <v>510</v>
      </c>
      <c r="AA53" s="98" t="s">
        <v>510</v>
      </c>
      <c r="AB53" s="98" t="s">
        <v>510</v>
      </c>
      <c r="AC53" s="98" t="s">
        <v>510</v>
      </c>
    </row>
    <row r="54" spans="1:29" x14ac:dyDescent="0.25">
      <c r="A54" s="89">
        <v>64</v>
      </c>
      <c r="B54" s="98">
        <v>1.8700000000000001E-2</v>
      </c>
      <c r="C54" s="98" t="s">
        <v>510</v>
      </c>
      <c r="D54" s="98" t="s">
        <v>510</v>
      </c>
      <c r="E54" s="98" t="s">
        <v>510</v>
      </c>
      <c r="F54" s="98" t="s">
        <v>510</v>
      </c>
      <c r="G54" s="98" t="s">
        <v>510</v>
      </c>
      <c r="H54" s="98" t="s">
        <v>510</v>
      </c>
      <c r="I54" s="98" t="s">
        <v>510</v>
      </c>
      <c r="J54" s="98" t="s">
        <v>510</v>
      </c>
      <c r="K54" s="98" t="s">
        <v>510</v>
      </c>
      <c r="L54" s="98" t="s">
        <v>510</v>
      </c>
      <c r="M54" s="98" t="s">
        <v>510</v>
      </c>
      <c r="N54" s="98" t="s">
        <v>510</v>
      </c>
      <c r="O54" s="98" t="s">
        <v>510</v>
      </c>
      <c r="P54" s="98" t="s">
        <v>510</v>
      </c>
      <c r="Q54" s="98" t="s">
        <v>510</v>
      </c>
      <c r="R54" s="98" t="s">
        <v>510</v>
      </c>
      <c r="S54" s="98" t="s">
        <v>510</v>
      </c>
      <c r="T54" s="98" t="s">
        <v>510</v>
      </c>
      <c r="U54" s="98" t="s">
        <v>510</v>
      </c>
      <c r="V54" s="98" t="s">
        <v>510</v>
      </c>
      <c r="W54" s="98" t="s">
        <v>510</v>
      </c>
      <c r="X54" s="98" t="s">
        <v>510</v>
      </c>
      <c r="Y54" s="98" t="s">
        <v>510</v>
      </c>
      <c r="Z54" s="98" t="s">
        <v>510</v>
      </c>
      <c r="AA54" s="98" t="s">
        <v>510</v>
      </c>
      <c r="AB54" s="98" t="s">
        <v>510</v>
      </c>
      <c r="AC54" s="98" t="s">
        <v>510</v>
      </c>
    </row>
  </sheetData>
  <sheetProtection algorithmName="SHA-512" hashValue="AoFLl7T//qDZN8FlLA62ChqYWJmi3jxBsEOkGFH65F1dD6buFRuezG25tjMS8CWoz3xXLBeaCDRnBeFVyWRnmA==" saltValue="I/0L8bIvqUqK98DrfHcdXw==" spinCount="100000" sheet="1" objects="1" scenarios="1"/>
  <conditionalFormatting sqref="A6:A21">
    <cfRule type="expression" dxfId="57" priority="3" stopIfTrue="1">
      <formula>MOD(ROW(),2)=0</formula>
    </cfRule>
    <cfRule type="expression" dxfId="56" priority="4" stopIfTrue="1">
      <formula>MOD(ROW(),2)&lt;&gt;0</formula>
    </cfRule>
  </conditionalFormatting>
  <conditionalFormatting sqref="A26:A54">
    <cfRule type="expression" dxfId="55" priority="13" stopIfTrue="1">
      <formula>MOD(ROW(),2)=0</formula>
    </cfRule>
    <cfRule type="expression" dxfId="54" priority="14" stopIfTrue="1">
      <formula>MOD(ROW(),2)&lt;&gt;0</formula>
    </cfRule>
  </conditionalFormatting>
  <conditionalFormatting sqref="B6">
    <cfRule type="expression" dxfId="53" priority="5" stopIfTrue="1">
      <formula>MOD(ROW(),2)=0</formula>
    </cfRule>
    <cfRule type="expression" dxfId="52" priority="6" stopIfTrue="1">
      <formula>MOD(ROW(),2)&lt;&gt;0</formula>
    </cfRule>
  </conditionalFormatting>
  <conditionalFormatting sqref="B6:AC21">
    <cfRule type="expression" dxfId="51" priority="7" stopIfTrue="1">
      <formula>MOD(ROW(),2)=0</formula>
    </cfRule>
    <cfRule type="expression" dxfId="50" priority="8" stopIfTrue="1">
      <formula>MOD(ROW(),2)&lt;&gt;0</formula>
    </cfRule>
  </conditionalFormatting>
  <conditionalFormatting sqref="B26:AC54">
    <cfRule type="expression" dxfId="49" priority="15" stopIfTrue="1">
      <formula>MOD(ROW(),2)=0</formula>
    </cfRule>
    <cfRule type="expression" dxfId="48" priority="16" stopIfTrue="1">
      <formula>MOD(ROW(),2)&lt;&gt;0</formula>
    </cfRule>
  </conditionalFormatting>
  <conditionalFormatting sqref="C6:AC8 C18:AC21">
    <cfRule type="expression" dxfId="47" priority="19" stopIfTrue="1">
      <formula>MOD(ROW(),2)=0</formula>
    </cfRule>
    <cfRule type="expression" dxfId="46" priority="20" stopIfTrue="1">
      <formula>MOD(ROW(),2)&lt;&gt;0</formula>
    </cfRule>
  </conditionalFormatting>
  <conditionalFormatting sqref="C9:AC17">
    <cfRule type="expression" dxfId="45" priority="1" stopIfTrue="1">
      <formula>MOD(ROW(),2)=0</formula>
    </cfRule>
    <cfRule type="expression" dxfId="44" priority="2" stopIfTrue="1">
      <formula>MOD(ROW(),2)&lt;&gt;0</formula>
    </cfRule>
  </conditionalFormatting>
  <hyperlinks>
    <hyperlink ref="B24" location="Assumptions!A1" display="Assumptions" xr:uid="{22F94829-E56B-461F-8347-D6F4026323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AFFE-25AE-4DB6-9DA1-6356E0470CC1}">
  <sheetPr codeName="Sheet103"/>
  <dimension ref="A1:AC55"/>
  <sheetViews>
    <sheetView showGridLines="0" zoomScale="85" zoomScaleNormal="85" workbookViewId="0">
      <selection activeCell="A4" sqref="A4"/>
    </sheetView>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0" t="s">
        <v>3</v>
      </c>
      <c r="B1" s="51"/>
      <c r="C1" s="51"/>
      <c r="D1" s="51"/>
      <c r="E1" s="51"/>
      <c r="F1" s="51"/>
      <c r="G1" s="51"/>
      <c r="H1" s="51"/>
      <c r="I1" s="51"/>
    </row>
    <row r="2" spans="1:29" ht="15.6" x14ac:dyDescent="0.3">
      <c r="A2" s="52" t="str">
        <f>IF(title="&gt; Enter workbook title here","Enter workbook title in Cover sheet",title)</f>
        <v>LGPS_S - Consolidated Factor Spreadsheet</v>
      </c>
      <c r="B2" s="53"/>
      <c r="C2" s="53"/>
      <c r="D2" s="53"/>
      <c r="E2" s="53"/>
      <c r="F2" s="53"/>
      <c r="G2" s="53"/>
      <c r="H2" s="53"/>
      <c r="I2" s="53"/>
    </row>
    <row r="3" spans="1:29" ht="15.6" x14ac:dyDescent="0.3">
      <c r="A3" s="54" t="str">
        <f>TABLE_FACTOR_TYPE_1&amp;" - x-"&amp;TABLE_SERIES_NUMBER_1</f>
        <v>Additional survivor benefits - x-804</v>
      </c>
      <c r="B3" s="53"/>
      <c r="C3" s="53"/>
      <c r="D3" s="53"/>
      <c r="E3" s="53"/>
      <c r="F3" s="53"/>
      <c r="G3" s="53"/>
      <c r="H3" s="53"/>
      <c r="I3" s="53"/>
    </row>
    <row r="4" spans="1:29" x14ac:dyDescent="0.25">
      <c r="A4" s="55"/>
    </row>
    <row r="5" spans="1:29" x14ac:dyDescent="0.2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row>
    <row r="6" spans="1:29" ht="12.9" customHeight="1" x14ac:dyDescent="0.25">
      <c r="A6" s="154" t="s">
        <v>22</v>
      </c>
      <c r="B6" s="149" t="s">
        <v>24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row>
    <row r="7" spans="1:29" x14ac:dyDescent="0.25">
      <c r="A7" s="155" t="s">
        <v>14</v>
      </c>
      <c r="B7" s="149" t="s">
        <v>43</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row>
    <row r="8" spans="1:29" x14ac:dyDescent="0.25">
      <c r="A8" s="155" t="s">
        <v>44</v>
      </c>
      <c r="B8" s="149" t="s">
        <v>567</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row>
    <row r="9" spans="1:29" ht="12.6" customHeight="1" x14ac:dyDescent="0.25">
      <c r="A9" s="155" t="s">
        <v>15</v>
      </c>
      <c r="B9" s="149" t="s">
        <v>623</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row>
    <row r="10" spans="1:29" ht="12.6" customHeight="1" x14ac:dyDescent="0.25">
      <c r="A10" s="155" t="s">
        <v>1</v>
      </c>
      <c r="B10" s="149" t="s">
        <v>627</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row>
    <row r="11" spans="1:29" x14ac:dyDescent="0.25">
      <c r="A11" s="155" t="s">
        <v>21</v>
      </c>
      <c r="B11" s="149" t="s">
        <v>272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row>
    <row r="12" spans="1:29" x14ac:dyDescent="0.25">
      <c r="A12" s="155" t="s">
        <v>256</v>
      </c>
      <c r="B12" s="149" t="s">
        <v>416</v>
      </c>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row>
    <row r="13" spans="1:29" x14ac:dyDescent="0.25">
      <c r="A13" s="155" t="s">
        <v>46</v>
      </c>
      <c r="B13" s="149">
        <v>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row>
    <row r="14" spans="1:29" x14ac:dyDescent="0.25">
      <c r="A14" s="155" t="s">
        <v>16</v>
      </c>
      <c r="B14" s="149">
        <v>804</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row>
    <row r="15" spans="1:29" x14ac:dyDescent="0.25">
      <c r="A15" s="155" t="s">
        <v>47</v>
      </c>
      <c r="B15" s="149" t="s">
        <v>656</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row>
    <row r="16" spans="1:29" x14ac:dyDescent="0.25">
      <c r="A16" s="155" t="s">
        <v>48</v>
      </c>
      <c r="B16" s="149" t="s">
        <v>429</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1:29" ht="12.6" customHeight="1" x14ac:dyDescent="0.25">
      <c r="A17" s="151" t="s">
        <v>694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row>
    <row r="18" spans="1:29" x14ac:dyDescent="0.25">
      <c r="A18" s="155" t="s">
        <v>17</v>
      </c>
      <c r="B18" s="152">
        <v>45195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row>
    <row r="19" spans="1:29" x14ac:dyDescent="0.25">
      <c r="A19" s="155" t="s">
        <v>18</v>
      </c>
      <c r="B19" s="152"/>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row>
    <row r="20" spans="1:29" x14ac:dyDescent="0.25">
      <c r="A20" s="155" t="s">
        <v>254</v>
      </c>
      <c r="B20" s="149" t="s">
        <v>578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row>
    <row r="21" spans="1:29" x14ac:dyDescent="0.25">
      <c r="A21" s="155" t="s">
        <v>762</v>
      </c>
      <c r="B21" s="149" t="s">
        <v>710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row>
    <row r="22" spans="1:29" x14ac:dyDescent="0.25">
      <c r="A22" s="94"/>
    </row>
    <row r="23" spans="1:29" x14ac:dyDescent="0.25">
      <c r="B23" s="94" t="str">
        <f>HYPERLINK("#'Factor List'!A1","Back to Factor List")</f>
        <v>Back to Factor List</v>
      </c>
    </row>
    <row r="24" spans="1:29" x14ac:dyDescent="0.25">
      <c r="B24" s="94" t="s">
        <v>705</v>
      </c>
    </row>
    <row r="26" spans="1:29" ht="26.4" x14ac:dyDescent="0.25">
      <c r="A26" s="88" t="s">
        <v>266</v>
      </c>
      <c r="B26" s="88" t="s">
        <v>628</v>
      </c>
      <c r="C26" s="88" t="s">
        <v>629</v>
      </c>
      <c r="D26" s="88" t="s">
        <v>630</v>
      </c>
      <c r="E26" s="88" t="s">
        <v>631</v>
      </c>
      <c r="F26" s="88" t="s">
        <v>632</v>
      </c>
      <c r="G26" s="88" t="s">
        <v>633</v>
      </c>
      <c r="H26" s="88" t="s">
        <v>634</v>
      </c>
      <c r="I26" s="88" t="s">
        <v>635</v>
      </c>
      <c r="J26" s="88" t="s">
        <v>636</v>
      </c>
      <c r="K26" s="88" t="s">
        <v>637</v>
      </c>
      <c r="L26" s="88" t="s">
        <v>638</v>
      </c>
      <c r="M26" s="88" t="s">
        <v>639</v>
      </c>
      <c r="N26" s="88" t="s">
        <v>640</v>
      </c>
      <c r="O26" s="88" t="s">
        <v>641</v>
      </c>
      <c r="P26" s="88" t="s">
        <v>642</v>
      </c>
      <c r="Q26" s="88" t="s">
        <v>643</v>
      </c>
      <c r="R26" s="88" t="s">
        <v>644</v>
      </c>
      <c r="S26" s="88" t="s">
        <v>645</v>
      </c>
      <c r="T26" s="88" t="s">
        <v>646</v>
      </c>
      <c r="U26" s="88" t="s">
        <v>647</v>
      </c>
      <c r="V26" s="88" t="s">
        <v>648</v>
      </c>
      <c r="W26" s="88" t="s">
        <v>649</v>
      </c>
      <c r="X26" s="88" t="s">
        <v>650</v>
      </c>
      <c r="Y26" s="88" t="s">
        <v>651</v>
      </c>
      <c r="Z26" s="88" t="s">
        <v>652</v>
      </c>
      <c r="AA26" s="88" t="s">
        <v>653</v>
      </c>
      <c r="AB26" s="88" t="s">
        <v>654</v>
      </c>
      <c r="AC26" s="88" t="s">
        <v>655</v>
      </c>
    </row>
    <row r="27" spans="1:29" x14ac:dyDescent="0.25">
      <c r="A27" s="89">
        <v>37</v>
      </c>
      <c r="B27" s="98">
        <v>2.64E-2</v>
      </c>
      <c r="C27" s="98">
        <v>1.32E-2</v>
      </c>
      <c r="D27" s="98">
        <v>8.8000000000000005E-3</v>
      </c>
      <c r="E27" s="98">
        <v>6.6E-3</v>
      </c>
      <c r="F27" s="98">
        <v>5.1999999999999998E-3</v>
      </c>
      <c r="G27" s="98">
        <v>4.4000000000000003E-3</v>
      </c>
      <c r="H27" s="98">
        <v>3.7000000000000002E-3</v>
      </c>
      <c r="I27" s="98">
        <v>3.3E-3</v>
      </c>
      <c r="J27" s="98">
        <v>2.8999999999999998E-3</v>
      </c>
      <c r="K27" s="98">
        <v>2.5999999999999999E-3</v>
      </c>
      <c r="L27" s="98">
        <v>2.3999999999999998E-3</v>
      </c>
      <c r="M27" s="98">
        <v>2.2000000000000001E-3</v>
      </c>
      <c r="N27" s="98">
        <v>2E-3</v>
      </c>
      <c r="O27" s="98">
        <v>1.9E-3</v>
      </c>
      <c r="P27" s="98">
        <v>1.6999999999999999E-3</v>
      </c>
      <c r="Q27" s="98">
        <v>1.6000000000000001E-3</v>
      </c>
      <c r="R27" s="98">
        <v>1.5E-3</v>
      </c>
      <c r="S27" s="98">
        <v>1.4E-3</v>
      </c>
      <c r="T27" s="98">
        <v>1.4E-3</v>
      </c>
      <c r="U27" s="98">
        <v>1.2999999999999999E-3</v>
      </c>
      <c r="V27" s="98">
        <v>1.1999999999999999E-3</v>
      </c>
      <c r="W27" s="98">
        <v>1.1999999999999999E-3</v>
      </c>
      <c r="X27" s="98">
        <v>1.1000000000000001E-3</v>
      </c>
      <c r="Y27" s="98">
        <v>1.1000000000000001E-3</v>
      </c>
      <c r="Z27" s="98">
        <v>1.1000000000000001E-3</v>
      </c>
      <c r="AA27" s="98">
        <v>1E-3</v>
      </c>
      <c r="AB27" s="98">
        <v>1E-3</v>
      </c>
      <c r="AC27" s="98">
        <v>8.9999999999999998E-4</v>
      </c>
    </row>
    <row r="28" spans="1:29" x14ac:dyDescent="0.25">
      <c r="A28" s="89">
        <v>38</v>
      </c>
      <c r="B28" s="98">
        <v>2.6200000000000001E-2</v>
      </c>
      <c r="C28" s="98">
        <v>1.3100000000000001E-2</v>
      </c>
      <c r="D28" s="98">
        <v>8.6999999999999994E-3</v>
      </c>
      <c r="E28" s="98">
        <v>6.4999999999999997E-3</v>
      </c>
      <c r="F28" s="98">
        <v>5.1999999999999998E-3</v>
      </c>
      <c r="G28" s="98">
        <v>4.3E-3</v>
      </c>
      <c r="H28" s="98">
        <v>3.7000000000000002E-3</v>
      </c>
      <c r="I28" s="98">
        <v>3.2000000000000002E-3</v>
      </c>
      <c r="J28" s="98">
        <v>2.8999999999999998E-3</v>
      </c>
      <c r="K28" s="98">
        <v>2.5999999999999999E-3</v>
      </c>
      <c r="L28" s="98">
        <v>2.3999999999999998E-3</v>
      </c>
      <c r="M28" s="98">
        <v>2.2000000000000001E-3</v>
      </c>
      <c r="N28" s="98">
        <v>2E-3</v>
      </c>
      <c r="O28" s="98">
        <v>1.8E-3</v>
      </c>
      <c r="P28" s="98">
        <v>1.6999999999999999E-3</v>
      </c>
      <c r="Q28" s="98">
        <v>1.6000000000000001E-3</v>
      </c>
      <c r="R28" s="98">
        <v>1.5E-3</v>
      </c>
      <c r="S28" s="98">
        <v>1.4E-3</v>
      </c>
      <c r="T28" s="98">
        <v>1.4E-3</v>
      </c>
      <c r="U28" s="98">
        <v>1.2999999999999999E-3</v>
      </c>
      <c r="V28" s="98">
        <v>1.1999999999999999E-3</v>
      </c>
      <c r="W28" s="98">
        <v>1.1999999999999999E-3</v>
      </c>
      <c r="X28" s="98">
        <v>1.1000000000000001E-3</v>
      </c>
      <c r="Y28" s="98">
        <v>1.1000000000000001E-3</v>
      </c>
      <c r="Z28" s="98">
        <v>1.1000000000000001E-3</v>
      </c>
      <c r="AA28" s="98">
        <v>1E-3</v>
      </c>
      <c r="AB28" s="98">
        <v>1E-3</v>
      </c>
      <c r="AC28" s="98" t="s">
        <v>510</v>
      </c>
    </row>
    <row r="29" spans="1:29" x14ac:dyDescent="0.25">
      <c r="A29" s="89">
        <v>39</v>
      </c>
      <c r="B29" s="98">
        <v>2.5999999999999999E-2</v>
      </c>
      <c r="C29" s="98">
        <v>1.2999999999999999E-2</v>
      </c>
      <c r="D29" s="98">
        <v>8.6E-3</v>
      </c>
      <c r="E29" s="98">
        <v>6.4999999999999997E-3</v>
      </c>
      <c r="F29" s="98">
        <v>5.1999999999999998E-3</v>
      </c>
      <c r="G29" s="98">
        <v>4.3E-3</v>
      </c>
      <c r="H29" s="98">
        <v>3.7000000000000002E-3</v>
      </c>
      <c r="I29" s="98">
        <v>3.2000000000000002E-3</v>
      </c>
      <c r="J29" s="98">
        <v>2.8999999999999998E-3</v>
      </c>
      <c r="K29" s="98">
        <v>2.5999999999999999E-3</v>
      </c>
      <c r="L29" s="98">
        <v>2.3E-3</v>
      </c>
      <c r="M29" s="98">
        <v>2.0999999999999999E-3</v>
      </c>
      <c r="N29" s="98">
        <v>2E-3</v>
      </c>
      <c r="O29" s="98">
        <v>1.8E-3</v>
      </c>
      <c r="P29" s="98">
        <v>1.6999999999999999E-3</v>
      </c>
      <c r="Q29" s="98">
        <v>1.6000000000000001E-3</v>
      </c>
      <c r="R29" s="98">
        <v>1.5E-3</v>
      </c>
      <c r="S29" s="98">
        <v>1.4E-3</v>
      </c>
      <c r="T29" s="98">
        <v>1.4E-3</v>
      </c>
      <c r="U29" s="98">
        <v>1.2999999999999999E-3</v>
      </c>
      <c r="V29" s="98">
        <v>1.1999999999999999E-3</v>
      </c>
      <c r="W29" s="98">
        <v>1.1999999999999999E-3</v>
      </c>
      <c r="X29" s="98">
        <v>1.1000000000000001E-3</v>
      </c>
      <c r="Y29" s="98">
        <v>1.1000000000000001E-3</v>
      </c>
      <c r="Z29" s="98">
        <v>1.1000000000000001E-3</v>
      </c>
      <c r="AA29" s="98">
        <v>1E-3</v>
      </c>
      <c r="AB29" s="98" t="s">
        <v>510</v>
      </c>
      <c r="AC29" s="98" t="s">
        <v>510</v>
      </c>
    </row>
    <row r="30" spans="1:29" x14ac:dyDescent="0.25">
      <c r="A30" s="89">
        <v>40</v>
      </c>
      <c r="B30" s="98">
        <v>2.58E-2</v>
      </c>
      <c r="C30" s="98">
        <v>1.29E-2</v>
      </c>
      <c r="D30" s="98">
        <v>8.6E-3</v>
      </c>
      <c r="E30" s="98">
        <v>6.4000000000000003E-3</v>
      </c>
      <c r="F30" s="98">
        <v>5.1000000000000004E-3</v>
      </c>
      <c r="G30" s="98">
        <v>4.3E-3</v>
      </c>
      <c r="H30" s="98">
        <v>3.7000000000000002E-3</v>
      </c>
      <c r="I30" s="98">
        <v>3.2000000000000002E-3</v>
      </c>
      <c r="J30" s="98">
        <v>2.8E-3</v>
      </c>
      <c r="K30" s="98">
        <v>2.5999999999999999E-3</v>
      </c>
      <c r="L30" s="98">
        <v>2.3E-3</v>
      </c>
      <c r="M30" s="98">
        <v>2.0999999999999999E-3</v>
      </c>
      <c r="N30" s="98">
        <v>2E-3</v>
      </c>
      <c r="O30" s="98">
        <v>1.8E-3</v>
      </c>
      <c r="P30" s="98">
        <v>1.6999999999999999E-3</v>
      </c>
      <c r="Q30" s="98">
        <v>1.6000000000000001E-3</v>
      </c>
      <c r="R30" s="98">
        <v>1.5E-3</v>
      </c>
      <c r="S30" s="98">
        <v>1.4E-3</v>
      </c>
      <c r="T30" s="98">
        <v>1.4E-3</v>
      </c>
      <c r="U30" s="98">
        <v>1.2999999999999999E-3</v>
      </c>
      <c r="V30" s="98">
        <v>1.1999999999999999E-3</v>
      </c>
      <c r="W30" s="98">
        <v>1.1999999999999999E-3</v>
      </c>
      <c r="X30" s="98">
        <v>1.1000000000000001E-3</v>
      </c>
      <c r="Y30" s="98">
        <v>1.1000000000000001E-3</v>
      </c>
      <c r="Z30" s="98">
        <v>1E-3</v>
      </c>
      <c r="AA30" s="98" t="s">
        <v>510</v>
      </c>
      <c r="AB30" s="98" t="s">
        <v>510</v>
      </c>
      <c r="AC30" s="98" t="s">
        <v>510</v>
      </c>
    </row>
    <row r="31" spans="1:29" x14ac:dyDescent="0.25">
      <c r="A31" s="89">
        <v>41</v>
      </c>
      <c r="B31" s="98">
        <v>2.5600000000000001E-2</v>
      </c>
      <c r="C31" s="98">
        <v>1.2800000000000001E-2</v>
      </c>
      <c r="D31" s="98">
        <v>8.5000000000000006E-3</v>
      </c>
      <c r="E31" s="98">
        <v>6.4000000000000003E-3</v>
      </c>
      <c r="F31" s="98">
        <v>5.1000000000000004E-3</v>
      </c>
      <c r="G31" s="98">
        <v>4.1999999999999997E-3</v>
      </c>
      <c r="H31" s="98">
        <v>3.5999999999999999E-3</v>
      </c>
      <c r="I31" s="98">
        <v>3.2000000000000002E-3</v>
      </c>
      <c r="J31" s="98">
        <v>2.8E-3</v>
      </c>
      <c r="K31" s="98">
        <v>2.5000000000000001E-3</v>
      </c>
      <c r="L31" s="98">
        <v>2.3E-3</v>
      </c>
      <c r="M31" s="98">
        <v>2.0999999999999999E-3</v>
      </c>
      <c r="N31" s="98">
        <v>2E-3</v>
      </c>
      <c r="O31" s="98">
        <v>1.8E-3</v>
      </c>
      <c r="P31" s="98">
        <v>1.6999999999999999E-3</v>
      </c>
      <c r="Q31" s="98">
        <v>1.6000000000000001E-3</v>
      </c>
      <c r="R31" s="98">
        <v>1.5E-3</v>
      </c>
      <c r="S31" s="98">
        <v>1.4E-3</v>
      </c>
      <c r="T31" s="98">
        <v>1.4E-3</v>
      </c>
      <c r="U31" s="98">
        <v>1.2999999999999999E-3</v>
      </c>
      <c r="V31" s="98">
        <v>1.1999999999999999E-3</v>
      </c>
      <c r="W31" s="98">
        <v>1.1999999999999999E-3</v>
      </c>
      <c r="X31" s="98">
        <v>1.1000000000000001E-3</v>
      </c>
      <c r="Y31" s="98">
        <v>1.1000000000000001E-3</v>
      </c>
      <c r="Z31" s="98" t="s">
        <v>510</v>
      </c>
      <c r="AA31" s="98" t="s">
        <v>510</v>
      </c>
      <c r="AB31" s="98" t="s">
        <v>510</v>
      </c>
      <c r="AC31" s="98" t="s">
        <v>510</v>
      </c>
    </row>
    <row r="32" spans="1:29" x14ac:dyDescent="0.25">
      <c r="A32" s="89">
        <v>42</v>
      </c>
      <c r="B32" s="98">
        <v>2.5399999999999999E-2</v>
      </c>
      <c r="C32" s="98">
        <v>1.2699999999999999E-2</v>
      </c>
      <c r="D32" s="98">
        <v>8.5000000000000006E-3</v>
      </c>
      <c r="E32" s="98">
        <v>6.3E-3</v>
      </c>
      <c r="F32" s="98">
        <v>5.1000000000000004E-3</v>
      </c>
      <c r="G32" s="98">
        <v>4.1999999999999997E-3</v>
      </c>
      <c r="H32" s="98">
        <v>3.5999999999999999E-3</v>
      </c>
      <c r="I32" s="98">
        <v>3.2000000000000002E-3</v>
      </c>
      <c r="J32" s="98">
        <v>2.8E-3</v>
      </c>
      <c r="K32" s="98">
        <v>2.5000000000000001E-3</v>
      </c>
      <c r="L32" s="98">
        <v>2.3E-3</v>
      </c>
      <c r="M32" s="98">
        <v>2.0999999999999999E-3</v>
      </c>
      <c r="N32" s="98">
        <v>2E-3</v>
      </c>
      <c r="O32" s="98">
        <v>1.8E-3</v>
      </c>
      <c r="P32" s="98">
        <v>1.6999999999999999E-3</v>
      </c>
      <c r="Q32" s="98">
        <v>1.6000000000000001E-3</v>
      </c>
      <c r="R32" s="98">
        <v>1.5E-3</v>
      </c>
      <c r="S32" s="98">
        <v>1.4E-3</v>
      </c>
      <c r="T32" s="98">
        <v>1.4E-3</v>
      </c>
      <c r="U32" s="98">
        <v>1.2999999999999999E-3</v>
      </c>
      <c r="V32" s="98">
        <v>1.1999999999999999E-3</v>
      </c>
      <c r="W32" s="98">
        <v>1.1999999999999999E-3</v>
      </c>
      <c r="X32" s="98">
        <v>1.1000000000000001E-3</v>
      </c>
      <c r="Y32" s="98" t="s">
        <v>510</v>
      </c>
      <c r="Z32" s="98" t="s">
        <v>510</v>
      </c>
      <c r="AA32" s="98" t="s">
        <v>510</v>
      </c>
      <c r="AB32" s="98" t="s">
        <v>510</v>
      </c>
      <c r="AC32" s="98" t="s">
        <v>510</v>
      </c>
    </row>
    <row r="33" spans="1:29" x14ac:dyDescent="0.25">
      <c r="A33" s="89">
        <v>43</v>
      </c>
      <c r="B33" s="98">
        <v>2.52E-2</v>
      </c>
      <c r="C33" s="98">
        <v>1.26E-2</v>
      </c>
      <c r="D33" s="98">
        <v>8.3999999999999995E-3</v>
      </c>
      <c r="E33" s="98">
        <v>6.3E-3</v>
      </c>
      <c r="F33" s="98">
        <v>5.0000000000000001E-3</v>
      </c>
      <c r="G33" s="98">
        <v>4.1999999999999997E-3</v>
      </c>
      <c r="H33" s="98">
        <v>3.5999999999999999E-3</v>
      </c>
      <c r="I33" s="98">
        <v>3.0999999999999999E-3</v>
      </c>
      <c r="J33" s="98">
        <v>2.8E-3</v>
      </c>
      <c r="K33" s="98">
        <v>2.5000000000000001E-3</v>
      </c>
      <c r="L33" s="98">
        <v>2.3E-3</v>
      </c>
      <c r="M33" s="98">
        <v>2.0999999999999999E-3</v>
      </c>
      <c r="N33" s="98">
        <v>1.9E-3</v>
      </c>
      <c r="O33" s="98">
        <v>1.8E-3</v>
      </c>
      <c r="P33" s="98">
        <v>1.6999999999999999E-3</v>
      </c>
      <c r="Q33" s="98">
        <v>1.6000000000000001E-3</v>
      </c>
      <c r="R33" s="98">
        <v>1.5E-3</v>
      </c>
      <c r="S33" s="98">
        <v>1.4E-3</v>
      </c>
      <c r="T33" s="98">
        <v>1.4E-3</v>
      </c>
      <c r="U33" s="98">
        <v>1.2999999999999999E-3</v>
      </c>
      <c r="V33" s="98">
        <v>1.1999999999999999E-3</v>
      </c>
      <c r="W33" s="98">
        <v>1.1999999999999999E-3</v>
      </c>
      <c r="X33" s="98" t="s">
        <v>510</v>
      </c>
      <c r="Y33" s="98" t="s">
        <v>510</v>
      </c>
      <c r="Z33" s="98" t="s">
        <v>510</v>
      </c>
      <c r="AA33" s="98" t="s">
        <v>510</v>
      </c>
      <c r="AB33" s="98" t="s">
        <v>510</v>
      </c>
      <c r="AC33" s="98" t="s">
        <v>510</v>
      </c>
    </row>
    <row r="34" spans="1:29" x14ac:dyDescent="0.25">
      <c r="A34" s="89">
        <v>44</v>
      </c>
      <c r="B34" s="98">
        <v>2.5000000000000001E-2</v>
      </c>
      <c r="C34" s="98">
        <v>1.2500000000000001E-2</v>
      </c>
      <c r="D34" s="98">
        <v>8.3000000000000001E-3</v>
      </c>
      <c r="E34" s="98">
        <v>6.1999999999999998E-3</v>
      </c>
      <c r="F34" s="98">
        <v>5.0000000000000001E-3</v>
      </c>
      <c r="G34" s="98">
        <v>4.1999999999999997E-3</v>
      </c>
      <c r="H34" s="98">
        <v>3.5999999999999999E-3</v>
      </c>
      <c r="I34" s="98">
        <v>3.0999999999999999E-3</v>
      </c>
      <c r="J34" s="98">
        <v>2.8E-3</v>
      </c>
      <c r="K34" s="98">
        <v>2.5000000000000001E-3</v>
      </c>
      <c r="L34" s="98">
        <v>2.3E-3</v>
      </c>
      <c r="M34" s="98">
        <v>2.0999999999999999E-3</v>
      </c>
      <c r="N34" s="98">
        <v>1.9E-3</v>
      </c>
      <c r="O34" s="98">
        <v>1.8E-3</v>
      </c>
      <c r="P34" s="98">
        <v>1.6999999999999999E-3</v>
      </c>
      <c r="Q34" s="98">
        <v>1.6000000000000001E-3</v>
      </c>
      <c r="R34" s="98">
        <v>1.5E-3</v>
      </c>
      <c r="S34" s="98">
        <v>1.4E-3</v>
      </c>
      <c r="T34" s="98">
        <v>1.4E-3</v>
      </c>
      <c r="U34" s="98">
        <v>1.2999999999999999E-3</v>
      </c>
      <c r="V34" s="98">
        <v>1.1999999999999999E-3</v>
      </c>
      <c r="W34" s="98" t="s">
        <v>510</v>
      </c>
      <c r="X34" s="98" t="s">
        <v>510</v>
      </c>
      <c r="Y34" s="98" t="s">
        <v>510</v>
      </c>
      <c r="Z34" s="98" t="s">
        <v>510</v>
      </c>
      <c r="AA34" s="98" t="s">
        <v>510</v>
      </c>
      <c r="AB34" s="98" t="s">
        <v>510</v>
      </c>
      <c r="AC34" s="98" t="s">
        <v>510</v>
      </c>
    </row>
    <row r="35" spans="1:29" x14ac:dyDescent="0.25">
      <c r="A35" s="89">
        <v>45</v>
      </c>
      <c r="B35" s="98">
        <v>2.4799999999999999E-2</v>
      </c>
      <c r="C35" s="98">
        <v>1.24E-2</v>
      </c>
      <c r="D35" s="98">
        <v>8.3000000000000001E-3</v>
      </c>
      <c r="E35" s="98">
        <v>6.1999999999999998E-3</v>
      </c>
      <c r="F35" s="98">
        <v>5.0000000000000001E-3</v>
      </c>
      <c r="G35" s="98">
        <v>4.1000000000000003E-3</v>
      </c>
      <c r="H35" s="98">
        <v>3.5000000000000001E-3</v>
      </c>
      <c r="I35" s="98">
        <v>3.0999999999999999E-3</v>
      </c>
      <c r="J35" s="98">
        <v>2.8E-3</v>
      </c>
      <c r="K35" s="98">
        <v>2.5000000000000001E-3</v>
      </c>
      <c r="L35" s="98">
        <v>2.3E-3</v>
      </c>
      <c r="M35" s="98">
        <v>2.0999999999999999E-3</v>
      </c>
      <c r="N35" s="98">
        <v>1.9E-3</v>
      </c>
      <c r="O35" s="98">
        <v>1.8E-3</v>
      </c>
      <c r="P35" s="98">
        <v>1.6999999999999999E-3</v>
      </c>
      <c r="Q35" s="98">
        <v>1.6000000000000001E-3</v>
      </c>
      <c r="R35" s="98">
        <v>1.5E-3</v>
      </c>
      <c r="S35" s="98">
        <v>1.4E-3</v>
      </c>
      <c r="T35" s="98">
        <v>1.4E-3</v>
      </c>
      <c r="U35" s="98">
        <v>1.2999999999999999E-3</v>
      </c>
      <c r="V35" s="98" t="s">
        <v>510</v>
      </c>
      <c r="W35" s="98" t="s">
        <v>510</v>
      </c>
      <c r="X35" s="98" t="s">
        <v>510</v>
      </c>
      <c r="Y35" s="98" t="s">
        <v>510</v>
      </c>
      <c r="Z35" s="98" t="s">
        <v>510</v>
      </c>
      <c r="AA35" s="98" t="s">
        <v>510</v>
      </c>
      <c r="AB35" s="98" t="s">
        <v>510</v>
      </c>
      <c r="AC35" s="98" t="s">
        <v>510</v>
      </c>
    </row>
    <row r="36" spans="1:29" x14ac:dyDescent="0.25">
      <c r="A36" s="89">
        <v>46</v>
      </c>
      <c r="B36" s="98">
        <v>2.46E-2</v>
      </c>
      <c r="C36" s="98">
        <v>1.23E-2</v>
      </c>
      <c r="D36" s="98">
        <v>8.2000000000000007E-3</v>
      </c>
      <c r="E36" s="98">
        <v>6.1999999999999998E-3</v>
      </c>
      <c r="F36" s="98">
        <v>4.8999999999999998E-3</v>
      </c>
      <c r="G36" s="98">
        <v>4.1000000000000003E-3</v>
      </c>
      <c r="H36" s="98">
        <v>3.5000000000000001E-3</v>
      </c>
      <c r="I36" s="98">
        <v>3.0999999999999999E-3</v>
      </c>
      <c r="J36" s="98">
        <v>2.8E-3</v>
      </c>
      <c r="K36" s="98">
        <v>2.5000000000000001E-3</v>
      </c>
      <c r="L36" s="98">
        <v>2.3E-3</v>
      </c>
      <c r="M36" s="98">
        <v>2.0999999999999999E-3</v>
      </c>
      <c r="N36" s="98">
        <v>1.9E-3</v>
      </c>
      <c r="O36" s="98">
        <v>1.8E-3</v>
      </c>
      <c r="P36" s="98">
        <v>1.6999999999999999E-3</v>
      </c>
      <c r="Q36" s="98">
        <v>1.6000000000000001E-3</v>
      </c>
      <c r="R36" s="98">
        <v>1.5E-3</v>
      </c>
      <c r="S36" s="98">
        <v>1.4E-3</v>
      </c>
      <c r="T36" s="98">
        <v>1.2999999999999999E-3</v>
      </c>
      <c r="U36" s="98" t="s">
        <v>510</v>
      </c>
      <c r="V36" s="98" t="s">
        <v>510</v>
      </c>
      <c r="W36" s="98" t="s">
        <v>510</v>
      </c>
      <c r="X36" s="98" t="s">
        <v>510</v>
      </c>
      <c r="Y36" s="98" t="s">
        <v>510</v>
      </c>
      <c r="Z36" s="98" t="s">
        <v>510</v>
      </c>
      <c r="AA36" s="98" t="s">
        <v>510</v>
      </c>
      <c r="AB36" s="98" t="s">
        <v>510</v>
      </c>
      <c r="AC36" s="98" t="s">
        <v>510</v>
      </c>
    </row>
    <row r="37" spans="1:29" x14ac:dyDescent="0.25">
      <c r="A37" s="89">
        <v>47</v>
      </c>
      <c r="B37" s="98">
        <v>2.4400000000000002E-2</v>
      </c>
      <c r="C37" s="98">
        <v>1.2200000000000001E-2</v>
      </c>
      <c r="D37" s="98">
        <v>8.0999999999999996E-3</v>
      </c>
      <c r="E37" s="98">
        <v>6.1000000000000004E-3</v>
      </c>
      <c r="F37" s="98">
        <v>4.8999999999999998E-3</v>
      </c>
      <c r="G37" s="98">
        <v>4.1000000000000003E-3</v>
      </c>
      <c r="H37" s="98">
        <v>3.5000000000000001E-3</v>
      </c>
      <c r="I37" s="98">
        <v>3.0999999999999999E-3</v>
      </c>
      <c r="J37" s="98">
        <v>2.7000000000000001E-3</v>
      </c>
      <c r="K37" s="98">
        <v>2.5000000000000001E-3</v>
      </c>
      <c r="L37" s="98">
        <v>2.3E-3</v>
      </c>
      <c r="M37" s="98">
        <v>2.0999999999999999E-3</v>
      </c>
      <c r="N37" s="98">
        <v>1.9E-3</v>
      </c>
      <c r="O37" s="98">
        <v>1.8E-3</v>
      </c>
      <c r="P37" s="98">
        <v>1.6999999999999999E-3</v>
      </c>
      <c r="Q37" s="98">
        <v>1.6000000000000001E-3</v>
      </c>
      <c r="R37" s="98">
        <v>1.5E-3</v>
      </c>
      <c r="S37" s="98">
        <v>1.4E-3</v>
      </c>
      <c r="T37" s="98" t="s">
        <v>510</v>
      </c>
      <c r="U37" s="98" t="s">
        <v>510</v>
      </c>
      <c r="V37" s="98" t="s">
        <v>510</v>
      </c>
      <c r="W37" s="98" t="s">
        <v>510</v>
      </c>
      <c r="X37" s="98" t="s">
        <v>510</v>
      </c>
      <c r="Y37" s="98" t="s">
        <v>510</v>
      </c>
      <c r="Z37" s="98" t="s">
        <v>510</v>
      </c>
      <c r="AA37" s="98" t="s">
        <v>510</v>
      </c>
      <c r="AB37" s="98" t="s">
        <v>510</v>
      </c>
      <c r="AC37" s="98" t="s">
        <v>510</v>
      </c>
    </row>
    <row r="38" spans="1:29" x14ac:dyDescent="0.25">
      <c r="A38" s="89">
        <v>48</v>
      </c>
      <c r="B38" s="98">
        <v>2.4199999999999999E-2</v>
      </c>
      <c r="C38" s="98">
        <v>1.21E-2</v>
      </c>
      <c r="D38" s="98">
        <v>8.0999999999999996E-3</v>
      </c>
      <c r="E38" s="98">
        <v>6.1000000000000004E-3</v>
      </c>
      <c r="F38" s="98">
        <v>4.8999999999999998E-3</v>
      </c>
      <c r="G38" s="98">
        <v>4.1000000000000003E-3</v>
      </c>
      <c r="H38" s="98">
        <v>3.5000000000000001E-3</v>
      </c>
      <c r="I38" s="98">
        <v>3.0999999999999999E-3</v>
      </c>
      <c r="J38" s="98">
        <v>2.7000000000000001E-3</v>
      </c>
      <c r="K38" s="98">
        <v>2.5000000000000001E-3</v>
      </c>
      <c r="L38" s="98">
        <v>2.2000000000000001E-3</v>
      </c>
      <c r="M38" s="98">
        <v>2.0999999999999999E-3</v>
      </c>
      <c r="N38" s="98">
        <v>1.9E-3</v>
      </c>
      <c r="O38" s="98">
        <v>1.8E-3</v>
      </c>
      <c r="P38" s="98">
        <v>1.6999999999999999E-3</v>
      </c>
      <c r="Q38" s="98">
        <v>1.6000000000000001E-3</v>
      </c>
      <c r="R38" s="98">
        <v>1.5E-3</v>
      </c>
      <c r="S38" s="98" t="s">
        <v>510</v>
      </c>
      <c r="T38" s="98" t="s">
        <v>510</v>
      </c>
      <c r="U38" s="98" t="s">
        <v>510</v>
      </c>
      <c r="V38" s="98" t="s">
        <v>510</v>
      </c>
      <c r="W38" s="98" t="s">
        <v>510</v>
      </c>
      <c r="X38" s="98" t="s">
        <v>510</v>
      </c>
      <c r="Y38" s="98" t="s">
        <v>510</v>
      </c>
      <c r="Z38" s="98" t="s">
        <v>510</v>
      </c>
      <c r="AA38" s="98" t="s">
        <v>510</v>
      </c>
      <c r="AB38" s="98" t="s">
        <v>510</v>
      </c>
      <c r="AC38" s="98" t="s">
        <v>510</v>
      </c>
    </row>
    <row r="39" spans="1:29" x14ac:dyDescent="0.25">
      <c r="A39" s="89">
        <v>49</v>
      </c>
      <c r="B39" s="98">
        <v>2.4E-2</v>
      </c>
      <c r="C39" s="98">
        <v>1.2E-2</v>
      </c>
      <c r="D39" s="98">
        <v>8.0000000000000002E-3</v>
      </c>
      <c r="E39" s="98">
        <v>6.0000000000000001E-3</v>
      </c>
      <c r="F39" s="98">
        <v>4.7999999999999996E-3</v>
      </c>
      <c r="G39" s="98">
        <v>4.0000000000000001E-3</v>
      </c>
      <c r="H39" s="98">
        <v>3.5000000000000001E-3</v>
      </c>
      <c r="I39" s="98">
        <v>3.0000000000000001E-3</v>
      </c>
      <c r="J39" s="98">
        <v>2.7000000000000001E-3</v>
      </c>
      <c r="K39" s="98">
        <v>2.5000000000000001E-3</v>
      </c>
      <c r="L39" s="98">
        <v>2.2000000000000001E-3</v>
      </c>
      <c r="M39" s="98">
        <v>2.0999999999999999E-3</v>
      </c>
      <c r="N39" s="98">
        <v>1.9E-3</v>
      </c>
      <c r="O39" s="98">
        <v>1.8E-3</v>
      </c>
      <c r="P39" s="98">
        <v>1.6999999999999999E-3</v>
      </c>
      <c r="Q39" s="98">
        <v>1.5E-3</v>
      </c>
      <c r="R39" s="98" t="s">
        <v>510</v>
      </c>
      <c r="S39" s="98" t="s">
        <v>510</v>
      </c>
      <c r="T39" s="98" t="s">
        <v>510</v>
      </c>
      <c r="U39" s="98" t="s">
        <v>510</v>
      </c>
      <c r="V39" s="98" t="s">
        <v>510</v>
      </c>
      <c r="W39" s="98" t="s">
        <v>510</v>
      </c>
      <c r="X39" s="98" t="s">
        <v>510</v>
      </c>
      <c r="Y39" s="98" t="s">
        <v>510</v>
      </c>
      <c r="Z39" s="98" t="s">
        <v>510</v>
      </c>
      <c r="AA39" s="98" t="s">
        <v>510</v>
      </c>
      <c r="AB39" s="98" t="s">
        <v>510</v>
      </c>
      <c r="AC39" s="98" t="s">
        <v>510</v>
      </c>
    </row>
    <row r="40" spans="1:29" x14ac:dyDescent="0.25">
      <c r="A40" s="89">
        <v>50</v>
      </c>
      <c r="B40" s="98">
        <v>2.3800000000000002E-2</v>
      </c>
      <c r="C40" s="98">
        <v>1.1900000000000001E-2</v>
      </c>
      <c r="D40" s="98">
        <v>8.0000000000000002E-3</v>
      </c>
      <c r="E40" s="98">
        <v>6.0000000000000001E-3</v>
      </c>
      <c r="F40" s="98">
        <v>4.7999999999999996E-3</v>
      </c>
      <c r="G40" s="98">
        <v>4.0000000000000001E-3</v>
      </c>
      <c r="H40" s="98">
        <v>3.3999999999999998E-3</v>
      </c>
      <c r="I40" s="98">
        <v>3.0000000000000001E-3</v>
      </c>
      <c r="J40" s="98">
        <v>2.7000000000000001E-3</v>
      </c>
      <c r="K40" s="98">
        <v>2.3999999999999998E-3</v>
      </c>
      <c r="L40" s="98">
        <v>2.2000000000000001E-3</v>
      </c>
      <c r="M40" s="98">
        <v>2.0999999999999999E-3</v>
      </c>
      <c r="N40" s="98">
        <v>1.9E-3</v>
      </c>
      <c r="O40" s="98">
        <v>1.8E-3</v>
      </c>
      <c r="P40" s="98">
        <v>1.6000000000000001E-3</v>
      </c>
      <c r="Q40" s="98" t="s">
        <v>510</v>
      </c>
      <c r="R40" s="98" t="s">
        <v>510</v>
      </c>
      <c r="S40" s="98" t="s">
        <v>510</v>
      </c>
      <c r="T40" s="98" t="s">
        <v>510</v>
      </c>
      <c r="U40" s="98" t="s">
        <v>510</v>
      </c>
      <c r="V40" s="98" t="s">
        <v>510</v>
      </c>
      <c r="W40" s="98" t="s">
        <v>510</v>
      </c>
      <c r="X40" s="98" t="s">
        <v>510</v>
      </c>
      <c r="Y40" s="98" t="s">
        <v>510</v>
      </c>
      <c r="Z40" s="98" t="s">
        <v>510</v>
      </c>
      <c r="AA40" s="98" t="s">
        <v>510</v>
      </c>
      <c r="AB40" s="98" t="s">
        <v>510</v>
      </c>
      <c r="AC40" s="98" t="s">
        <v>510</v>
      </c>
    </row>
    <row r="41" spans="1:29" x14ac:dyDescent="0.25">
      <c r="A41" s="89">
        <v>51</v>
      </c>
      <c r="B41" s="98">
        <v>2.3599999999999999E-2</v>
      </c>
      <c r="C41" s="98">
        <v>1.18E-2</v>
      </c>
      <c r="D41" s="98">
        <v>7.9000000000000008E-3</v>
      </c>
      <c r="E41" s="98">
        <v>5.8999999999999999E-3</v>
      </c>
      <c r="F41" s="98">
        <v>4.7999999999999996E-3</v>
      </c>
      <c r="G41" s="98">
        <v>4.0000000000000001E-3</v>
      </c>
      <c r="H41" s="98">
        <v>3.3999999999999998E-3</v>
      </c>
      <c r="I41" s="98">
        <v>3.0000000000000001E-3</v>
      </c>
      <c r="J41" s="98">
        <v>2.7000000000000001E-3</v>
      </c>
      <c r="K41" s="98">
        <v>2.3999999999999998E-3</v>
      </c>
      <c r="L41" s="98">
        <v>2.2000000000000001E-3</v>
      </c>
      <c r="M41" s="98">
        <v>2.0999999999999999E-3</v>
      </c>
      <c r="N41" s="98">
        <v>1.9E-3</v>
      </c>
      <c r="O41" s="98">
        <v>1.6999999999999999E-3</v>
      </c>
      <c r="P41" s="98" t="s">
        <v>510</v>
      </c>
      <c r="Q41" s="98" t="s">
        <v>510</v>
      </c>
      <c r="R41" s="98" t="s">
        <v>510</v>
      </c>
      <c r="S41" s="98" t="s">
        <v>510</v>
      </c>
      <c r="T41" s="98" t="s">
        <v>510</v>
      </c>
      <c r="U41" s="98" t="s">
        <v>510</v>
      </c>
      <c r="V41" s="98" t="s">
        <v>510</v>
      </c>
      <c r="W41" s="98" t="s">
        <v>510</v>
      </c>
      <c r="X41" s="98" t="s">
        <v>510</v>
      </c>
      <c r="Y41" s="98" t="s">
        <v>510</v>
      </c>
      <c r="Z41" s="98" t="s">
        <v>510</v>
      </c>
      <c r="AA41" s="98" t="s">
        <v>510</v>
      </c>
      <c r="AB41" s="98" t="s">
        <v>510</v>
      </c>
      <c r="AC41" s="98" t="s">
        <v>510</v>
      </c>
    </row>
    <row r="42" spans="1:29" x14ac:dyDescent="0.25">
      <c r="A42" s="89">
        <v>52</v>
      </c>
      <c r="B42" s="98">
        <v>2.3400000000000001E-2</v>
      </c>
      <c r="C42" s="98">
        <v>1.17E-2</v>
      </c>
      <c r="D42" s="98">
        <v>7.9000000000000008E-3</v>
      </c>
      <c r="E42" s="98">
        <v>5.8999999999999999E-3</v>
      </c>
      <c r="F42" s="98">
        <v>4.7000000000000002E-3</v>
      </c>
      <c r="G42" s="98">
        <v>4.0000000000000001E-3</v>
      </c>
      <c r="H42" s="98">
        <v>3.3999999999999998E-3</v>
      </c>
      <c r="I42" s="98">
        <v>3.0000000000000001E-3</v>
      </c>
      <c r="J42" s="98">
        <v>2.7000000000000001E-3</v>
      </c>
      <c r="K42" s="98">
        <v>2.3999999999999998E-3</v>
      </c>
      <c r="L42" s="98">
        <v>2.2000000000000001E-3</v>
      </c>
      <c r="M42" s="98">
        <v>2E-3</v>
      </c>
      <c r="N42" s="98">
        <v>1.9E-3</v>
      </c>
      <c r="O42" s="98" t="s">
        <v>510</v>
      </c>
      <c r="P42" s="98" t="s">
        <v>510</v>
      </c>
      <c r="Q42" s="98" t="s">
        <v>510</v>
      </c>
      <c r="R42" s="98" t="s">
        <v>510</v>
      </c>
      <c r="S42" s="98" t="s">
        <v>510</v>
      </c>
      <c r="T42" s="98" t="s">
        <v>510</v>
      </c>
      <c r="U42" s="98" t="s">
        <v>510</v>
      </c>
      <c r="V42" s="98" t="s">
        <v>510</v>
      </c>
      <c r="W42" s="98" t="s">
        <v>510</v>
      </c>
      <c r="X42" s="98" t="s">
        <v>510</v>
      </c>
      <c r="Y42" s="98" t="s">
        <v>510</v>
      </c>
      <c r="Z42" s="98" t="s">
        <v>510</v>
      </c>
      <c r="AA42" s="98" t="s">
        <v>510</v>
      </c>
      <c r="AB42" s="98" t="s">
        <v>510</v>
      </c>
      <c r="AC42" s="98" t="s">
        <v>510</v>
      </c>
    </row>
    <row r="43" spans="1:29" x14ac:dyDescent="0.25">
      <c r="A43" s="89">
        <v>53</v>
      </c>
      <c r="B43" s="98">
        <v>2.3199999999999998E-2</v>
      </c>
      <c r="C43" s="98">
        <v>1.1599999999999999E-2</v>
      </c>
      <c r="D43" s="98">
        <v>7.7999999999999996E-3</v>
      </c>
      <c r="E43" s="98">
        <v>5.8999999999999999E-3</v>
      </c>
      <c r="F43" s="98">
        <v>4.7000000000000002E-3</v>
      </c>
      <c r="G43" s="98">
        <v>3.8999999999999998E-3</v>
      </c>
      <c r="H43" s="98">
        <v>3.3999999999999998E-3</v>
      </c>
      <c r="I43" s="98">
        <v>3.0000000000000001E-3</v>
      </c>
      <c r="J43" s="98">
        <v>2.7000000000000001E-3</v>
      </c>
      <c r="K43" s="98">
        <v>2.3999999999999998E-3</v>
      </c>
      <c r="L43" s="98">
        <v>2.2000000000000001E-3</v>
      </c>
      <c r="M43" s="98">
        <v>2E-3</v>
      </c>
      <c r="N43" s="98" t="s">
        <v>510</v>
      </c>
      <c r="O43" s="98" t="s">
        <v>510</v>
      </c>
      <c r="P43" s="98" t="s">
        <v>510</v>
      </c>
      <c r="Q43" s="98" t="s">
        <v>510</v>
      </c>
      <c r="R43" s="98" t="s">
        <v>510</v>
      </c>
      <c r="S43" s="98" t="s">
        <v>510</v>
      </c>
      <c r="T43" s="98" t="s">
        <v>510</v>
      </c>
      <c r="U43" s="98" t="s">
        <v>510</v>
      </c>
      <c r="V43" s="98" t="s">
        <v>510</v>
      </c>
      <c r="W43" s="98" t="s">
        <v>510</v>
      </c>
      <c r="X43" s="98" t="s">
        <v>510</v>
      </c>
      <c r="Y43" s="98" t="s">
        <v>510</v>
      </c>
      <c r="Z43" s="98" t="s">
        <v>510</v>
      </c>
      <c r="AA43" s="98" t="s">
        <v>510</v>
      </c>
      <c r="AB43" s="98" t="s">
        <v>510</v>
      </c>
      <c r="AC43" s="98" t="s">
        <v>510</v>
      </c>
    </row>
    <row r="44" spans="1:29" ht="12.75" customHeight="1" x14ac:dyDescent="0.25">
      <c r="A44" s="89">
        <v>54</v>
      </c>
      <c r="B44" s="98">
        <v>2.3E-2</v>
      </c>
      <c r="C44" s="98">
        <v>1.15E-2</v>
      </c>
      <c r="D44" s="98">
        <v>7.7000000000000002E-3</v>
      </c>
      <c r="E44" s="98">
        <v>5.7999999999999996E-3</v>
      </c>
      <c r="F44" s="98">
        <v>4.7000000000000002E-3</v>
      </c>
      <c r="G44" s="98">
        <v>3.8999999999999998E-3</v>
      </c>
      <c r="H44" s="98">
        <v>3.3999999999999998E-3</v>
      </c>
      <c r="I44" s="98">
        <v>3.0000000000000001E-3</v>
      </c>
      <c r="J44" s="98">
        <v>2.7000000000000001E-3</v>
      </c>
      <c r="K44" s="98">
        <v>2.3999999999999998E-3</v>
      </c>
      <c r="L44" s="98">
        <v>2.2000000000000001E-3</v>
      </c>
      <c r="M44" s="98" t="s">
        <v>510</v>
      </c>
      <c r="N44" s="98" t="s">
        <v>510</v>
      </c>
      <c r="O44" s="98" t="s">
        <v>510</v>
      </c>
      <c r="P44" s="98" t="s">
        <v>510</v>
      </c>
      <c r="Q44" s="98" t="s">
        <v>510</v>
      </c>
      <c r="R44" s="98" t="s">
        <v>510</v>
      </c>
      <c r="S44" s="98" t="s">
        <v>510</v>
      </c>
      <c r="T44" s="98" t="s">
        <v>510</v>
      </c>
      <c r="U44" s="98" t="s">
        <v>510</v>
      </c>
      <c r="V44" s="98" t="s">
        <v>510</v>
      </c>
      <c r="W44" s="98" t="s">
        <v>510</v>
      </c>
      <c r="X44" s="98" t="s">
        <v>510</v>
      </c>
      <c r="Y44" s="98" t="s">
        <v>510</v>
      </c>
      <c r="Z44" s="98" t="s">
        <v>510</v>
      </c>
      <c r="AA44" s="98" t="s">
        <v>510</v>
      </c>
      <c r="AB44" s="98" t="s">
        <v>510</v>
      </c>
      <c r="AC44" s="98" t="s">
        <v>510</v>
      </c>
    </row>
    <row r="45" spans="1:29" x14ac:dyDescent="0.25">
      <c r="A45" s="89">
        <v>55</v>
      </c>
      <c r="B45" s="98">
        <v>2.2800000000000001E-2</v>
      </c>
      <c r="C45" s="98">
        <v>1.14E-2</v>
      </c>
      <c r="D45" s="98">
        <v>7.7000000000000002E-3</v>
      </c>
      <c r="E45" s="98">
        <v>5.7999999999999996E-3</v>
      </c>
      <c r="F45" s="98">
        <v>4.5999999999999999E-3</v>
      </c>
      <c r="G45" s="98">
        <v>3.8999999999999998E-3</v>
      </c>
      <c r="H45" s="98">
        <v>3.3999999999999998E-3</v>
      </c>
      <c r="I45" s="98">
        <v>3.0000000000000001E-3</v>
      </c>
      <c r="J45" s="98">
        <v>2.5999999999999999E-3</v>
      </c>
      <c r="K45" s="98">
        <v>2.3E-3</v>
      </c>
      <c r="L45" s="98" t="s">
        <v>510</v>
      </c>
      <c r="M45" s="98" t="s">
        <v>510</v>
      </c>
      <c r="N45" s="98" t="s">
        <v>510</v>
      </c>
      <c r="O45" s="98" t="s">
        <v>510</v>
      </c>
      <c r="P45" s="98" t="s">
        <v>510</v>
      </c>
      <c r="Q45" s="98" t="s">
        <v>510</v>
      </c>
      <c r="R45" s="98" t="s">
        <v>510</v>
      </c>
      <c r="S45" s="98" t="s">
        <v>510</v>
      </c>
      <c r="T45" s="98" t="s">
        <v>510</v>
      </c>
      <c r="U45" s="98" t="s">
        <v>510</v>
      </c>
      <c r="V45" s="98" t="s">
        <v>510</v>
      </c>
      <c r="W45" s="98" t="s">
        <v>510</v>
      </c>
      <c r="X45" s="98" t="s">
        <v>510</v>
      </c>
      <c r="Y45" s="98" t="s">
        <v>510</v>
      </c>
      <c r="Z45" s="98" t="s">
        <v>510</v>
      </c>
      <c r="AA45" s="98" t="s">
        <v>510</v>
      </c>
      <c r="AB45" s="98" t="s">
        <v>510</v>
      </c>
      <c r="AC45" s="98" t="s">
        <v>510</v>
      </c>
    </row>
    <row r="46" spans="1:29" ht="15" customHeight="1" x14ac:dyDescent="0.25">
      <c r="A46" s="89">
        <v>56</v>
      </c>
      <c r="B46" s="98">
        <v>2.2499999999999999E-2</v>
      </c>
      <c r="C46" s="98">
        <v>1.1299999999999999E-2</v>
      </c>
      <c r="D46" s="98">
        <v>7.6E-3</v>
      </c>
      <c r="E46" s="98">
        <v>5.7000000000000002E-3</v>
      </c>
      <c r="F46" s="98">
        <v>4.5999999999999999E-3</v>
      </c>
      <c r="G46" s="98">
        <v>3.8999999999999998E-3</v>
      </c>
      <c r="H46" s="98">
        <v>3.3E-3</v>
      </c>
      <c r="I46" s="98">
        <v>2.8999999999999998E-3</v>
      </c>
      <c r="J46" s="98">
        <v>2.5999999999999999E-3</v>
      </c>
      <c r="K46" s="98" t="s">
        <v>510</v>
      </c>
      <c r="L46" s="98" t="s">
        <v>510</v>
      </c>
      <c r="M46" s="98" t="s">
        <v>510</v>
      </c>
      <c r="N46" s="98" t="s">
        <v>510</v>
      </c>
      <c r="O46" s="98" t="s">
        <v>510</v>
      </c>
      <c r="P46" s="98" t="s">
        <v>510</v>
      </c>
      <c r="Q46" s="98" t="s">
        <v>510</v>
      </c>
      <c r="R46" s="98" t="s">
        <v>510</v>
      </c>
      <c r="S46" s="98" t="s">
        <v>510</v>
      </c>
      <c r="T46" s="98" t="s">
        <v>510</v>
      </c>
      <c r="U46" s="98" t="s">
        <v>510</v>
      </c>
      <c r="V46" s="98" t="s">
        <v>510</v>
      </c>
      <c r="W46" s="98" t="s">
        <v>510</v>
      </c>
      <c r="X46" s="98" t="s">
        <v>510</v>
      </c>
      <c r="Y46" s="98" t="s">
        <v>510</v>
      </c>
      <c r="Z46" s="98" t="s">
        <v>510</v>
      </c>
      <c r="AA46" s="98" t="s">
        <v>510</v>
      </c>
      <c r="AB46" s="98" t="s">
        <v>510</v>
      </c>
      <c r="AC46" s="98" t="s">
        <v>510</v>
      </c>
    </row>
    <row r="47" spans="1:29" x14ac:dyDescent="0.25">
      <c r="A47" s="89">
        <v>57</v>
      </c>
      <c r="B47" s="98">
        <v>2.2200000000000001E-2</v>
      </c>
      <c r="C47" s="98">
        <v>1.12E-2</v>
      </c>
      <c r="D47" s="98">
        <v>7.4999999999999997E-3</v>
      </c>
      <c r="E47" s="98">
        <v>5.7000000000000002E-3</v>
      </c>
      <c r="F47" s="98">
        <v>4.5999999999999999E-3</v>
      </c>
      <c r="G47" s="98">
        <v>3.8E-3</v>
      </c>
      <c r="H47" s="98">
        <v>3.3E-3</v>
      </c>
      <c r="I47" s="98">
        <v>2.8999999999999998E-3</v>
      </c>
      <c r="J47" s="98" t="s">
        <v>510</v>
      </c>
      <c r="K47" s="98" t="s">
        <v>510</v>
      </c>
      <c r="L47" s="98" t="s">
        <v>510</v>
      </c>
      <c r="M47" s="98" t="s">
        <v>510</v>
      </c>
      <c r="N47" s="98" t="s">
        <v>510</v>
      </c>
      <c r="O47" s="98" t="s">
        <v>510</v>
      </c>
      <c r="P47" s="98" t="s">
        <v>510</v>
      </c>
      <c r="Q47" s="98" t="s">
        <v>510</v>
      </c>
      <c r="R47" s="98" t="s">
        <v>510</v>
      </c>
      <c r="S47" s="98" t="s">
        <v>510</v>
      </c>
      <c r="T47" s="98" t="s">
        <v>510</v>
      </c>
      <c r="U47" s="98" t="s">
        <v>510</v>
      </c>
      <c r="V47" s="98" t="s">
        <v>510</v>
      </c>
      <c r="W47" s="98" t="s">
        <v>510</v>
      </c>
      <c r="X47" s="98" t="s">
        <v>510</v>
      </c>
      <c r="Y47" s="98" t="s">
        <v>510</v>
      </c>
      <c r="Z47" s="98" t="s">
        <v>510</v>
      </c>
      <c r="AA47" s="98" t="s">
        <v>510</v>
      </c>
      <c r="AB47" s="98" t="s">
        <v>510</v>
      </c>
      <c r="AC47" s="98" t="s">
        <v>510</v>
      </c>
    </row>
    <row r="48" spans="1:29" x14ac:dyDescent="0.25">
      <c r="A48" s="89">
        <v>58</v>
      </c>
      <c r="B48" s="98">
        <v>2.1899999999999999E-2</v>
      </c>
      <c r="C48" s="98">
        <v>1.0999999999999999E-2</v>
      </c>
      <c r="D48" s="98">
        <v>7.4000000000000003E-3</v>
      </c>
      <c r="E48" s="98">
        <v>5.5999999999999999E-3</v>
      </c>
      <c r="F48" s="98">
        <v>4.4999999999999997E-3</v>
      </c>
      <c r="G48" s="98">
        <v>3.8E-3</v>
      </c>
      <c r="H48" s="98">
        <v>3.2000000000000002E-3</v>
      </c>
      <c r="I48" s="98" t="s">
        <v>510</v>
      </c>
      <c r="J48" s="98" t="s">
        <v>510</v>
      </c>
      <c r="K48" s="98" t="s">
        <v>510</v>
      </c>
      <c r="L48" s="98" t="s">
        <v>510</v>
      </c>
      <c r="M48" s="98" t="s">
        <v>510</v>
      </c>
      <c r="N48" s="98" t="s">
        <v>510</v>
      </c>
      <c r="O48" s="98" t="s">
        <v>510</v>
      </c>
      <c r="P48" s="98" t="s">
        <v>510</v>
      </c>
      <c r="Q48" s="98" t="s">
        <v>510</v>
      </c>
      <c r="R48" s="98" t="s">
        <v>510</v>
      </c>
      <c r="S48" s="98" t="s">
        <v>510</v>
      </c>
      <c r="T48" s="98" t="s">
        <v>510</v>
      </c>
      <c r="U48" s="98" t="s">
        <v>510</v>
      </c>
      <c r="V48" s="98" t="s">
        <v>510</v>
      </c>
      <c r="W48" s="98" t="s">
        <v>510</v>
      </c>
      <c r="X48" s="98" t="s">
        <v>510</v>
      </c>
      <c r="Y48" s="98" t="s">
        <v>510</v>
      </c>
      <c r="Z48" s="98" t="s">
        <v>510</v>
      </c>
      <c r="AA48" s="98" t="s">
        <v>510</v>
      </c>
      <c r="AB48" s="98" t="s">
        <v>510</v>
      </c>
      <c r="AC48" s="98" t="s">
        <v>510</v>
      </c>
    </row>
    <row r="49" spans="1:29" x14ac:dyDescent="0.25">
      <c r="A49" s="89">
        <v>59</v>
      </c>
      <c r="B49" s="98">
        <v>2.1499999999999998E-2</v>
      </c>
      <c r="C49" s="98">
        <v>1.0800000000000001E-2</v>
      </c>
      <c r="D49" s="98">
        <v>7.3000000000000001E-3</v>
      </c>
      <c r="E49" s="98">
        <v>5.4999999999999997E-3</v>
      </c>
      <c r="F49" s="98">
        <v>4.4000000000000003E-3</v>
      </c>
      <c r="G49" s="98">
        <v>3.7000000000000002E-3</v>
      </c>
      <c r="H49" s="98" t="s">
        <v>510</v>
      </c>
      <c r="I49" s="98" t="s">
        <v>510</v>
      </c>
      <c r="J49" s="98" t="s">
        <v>510</v>
      </c>
      <c r="K49" s="98" t="s">
        <v>510</v>
      </c>
      <c r="L49" s="98" t="s">
        <v>510</v>
      </c>
      <c r="M49" s="98" t="s">
        <v>510</v>
      </c>
      <c r="N49" s="98" t="s">
        <v>510</v>
      </c>
      <c r="O49" s="98" t="s">
        <v>510</v>
      </c>
      <c r="P49" s="98" t="s">
        <v>510</v>
      </c>
      <c r="Q49" s="98" t="s">
        <v>510</v>
      </c>
      <c r="R49" s="98" t="s">
        <v>510</v>
      </c>
      <c r="S49" s="98" t="s">
        <v>510</v>
      </c>
      <c r="T49" s="98" t="s">
        <v>510</v>
      </c>
      <c r="U49" s="98" t="s">
        <v>510</v>
      </c>
      <c r="V49" s="98" t="s">
        <v>510</v>
      </c>
      <c r="W49" s="98" t="s">
        <v>510</v>
      </c>
      <c r="X49" s="98" t="s">
        <v>510</v>
      </c>
      <c r="Y49" s="98" t="s">
        <v>510</v>
      </c>
      <c r="Z49" s="98" t="s">
        <v>510</v>
      </c>
      <c r="AA49" s="98" t="s">
        <v>510</v>
      </c>
      <c r="AB49" s="98" t="s">
        <v>510</v>
      </c>
      <c r="AC49" s="98" t="s">
        <v>510</v>
      </c>
    </row>
    <row r="50" spans="1:29" x14ac:dyDescent="0.25">
      <c r="A50" s="89">
        <v>60</v>
      </c>
      <c r="B50" s="98">
        <v>2.1100000000000001E-2</v>
      </c>
      <c r="C50" s="98">
        <v>1.06E-2</v>
      </c>
      <c r="D50" s="98">
        <v>7.1000000000000004E-3</v>
      </c>
      <c r="E50" s="98">
        <v>5.4000000000000003E-3</v>
      </c>
      <c r="F50" s="98">
        <v>4.3E-3</v>
      </c>
      <c r="G50" s="98" t="s">
        <v>510</v>
      </c>
      <c r="H50" s="98" t="s">
        <v>510</v>
      </c>
      <c r="I50" s="98" t="s">
        <v>510</v>
      </c>
      <c r="J50" s="98" t="s">
        <v>510</v>
      </c>
      <c r="K50" s="98" t="s">
        <v>510</v>
      </c>
      <c r="L50" s="98" t="s">
        <v>510</v>
      </c>
      <c r="M50" s="98" t="s">
        <v>510</v>
      </c>
      <c r="N50" s="98" t="s">
        <v>510</v>
      </c>
      <c r="O50" s="98" t="s">
        <v>510</v>
      </c>
      <c r="P50" s="98" t="s">
        <v>510</v>
      </c>
      <c r="Q50" s="98" t="s">
        <v>510</v>
      </c>
      <c r="R50" s="98" t="s">
        <v>510</v>
      </c>
      <c r="S50" s="98" t="s">
        <v>510</v>
      </c>
      <c r="T50" s="98" t="s">
        <v>510</v>
      </c>
      <c r="U50" s="98" t="s">
        <v>510</v>
      </c>
      <c r="V50" s="98" t="s">
        <v>510</v>
      </c>
      <c r="W50" s="98" t="s">
        <v>510</v>
      </c>
      <c r="X50" s="98" t="s">
        <v>510</v>
      </c>
      <c r="Y50" s="98" t="s">
        <v>510</v>
      </c>
      <c r="Z50" s="98" t="s">
        <v>510</v>
      </c>
      <c r="AA50" s="98" t="s">
        <v>510</v>
      </c>
      <c r="AB50" s="98" t="s">
        <v>510</v>
      </c>
      <c r="AC50" s="98" t="s">
        <v>510</v>
      </c>
    </row>
    <row r="51" spans="1:29" x14ac:dyDescent="0.25">
      <c r="A51" s="89">
        <v>61</v>
      </c>
      <c r="B51" s="98">
        <v>2.06E-2</v>
      </c>
      <c r="C51" s="98">
        <v>1.04E-2</v>
      </c>
      <c r="D51" s="98">
        <v>7.0000000000000001E-3</v>
      </c>
      <c r="E51" s="98">
        <v>5.1999999999999998E-3</v>
      </c>
      <c r="F51" s="98" t="s">
        <v>510</v>
      </c>
      <c r="G51" s="98" t="s">
        <v>510</v>
      </c>
      <c r="H51" s="98" t="s">
        <v>510</v>
      </c>
      <c r="I51" s="98" t="s">
        <v>510</v>
      </c>
      <c r="J51" s="98" t="s">
        <v>510</v>
      </c>
      <c r="K51" s="98" t="s">
        <v>510</v>
      </c>
      <c r="L51" s="98" t="s">
        <v>510</v>
      </c>
      <c r="M51" s="98" t="s">
        <v>510</v>
      </c>
      <c r="N51" s="98" t="s">
        <v>510</v>
      </c>
      <c r="O51" s="98" t="s">
        <v>510</v>
      </c>
      <c r="P51" s="98" t="s">
        <v>510</v>
      </c>
      <c r="Q51" s="98" t="s">
        <v>510</v>
      </c>
      <c r="R51" s="98" t="s">
        <v>510</v>
      </c>
      <c r="S51" s="98" t="s">
        <v>510</v>
      </c>
      <c r="T51" s="98" t="s">
        <v>510</v>
      </c>
      <c r="U51" s="98" t="s">
        <v>510</v>
      </c>
      <c r="V51" s="98" t="s">
        <v>510</v>
      </c>
      <c r="W51" s="98" t="s">
        <v>510</v>
      </c>
      <c r="X51" s="98" t="s">
        <v>510</v>
      </c>
      <c r="Y51" s="98" t="s">
        <v>510</v>
      </c>
      <c r="Z51" s="98" t="s">
        <v>510</v>
      </c>
      <c r="AA51" s="98" t="s">
        <v>510</v>
      </c>
      <c r="AB51" s="98" t="s">
        <v>510</v>
      </c>
      <c r="AC51" s="98" t="s">
        <v>510</v>
      </c>
    </row>
    <row r="52" spans="1:29" x14ac:dyDescent="0.25">
      <c r="A52" s="89">
        <v>62</v>
      </c>
      <c r="B52" s="98">
        <v>2.01E-2</v>
      </c>
      <c r="C52" s="98">
        <v>1.0200000000000001E-2</v>
      </c>
      <c r="D52" s="98">
        <v>6.7999999999999996E-3</v>
      </c>
      <c r="E52" s="98" t="s">
        <v>510</v>
      </c>
      <c r="F52" s="98" t="s">
        <v>510</v>
      </c>
      <c r="G52" s="98" t="s">
        <v>510</v>
      </c>
      <c r="H52" s="98" t="s">
        <v>510</v>
      </c>
      <c r="I52" s="98" t="s">
        <v>510</v>
      </c>
      <c r="J52" s="98" t="s">
        <v>510</v>
      </c>
      <c r="K52" s="98" t="s">
        <v>510</v>
      </c>
      <c r="L52" s="98" t="s">
        <v>510</v>
      </c>
      <c r="M52" s="98" t="s">
        <v>510</v>
      </c>
      <c r="N52" s="98" t="s">
        <v>510</v>
      </c>
      <c r="O52" s="98" t="s">
        <v>510</v>
      </c>
      <c r="P52" s="98" t="s">
        <v>510</v>
      </c>
      <c r="Q52" s="98" t="s">
        <v>510</v>
      </c>
      <c r="R52" s="98" t="s">
        <v>510</v>
      </c>
      <c r="S52" s="98" t="s">
        <v>510</v>
      </c>
      <c r="T52" s="98" t="s">
        <v>510</v>
      </c>
      <c r="U52" s="98" t="s">
        <v>510</v>
      </c>
      <c r="V52" s="98" t="s">
        <v>510</v>
      </c>
      <c r="W52" s="98" t="s">
        <v>510</v>
      </c>
      <c r="X52" s="98" t="s">
        <v>510</v>
      </c>
      <c r="Y52" s="98" t="s">
        <v>510</v>
      </c>
      <c r="Z52" s="98" t="s">
        <v>510</v>
      </c>
      <c r="AA52" s="98" t="s">
        <v>510</v>
      </c>
      <c r="AB52" s="98" t="s">
        <v>510</v>
      </c>
      <c r="AC52" s="98" t="s">
        <v>510</v>
      </c>
    </row>
    <row r="53" spans="1:29" x14ac:dyDescent="0.25">
      <c r="A53" s="89">
        <v>63</v>
      </c>
      <c r="B53" s="98">
        <v>1.9599999999999999E-2</v>
      </c>
      <c r="C53" s="98">
        <v>9.9000000000000008E-3</v>
      </c>
      <c r="D53" s="98" t="s">
        <v>510</v>
      </c>
      <c r="E53" s="98" t="s">
        <v>510</v>
      </c>
      <c r="F53" s="98" t="s">
        <v>510</v>
      </c>
      <c r="G53" s="98" t="s">
        <v>510</v>
      </c>
      <c r="H53" s="98" t="s">
        <v>510</v>
      </c>
      <c r="I53" s="98" t="s">
        <v>510</v>
      </c>
      <c r="J53" s="98" t="s">
        <v>510</v>
      </c>
      <c r="K53" s="98" t="s">
        <v>510</v>
      </c>
      <c r="L53" s="98" t="s">
        <v>510</v>
      </c>
      <c r="M53" s="98" t="s">
        <v>510</v>
      </c>
      <c r="N53" s="98" t="s">
        <v>510</v>
      </c>
      <c r="O53" s="98" t="s">
        <v>510</v>
      </c>
      <c r="P53" s="98" t="s">
        <v>510</v>
      </c>
      <c r="Q53" s="98" t="s">
        <v>510</v>
      </c>
      <c r="R53" s="98" t="s">
        <v>510</v>
      </c>
      <c r="S53" s="98" t="s">
        <v>510</v>
      </c>
      <c r="T53" s="98" t="s">
        <v>510</v>
      </c>
      <c r="U53" s="98" t="s">
        <v>510</v>
      </c>
      <c r="V53" s="98" t="s">
        <v>510</v>
      </c>
      <c r="W53" s="98" t="s">
        <v>510</v>
      </c>
      <c r="X53" s="98" t="s">
        <v>510</v>
      </c>
      <c r="Y53" s="98" t="s">
        <v>510</v>
      </c>
      <c r="Z53" s="98" t="s">
        <v>510</v>
      </c>
      <c r="AA53" s="98" t="s">
        <v>510</v>
      </c>
      <c r="AB53" s="98" t="s">
        <v>510</v>
      </c>
      <c r="AC53" s="98" t="s">
        <v>510</v>
      </c>
    </row>
    <row r="54" spans="1:29" x14ac:dyDescent="0.25">
      <c r="A54" s="89">
        <v>64</v>
      </c>
      <c r="B54" s="98">
        <v>1.9E-2</v>
      </c>
      <c r="C54" s="98" t="s">
        <v>510</v>
      </c>
      <c r="D54" s="98" t="s">
        <v>510</v>
      </c>
      <c r="E54" s="98" t="s">
        <v>510</v>
      </c>
      <c r="F54" s="98" t="s">
        <v>510</v>
      </c>
      <c r="G54" s="98" t="s">
        <v>510</v>
      </c>
      <c r="H54" s="98" t="s">
        <v>510</v>
      </c>
      <c r="I54" s="98" t="s">
        <v>510</v>
      </c>
      <c r="J54" s="98" t="s">
        <v>510</v>
      </c>
      <c r="K54" s="98" t="s">
        <v>510</v>
      </c>
      <c r="L54" s="98" t="s">
        <v>510</v>
      </c>
      <c r="M54" s="98" t="s">
        <v>510</v>
      </c>
      <c r="N54" s="98" t="s">
        <v>510</v>
      </c>
      <c r="O54" s="98" t="s">
        <v>510</v>
      </c>
      <c r="P54" s="98" t="s">
        <v>510</v>
      </c>
      <c r="Q54" s="98" t="s">
        <v>510</v>
      </c>
      <c r="R54" s="98" t="s">
        <v>510</v>
      </c>
      <c r="S54" s="98" t="s">
        <v>510</v>
      </c>
      <c r="T54" s="98" t="s">
        <v>510</v>
      </c>
      <c r="U54" s="98" t="s">
        <v>510</v>
      </c>
      <c r="V54" s="98" t="s">
        <v>510</v>
      </c>
      <c r="W54" s="98" t="s">
        <v>510</v>
      </c>
      <c r="X54" s="98" t="s">
        <v>510</v>
      </c>
      <c r="Y54" s="98" t="s">
        <v>510</v>
      </c>
      <c r="Z54" s="98" t="s">
        <v>510</v>
      </c>
      <c r="AA54" s="98" t="s">
        <v>510</v>
      </c>
      <c r="AB54" s="98" t="s">
        <v>510</v>
      </c>
      <c r="AC54" s="98" t="s">
        <v>510</v>
      </c>
    </row>
    <row r="55" spans="1:29" x14ac:dyDescent="0.25">
      <c r="B55" s="25" t="s">
        <v>510</v>
      </c>
      <c r="C55" s="25" t="s">
        <v>510</v>
      </c>
      <c r="D55" s="25" t="s">
        <v>510</v>
      </c>
      <c r="E55" s="25" t="s">
        <v>510</v>
      </c>
      <c r="F55" s="25" t="s">
        <v>510</v>
      </c>
      <c r="G55" s="25" t="s">
        <v>510</v>
      </c>
      <c r="H55" s="25" t="s">
        <v>510</v>
      </c>
      <c r="I55" s="25" t="s">
        <v>510</v>
      </c>
      <c r="J55" s="25" t="s">
        <v>510</v>
      </c>
      <c r="K55" s="25" t="s">
        <v>510</v>
      </c>
      <c r="L55" s="25" t="s">
        <v>510</v>
      </c>
      <c r="M55" s="25" t="s">
        <v>510</v>
      </c>
      <c r="N55" s="25" t="s">
        <v>510</v>
      </c>
      <c r="O55" s="25" t="s">
        <v>510</v>
      </c>
      <c r="P55" s="25" t="s">
        <v>510</v>
      </c>
      <c r="Q55" s="25" t="s">
        <v>510</v>
      </c>
      <c r="R55" s="25" t="s">
        <v>510</v>
      </c>
      <c r="S55" s="25" t="s">
        <v>510</v>
      </c>
      <c r="T55" s="25" t="s">
        <v>510</v>
      </c>
      <c r="U55" s="25" t="s">
        <v>510</v>
      </c>
      <c r="V55" s="25" t="s">
        <v>510</v>
      </c>
      <c r="W55" s="25" t="s">
        <v>510</v>
      </c>
      <c r="X55" s="25" t="s">
        <v>510</v>
      </c>
      <c r="Y55" s="25" t="s">
        <v>510</v>
      </c>
      <c r="Z55" s="25" t="s">
        <v>510</v>
      </c>
      <c r="AA55" s="25" t="s">
        <v>510</v>
      </c>
      <c r="AB55" s="25" t="s">
        <v>510</v>
      </c>
      <c r="AC55" s="25" t="s">
        <v>510</v>
      </c>
    </row>
  </sheetData>
  <sheetProtection algorithmName="SHA-512" hashValue="M8i7axGKQbKHJ9mshrH5xSOh5fTcgX6E0ZyQzItnEY28omypMahsgrwteKef++q9c2bq3H/cTpTQVunGlP0p7w==" saltValue="P4mfMePBzH0iOZFR+jpDvQ==" spinCount="100000" sheet="1" objects="1" scenarios="1"/>
  <conditionalFormatting sqref="A6:A21">
    <cfRule type="expression" dxfId="43" priority="3" stopIfTrue="1">
      <formula>MOD(ROW(),2)=0</formula>
    </cfRule>
    <cfRule type="expression" dxfId="42" priority="4" stopIfTrue="1">
      <formula>MOD(ROW(),2)&lt;&gt;0</formula>
    </cfRule>
  </conditionalFormatting>
  <conditionalFormatting sqref="A26:A54">
    <cfRule type="expression" dxfId="41" priority="13" stopIfTrue="1">
      <formula>MOD(ROW(),2)=0</formula>
    </cfRule>
    <cfRule type="expression" dxfId="40" priority="14" stopIfTrue="1">
      <formula>MOD(ROW(),2)&lt;&gt;0</formula>
    </cfRule>
  </conditionalFormatting>
  <conditionalFormatting sqref="B6">
    <cfRule type="expression" dxfId="39" priority="5" stopIfTrue="1">
      <formula>MOD(ROW(),2)=0</formula>
    </cfRule>
    <cfRule type="expression" dxfId="38" priority="6" stopIfTrue="1">
      <formula>MOD(ROW(),2)&lt;&gt;0</formula>
    </cfRule>
  </conditionalFormatting>
  <conditionalFormatting sqref="B6:AC21">
    <cfRule type="expression" dxfId="37" priority="7" stopIfTrue="1">
      <formula>MOD(ROW(),2)=0</formula>
    </cfRule>
    <cfRule type="expression" dxfId="36" priority="8" stopIfTrue="1">
      <formula>MOD(ROW(),2)&lt;&gt;0</formula>
    </cfRule>
  </conditionalFormatting>
  <conditionalFormatting sqref="B26:AC54">
    <cfRule type="expression" dxfId="35" priority="15" stopIfTrue="1">
      <formula>MOD(ROW(),2)=0</formula>
    </cfRule>
    <cfRule type="expression" dxfId="34" priority="16" stopIfTrue="1">
      <formula>MOD(ROW(),2)&lt;&gt;0</formula>
    </cfRule>
  </conditionalFormatting>
  <conditionalFormatting sqref="C6:AC8 C18:AC21">
    <cfRule type="expression" dxfId="33" priority="19" stopIfTrue="1">
      <formula>MOD(ROW(),2)=0</formula>
    </cfRule>
    <cfRule type="expression" dxfId="32" priority="20" stopIfTrue="1">
      <formula>MOD(ROW(),2)&lt;&gt;0</formula>
    </cfRule>
  </conditionalFormatting>
  <conditionalFormatting sqref="C9:AC17">
    <cfRule type="expression" dxfId="31" priority="1" stopIfTrue="1">
      <formula>MOD(ROW(),2)=0</formula>
    </cfRule>
    <cfRule type="expression" dxfId="30" priority="2" stopIfTrue="1">
      <formula>MOD(ROW(),2)&lt;&gt;0</formula>
    </cfRule>
  </conditionalFormatting>
  <hyperlinks>
    <hyperlink ref="B24" location="Assumptions!A1" display="Assumptions" xr:uid="{3807868D-314A-40E6-93BE-DDFE1985312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FD7E-63AD-4EFE-AFA1-D97420CB0319}">
  <sheetPr codeName="Sheet6"/>
  <dimension ref="A1:D76"/>
  <sheetViews>
    <sheetView showGridLines="0" topLeftCell="A18" zoomScale="85" zoomScaleNormal="85" workbookViewId="0">
      <selection activeCell="A4" sqref="A4"/>
    </sheetView>
  </sheetViews>
  <sheetFormatPr defaultColWidth="10" defaultRowHeight="13.2" x14ac:dyDescent="0.25"/>
  <cols>
    <col min="1" max="1" width="46.33203125" style="25" customWidth="1"/>
    <col min="2" max="2" width="52.44140625" style="25" customWidth="1"/>
    <col min="3" max="4" width="22.5546875" style="25" customWidth="1"/>
    <col min="5" max="16384" width="10" style="25"/>
  </cols>
  <sheetData>
    <row r="1" spans="1:4" ht="21" x14ac:dyDescent="0.4">
      <c r="A1" s="50" t="s">
        <v>3</v>
      </c>
      <c r="B1" s="51"/>
      <c r="C1" s="51"/>
      <c r="D1" s="51"/>
    </row>
    <row r="2" spans="1:4" ht="15.6" x14ac:dyDescent="0.3">
      <c r="A2" s="52" t="str">
        <f>IF(title="&gt; Enter workbook title here","Enter workbook title in Cover sheet",title)</f>
        <v>LGPS_S - Consolidated Factor Spreadsheet</v>
      </c>
      <c r="B2" s="53"/>
      <c r="C2" s="53"/>
      <c r="D2" s="53"/>
    </row>
    <row r="3" spans="1:4" ht="15.6" x14ac:dyDescent="0.3">
      <c r="A3" s="54" t="str">
        <f>TABLE_FACTOR_TYPE_1&amp;" - x-"&amp;TABLE_SERIES_NUMBER_1</f>
        <v>AVC to AP - x-805</v>
      </c>
      <c r="B3" s="53"/>
      <c r="C3" s="53"/>
      <c r="D3" s="53"/>
    </row>
    <row r="4" spans="1:4" x14ac:dyDescent="0.25">
      <c r="A4" s="55"/>
    </row>
    <row r="6" spans="1:4" x14ac:dyDescent="0.25">
      <c r="A6" s="154" t="s">
        <v>22</v>
      </c>
      <c r="B6" s="149" t="s">
        <v>24</v>
      </c>
      <c r="C6" s="149"/>
      <c r="D6" s="86"/>
    </row>
    <row r="7" spans="1:4" x14ac:dyDescent="0.25">
      <c r="A7" s="155" t="s">
        <v>14</v>
      </c>
      <c r="B7" s="149" t="s">
        <v>43</v>
      </c>
      <c r="C7" s="149"/>
      <c r="D7" s="87"/>
    </row>
    <row r="8" spans="1:4" x14ac:dyDescent="0.25">
      <c r="A8" s="155" t="s">
        <v>44</v>
      </c>
      <c r="B8" s="149" t="s">
        <v>567</v>
      </c>
      <c r="C8" s="149"/>
      <c r="D8" s="87"/>
    </row>
    <row r="9" spans="1:4" x14ac:dyDescent="0.25">
      <c r="A9" s="155" t="s">
        <v>15</v>
      </c>
      <c r="B9" s="149" t="s">
        <v>667</v>
      </c>
      <c r="C9" s="149"/>
      <c r="D9" s="84"/>
    </row>
    <row r="10" spans="1:4" ht="12.6" customHeight="1" x14ac:dyDescent="0.25">
      <c r="A10" s="155" t="s">
        <v>1</v>
      </c>
      <c r="B10" s="149" t="s">
        <v>671</v>
      </c>
      <c r="C10" s="149"/>
      <c r="D10" s="84"/>
    </row>
    <row r="11" spans="1:4" x14ac:dyDescent="0.25">
      <c r="A11" s="155" t="s">
        <v>21</v>
      </c>
      <c r="B11" s="149" t="s">
        <v>393</v>
      </c>
      <c r="C11" s="149"/>
      <c r="D11" s="84"/>
    </row>
    <row r="12" spans="1:4" x14ac:dyDescent="0.25">
      <c r="A12" s="155" t="s">
        <v>256</v>
      </c>
      <c r="B12" s="149" t="s">
        <v>674</v>
      </c>
      <c r="C12" s="149"/>
      <c r="D12" s="84"/>
    </row>
    <row r="13" spans="1:4" x14ac:dyDescent="0.25">
      <c r="A13" s="155" t="s">
        <v>46</v>
      </c>
      <c r="B13" s="149">
        <v>0</v>
      </c>
      <c r="C13" s="149"/>
      <c r="D13" s="84"/>
    </row>
    <row r="14" spans="1:4" x14ac:dyDescent="0.25">
      <c r="A14" s="155" t="s">
        <v>16</v>
      </c>
      <c r="B14" s="149">
        <v>805</v>
      </c>
      <c r="C14" s="149"/>
      <c r="D14" s="84"/>
    </row>
    <row r="15" spans="1:4" x14ac:dyDescent="0.25">
      <c r="A15" s="155" t="s">
        <v>47</v>
      </c>
      <c r="B15" s="149" t="s">
        <v>672</v>
      </c>
      <c r="C15" s="149"/>
      <c r="D15" s="84"/>
    </row>
    <row r="16" spans="1:4" x14ac:dyDescent="0.25">
      <c r="A16" s="155" t="s">
        <v>48</v>
      </c>
      <c r="B16" s="149" t="s">
        <v>668</v>
      </c>
      <c r="C16" s="149"/>
      <c r="D16" s="84"/>
    </row>
    <row r="17" spans="1:4" ht="24" customHeight="1" x14ac:dyDescent="0.25">
      <c r="A17" s="151" t="s">
        <v>694</v>
      </c>
      <c r="B17" s="149"/>
      <c r="C17" s="149"/>
      <c r="D17" s="84"/>
    </row>
    <row r="18" spans="1:4" x14ac:dyDescent="0.25">
      <c r="A18" s="155" t="s">
        <v>17</v>
      </c>
      <c r="B18" s="152">
        <v>45195</v>
      </c>
      <c r="C18" s="149"/>
      <c r="D18" s="87"/>
    </row>
    <row r="19" spans="1:4" x14ac:dyDescent="0.25">
      <c r="A19" s="155" t="s">
        <v>18</v>
      </c>
      <c r="B19" s="152"/>
      <c r="C19" s="149"/>
      <c r="D19" s="87"/>
    </row>
    <row r="20" spans="1:4" x14ac:dyDescent="0.25">
      <c r="A20" s="155" t="s">
        <v>254</v>
      </c>
      <c r="B20" s="149" t="s">
        <v>578</v>
      </c>
      <c r="C20" s="149"/>
      <c r="D20" s="87"/>
    </row>
    <row r="21" spans="1:4" x14ac:dyDescent="0.25">
      <c r="A21" s="155" t="s">
        <v>762</v>
      </c>
      <c r="B21" s="149" t="s">
        <v>710</v>
      </c>
      <c r="C21" s="149"/>
      <c r="D21" s="87"/>
    </row>
    <row r="22" spans="1:4" x14ac:dyDescent="0.25">
      <c r="A22" s="94"/>
    </row>
    <row r="23" spans="1:4" x14ac:dyDescent="0.25">
      <c r="B23" s="94" t="str">
        <f>HYPERLINK("#'Factor List'!A1","Back to Factor List")</f>
        <v>Back to Factor List</v>
      </c>
    </row>
    <row r="24" spans="1:4" x14ac:dyDescent="0.25">
      <c r="B24" s="94" t="s">
        <v>705</v>
      </c>
    </row>
    <row r="26" spans="1:4" ht="26.4" x14ac:dyDescent="0.25">
      <c r="A26" s="88" t="s">
        <v>266</v>
      </c>
      <c r="B26" s="88" t="s">
        <v>665</v>
      </c>
      <c r="C26" s="88" t="s">
        <v>666</v>
      </c>
    </row>
    <row r="27" spans="1:4" x14ac:dyDescent="0.25">
      <c r="A27" s="147" t="s">
        <v>772</v>
      </c>
      <c r="B27" s="101">
        <v>3.58</v>
      </c>
      <c r="C27" s="101">
        <v>3.7</v>
      </c>
    </row>
    <row r="28" spans="1:4" x14ac:dyDescent="0.25">
      <c r="A28" s="147" t="s">
        <v>773</v>
      </c>
      <c r="B28" s="101">
        <v>3.61</v>
      </c>
      <c r="C28" s="101">
        <v>3.73</v>
      </c>
    </row>
    <row r="29" spans="1:4" x14ac:dyDescent="0.25">
      <c r="A29" s="147" t="s">
        <v>774</v>
      </c>
      <c r="B29" s="101">
        <v>3.65</v>
      </c>
      <c r="C29" s="101">
        <v>3.77</v>
      </c>
    </row>
    <row r="30" spans="1:4" x14ac:dyDescent="0.25">
      <c r="A30" s="147" t="s">
        <v>775</v>
      </c>
      <c r="B30" s="101">
        <v>3.69</v>
      </c>
      <c r="C30" s="101">
        <v>3.81</v>
      </c>
    </row>
    <row r="31" spans="1:4" x14ac:dyDescent="0.25">
      <c r="A31" s="147" t="s">
        <v>776</v>
      </c>
      <c r="B31" s="101">
        <v>3.72</v>
      </c>
      <c r="C31" s="101">
        <v>3.85</v>
      </c>
    </row>
    <row r="32" spans="1:4" x14ac:dyDescent="0.25">
      <c r="A32" s="147" t="s">
        <v>777</v>
      </c>
      <c r="B32" s="101">
        <v>3.76</v>
      </c>
      <c r="C32" s="101">
        <v>3.9</v>
      </c>
    </row>
    <row r="33" spans="1:3" x14ac:dyDescent="0.25">
      <c r="A33" s="147" t="s">
        <v>778</v>
      </c>
      <c r="B33" s="101">
        <v>3.8</v>
      </c>
      <c r="C33" s="101">
        <v>3.94</v>
      </c>
    </row>
    <row r="34" spans="1:3" x14ac:dyDescent="0.25">
      <c r="A34" s="147" t="s">
        <v>779</v>
      </c>
      <c r="B34" s="101">
        <v>3.84</v>
      </c>
      <c r="C34" s="101">
        <v>3.98</v>
      </c>
    </row>
    <row r="35" spans="1:3" x14ac:dyDescent="0.25">
      <c r="A35" s="147" t="s">
        <v>780</v>
      </c>
      <c r="B35" s="101">
        <v>3.89</v>
      </c>
      <c r="C35" s="101">
        <v>4.03</v>
      </c>
    </row>
    <row r="36" spans="1:3" x14ac:dyDescent="0.25">
      <c r="A36" s="147" t="s">
        <v>781</v>
      </c>
      <c r="B36" s="101">
        <v>3.93</v>
      </c>
      <c r="C36" s="101">
        <v>4.08</v>
      </c>
    </row>
    <row r="37" spans="1:3" x14ac:dyDescent="0.25">
      <c r="A37" s="147" t="s">
        <v>782</v>
      </c>
      <c r="B37" s="101">
        <v>3.97</v>
      </c>
      <c r="C37" s="101">
        <v>4.12</v>
      </c>
    </row>
    <row r="38" spans="1:3" x14ac:dyDescent="0.25">
      <c r="A38" s="147" t="s">
        <v>783</v>
      </c>
      <c r="B38" s="101">
        <v>4.0199999999999996</v>
      </c>
      <c r="C38" s="101">
        <v>4.17</v>
      </c>
    </row>
    <row r="39" spans="1:3" x14ac:dyDescent="0.25">
      <c r="A39" s="147" t="s">
        <v>784</v>
      </c>
      <c r="B39" s="101">
        <v>4.07</v>
      </c>
      <c r="C39" s="101">
        <v>4.22</v>
      </c>
    </row>
    <row r="40" spans="1:3" ht="15" customHeight="1" x14ac:dyDescent="0.25">
      <c r="A40" s="147" t="s">
        <v>785</v>
      </c>
      <c r="B40" s="101">
        <v>4.1100000000000003</v>
      </c>
      <c r="C40" s="101">
        <v>4.28</v>
      </c>
    </row>
    <row r="41" spans="1:3" x14ac:dyDescent="0.25">
      <c r="A41" s="147" t="s">
        <v>786</v>
      </c>
      <c r="B41" s="101">
        <v>4.16</v>
      </c>
      <c r="C41" s="101">
        <v>4.33</v>
      </c>
    </row>
    <row r="42" spans="1:3" x14ac:dyDescent="0.25">
      <c r="A42" s="147" t="s">
        <v>787</v>
      </c>
      <c r="B42" s="101">
        <v>4.21</v>
      </c>
      <c r="C42" s="101">
        <v>4.3899999999999997</v>
      </c>
    </row>
    <row r="43" spans="1:3" x14ac:dyDescent="0.25">
      <c r="A43" s="147" t="s">
        <v>788</v>
      </c>
      <c r="B43" s="101">
        <v>4.2699999999999996</v>
      </c>
      <c r="C43" s="101">
        <v>4.4400000000000004</v>
      </c>
    </row>
    <row r="44" spans="1:3" x14ac:dyDescent="0.25">
      <c r="A44" s="147" t="s">
        <v>789</v>
      </c>
      <c r="B44" s="101">
        <v>4.32</v>
      </c>
      <c r="C44" s="101">
        <v>4.5</v>
      </c>
    </row>
    <row r="45" spans="1:3" x14ac:dyDescent="0.25">
      <c r="A45" s="147" t="s">
        <v>790</v>
      </c>
      <c r="B45" s="101">
        <v>4.38</v>
      </c>
      <c r="C45" s="101">
        <v>4.5599999999999996</v>
      </c>
    </row>
    <row r="46" spans="1:3" x14ac:dyDescent="0.25">
      <c r="A46" s="147" t="s">
        <v>791</v>
      </c>
      <c r="B46" s="101">
        <v>4.43</v>
      </c>
      <c r="C46" s="101">
        <v>4.63</v>
      </c>
    </row>
    <row r="47" spans="1:3" x14ac:dyDescent="0.25">
      <c r="A47" s="147" t="s">
        <v>792</v>
      </c>
      <c r="B47" s="101">
        <v>4.49</v>
      </c>
      <c r="C47" s="101">
        <v>4.6900000000000004</v>
      </c>
    </row>
    <row r="48" spans="1:3" x14ac:dyDescent="0.25">
      <c r="A48" s="147" t="s">
        <v>793</v>
      </c>
      <c r="B48" s="101">
        <v>4.55</v>
      </c>
      <c r="C48" s="101">
        <v>4.76</v>
      </c>
    </row>
    <row r="49" spans="1:3" x14ac:dyDescent="0.25">
      <c r="A49" s="147" t="s">
        <v>794</v>
      </c>
      <c r="B49" s="101">
        <v>4.6100000000000003</v>
      </c>
      <c r="C49" s="101">
        <v>4.82</v>
      </c>
    </row>
    <row r="50" spans="1:3" x14ac:dyDescent="0.25">
      <c r="A50" s="147" t="s">
        <v>795</v>
      </c>
      <c r="B50" s="101">
        <v>4.68</v>
      </c>
      <c r="C50" s="101">
        <v>4.8899999999999997</v>
      </c>
    </row>
    <row r="51" spans="1:3" x14ac:dyDescent="0.25">
      <c r="A51" s="147" t="s">
        <v>796</v>
      </c>
      <c r="B51" s="101">
        <v>4.75</v>
      </c>
      <c r="C51" s="101">
        <v>4.97</v>
      </c>
    </row>
    <row r="52" spans="1:3" x14ac:dyDescent="0.25">
      <c r="A52" s="147" t="s">
        <v>797</v>
      </c>
      <c r="B52" s="101">
        <v>4.8099999999999996</v>
      </c>
      <c r="C52" s="101">
        <v>5.04</v>
      </c>
    </row>
    <row r="53" spans="1:3" x14ac:dyDescent="0.25">
      <c r="A53" s="147" t="s">
        <v>798</v>
      </c>
      <c r="B53" s="101">
        <v>4.88</v>
      </c>
      <c r="C53" s="101">
        <v>5.12</v>
      </c>
    </row>
    <row r="54" spans="1:3" x14ac:dyDescent="0.25">
      <c r="A54" s="147" t="s">
        <v>799</v>
      </c>
      <c r="B54" s="101">
        <v>4.96</v>
      </c>
      <c r="C54" s="101">
        <v>5.2</v>
      </c>
    </row>
    <row r="55" spans="1:3" x14ac:dyDescent="0.25">
      <c r="A55" s="147" t="s">
        <v>800</v>
      </c>
      <c r="B55" s="101">
        <v>5.03</v>
      </c>
      <c r="C55" s="101">
        <v>5.28</v>
      </c>
    </row>
    <row r="56" spans="1:3" x14ac:dyDescent="0.25">
      <c r="A56" s="147" t="s">
        <v>801</v>
      </c>
      <c r="B56" s="101">
        <v>5.1100000000000003</v>
      </c>
      <c r="C56" s="101">
        <v>5.36</v>
      </c>
    </row>
    <row r="57" spans="1:3" x14ac:dyDescent="0.25">
      <c r="A57" s="147" t="s">
        <v>802</v>
      </c>
      <c r="B57" s="101">
        <v>5.19</v>
      </c>
      <c r="C57" s="101">
        <v>5.46</v>
      </c>
    </row>
    <row r="58" spans="1:3" x14ac:dyDescent="0.25">
      <c r="A58" s="147" t="s">
        <v>803</v>
      </c>
      <c r="B58" s="101">
        <v>5.29</v>
      </c>
      <c r="C58" s="101">
        <v>5.56</v>
      </c>
    </row>
    <row r="59" spans="1:3" x14ac:dyDescent="0.25">
      <c r="A59" s="147" t="s">
        <v>804</v>
      </c>
      <c r="B59" s="101">
        <v>5.38</v>
      </c>
      <c r="C59" s="101">
        <v>5.67</v>
      </c>
    </row>
    <row r="60" spans="1:3" x14ac:dyDescent="0.25">
      <c r="A60" s="147" t="s">
        <v>805</v>
      </c>
      <c r="B60" s="101">
        <v>5.48</v>
      </c>
      <c r="C60" s="101">
        <v>5.78</v>
      </c>
    </row>
    <row r="61" spans="1:3" x14ac:dyDescent="0.25">
      <c r="A61" s="147" t="s">
        <v>806</v>
      </c>
      <c r="B61" s="101">
        <v>5.59</v>
      </c>
      <c r="C61" s="101">
        <v>5.89</v>
      </c>
    </row>
    <row r="62" spans="1:3" x14ac:dyDescent="0.25">
      <c r="A62" s="147" t="s">
        <v>807</v>
      </c>
      <c r="B62" s="101">
        <v>5.7</v>
      </c>
      <c r="C62" s="101">
        <v>6.02</v>
      </c>
    </row>
    <row r="63" spans="1:3" x14ac:dyDescent="0.25">
      <c r="A63" s="147" t="s">
        <v>808</v>
      </c>
      <c r="B63" s="101">
        <v>5.82</v>
      </c>
      <c r="C63" s="101">
        <v>6.14</v>
      </c>
    </row>
    <row r="64" spans="1:3" x14ac:dyDescent="0.25">
      <c r="A64" s="147" t="s">
        <v>809</v>
      </c>
      <c r="B64" s="101">
        <v>5.93</v>
      </c>
      <c r="C64" s="101">
        <v>6.27</v>
      </c>
    </row>
    <row r="65" spans="1:3" x14ac:dyDescent="0.25">
      <c r="A65" s="147" t="s">
        <v>810</v>
      </c>
      <c r="B65" s="101">
        <v>6.06</v>
      </c>
      <c r="C65" s="101">
        <v>6.41</v>
      </c>
    </row>
    <row r="66" spans="1:3" x14ac:dyDescent="0.25">
      <c r="A66" s="147" t="s">
        <v>811</v>
      </c>
      <c r="B66" s="101">
        <v>6.19</v>
      </c>
      <c r="C66" s="101">
        <v>6.56</v>
      </c>
    </row>
    <row r="67" spans="1:3" x14ac:dyDescent="0.25">
      <c r="A67" s="147" t="s">
        <v>812</v>
      </c>
      <c r="B67" s="101">
        <v>6.33</v>
      </c>
      <c r="C67" s="101">
        <v>6.71</v>
      </c>
    </row>
    <row r="68" spans="1:3" x14ac:dyDescent="0.25">
      <c r="A68" s="147" t="s">
        <v>813</v>
      </c>
      <c r="B68" s="101">
        <v>6.47</v>
      </c>
      <c r="C68" s="101">
        <v>6.86</v>
      </c>
    </row>
    <row r="69" spans="1:3" x14ac:dyDescent="0.25">
      <c r="A69" s="147" t="s">
        <v>814</v>
      </c>
      <c r="B69" s="101">
        <v>6.61</v>
      </c>
      <c r="C69" s="101">
        <v>7.03</v>
      </c>
    </row>
    <row r="70" spans="1:3" x14ac:dyDescent="0.25">
      <c r="A70" s="147" t="s">
        <v>815</v>
      </c>
      <c r="B70" s="101">
        <v>6.77</v>
      </c>
      <c r="C70" s="101">
        <v>7.2</v>
      </c>
    </row>
    <row r="71" spans="1:3" x14ac:dyDescent="0.25">
      <c r="A71" s="147" t="s">
        <v>816</v>
      </c>
      <c r="B71" s="101">
        <v>6.93</v>
      </c>
      <c r="C71" s="101">
        <v>7.38</v>
      </c>
    </row>
    <row r="72" spans="1:3" x14ac:dyDescent="0.25">
      <c r="A72" s="147" t="s">
        <v>817</v>
      </c>
      <c r="B72" s="101">
        <v>7.09</v>
      </c>
      <c r="C72" s="101">
        <v>7.56</v>
      </c>
    </row>
    <row r="73" spans="1:3" x14ac:dyDescent="0.25">
      <c r="A73" s="147" t="s">
        <v>818</v>
      </c>
      <c r="B73" s="101">
        <v>7.27</v>
      </c>
      <c r="C73" s="101">
        <v>7.76</v>
      </c>
    </row>
    <row r="74" spans="1:3" x14ac:dyDescent="0.25">
      <c r="A74" s="147" t="s">
        <v>819</v>
      </c>
      <c r="B74" s="101">
        <v>7.45</v>
      </c>
      <c r="C74" s="101">
        <v>7.96</v>
      </c>
    </row>
    <row r="75" spans="1:3" x14ac:dyDescent="0.25">
      <c r="A75" s="147" t="s">
        <v>820</v>
      </c>
      <c r="B75" s="101">
        <v>7.63</v>
      </c>
      <c r="C75" s="101">
        <v>8.17</v>
      </c>
    </row>
    <row r="76" spans="1:3" x14ac:dyDescent="0.25">
      <c r="A76" s="147" t="s">
        <v>821</v>
      </c>
      <c r="B76" s="101">
        <v>7.83</v>
      </c>
      <c r="C76" s="101">
        <v>8.3800000000000008</v>
      </c>
    </row>
  </sheetData>
  <sheetProtection algorithmName="SHA-512" hashValue="73UH/II/drcBqAUhwuu3mnYH+ziUePllA+Vzp0LwR+BTCDa32utmtJCwLfNF/w3c4DuoeYgSvYLDPzeb5mn3sg==" saltValue="cubfacF/WBdbweWvaQgk0Q==" spinCount="100000" sheet="1" objects="1" scenarios="1"/>
  <conditionalFormatting sqref="A6:A21">
    <cfRule type="expression" dxfId="29" priority="9" stopIfTrue="1">
      <formula>MOD(ROW(),2)=0</formula>
    </cfRule>
    <cfRule type="expression" dxfId="28" priority="10" stopIfTrue="1">
      <formula>MOD(ROW(),2)&lt;&gt;0</formula>
    </cfRule>
  </conditionalFormatting>
  <conditionalFormatting sqref="A26:A76">
    <cfRule type="expression" dxfId="27" priority="1" stopIfTrue="1">
      <formula>MOD(ROW(),2)=0</formula>
    </cfRule>
    <cfRule type="expression" dxfId="26" priority="2" stopIfTrue="1">
      <formula>MOD(ROW(),2)&lt;&gt;0</formula>
    </cfRule>
  </conditionalFormatting>
  <conditionalFormatting sqref="B6">
    <cfRule type="expression" dxfId="25" priority="25" stopIfTrue="1">
      <formula>MOD(ROW(),2)=0</formula>
    </cfRule>
    <cfRule type="expression" dxfId="24" priority="26" stopIfTrue="1">
      <formula>MOD(ROW(),2)&lt;&gt;0</formula>
    </cfRule>
  </conditionalFormatting>
  <conditionalFormatting sqref="B6:C21">
    <cfRule type="expression" dxfId="23" priority="27" stopIfTrue="1">
      <formula>MOD(ROW(),2)=0</formula>
    </cfRule>
    <cfRule type="expression" dxfId="22" priority="28" stopIfTrue="1">
      <formula>MOD(ROW(),2)&lt;&gt;0</formula>
    </cfRule>
  </conditionalFormatting>
  <conditionalFormatting sqref="B26:C76">
    <cfRule type="expression" dxfId="21" priority="33" stopIfTrue="1">
      <formula>MOD(ROW(),2)=0</formula>
    </cfRule>
    <cfRule type="expression" dxfId="20" priority="34" stopIfTrue="1">
      <formula>MOD(ROW(),2)&lt;&gt;0</formula>
    </cfRule>
  </conditionalFormatting>
  <conditionalFormatting sqref="C6:D8 C18:D21">
    <cfRule type="expression" dxfId="19" priority="37" stopIfTrue="1">
      <formula>MOD(ROW(),2)=0</formula>
    </cfRule>
    <cfRule type="expression" dxfId="18" priority="38" stopIfTrue="1">
      <formula>MOD(ROW(),2)&lt;&gt;0</formula>
    </cfRule>
  </conditionalFormatting>
  <conditionalFormatting sqref="C9:D17">
    <cfRule type="expression" dxfId="17" priority="5" stopIfTrue="1">
      <formula>MOD(ROW(),2)=0</formula>
    </cfRule>
    <cfRule type="expression" dxfId="16" priority="6" stopIfTrue="1">
      <formula>MOD(ROW(),2)&lt;&gt;0</formula>
    </cfRule>
  </conditionalFormatting>
  <hyperlinks>
    <hyperlink ref="B24" location="Assumptions!A1" display="Assumptions" xr:uid="{B7BB9E60-8F30-4163-B4D6-BF30F423E65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E078-6B01-4BD7-B2D4-5A04D67CA8B2}">
  <sheetPr codeName="Sheet7"/>
  <dimension ref="A1:D116"/>
  <sheetViews>
    <sheetView showGridLines="0" topLeftCell="A2" zoomScale="85" zoomScaleNormal="85" workbookViewId="0">
      <selection activeCell="A4" sqref="A4"/>
    </sheetView>
  </sheetViews>
  <sheetFormatPr defaultColWidth="10" defaultRowHeight="13.2" x14ac:dyDescent="0.25"/>
  <cols>
    <col min="1" max="1" width="42.44140625" style="25" customWidth="1"/>
    <col min="2" max="2" width="52.44140625" style="25" customWidth="1"/>
    <col min="3" max="4" width="22.5546875" style="25" customWidth="1"/>
    <col min="5" max="16384" width="10" style="25"/>
  </cols>
  <sheetData>
    <row r="1" spans="1:4" ht="21" x14ac:dyDescent="0.4">
      <c r="A1" s="50" t="s">
        <v>3</v>
      </c>
      <c r="B1" s="51"/>
      <c r="C1" s="51"/>
      <c r="D1" s="51"/>
    </row>
    <row r="2" spans="1:4" ht="15.6" x14ac:dyDescent="0.3">
      <c r="A2" s="52" t="str">
        <f>IF(title="&gt; Enter workbook title here","Enter workbook title in Cover sheet",title)</f>
        <v>LGPS_S - Consolidated Factor Spreadsheet</v>
      </c>
      <c r="B2" s="53"/>
      <c r="C2" s="53"/>
      <c r="D2" s="53"/>
    </row>
    <row r="3" spans="1:4" ht="15.6" x14ac:dyDescent="0.3">
      <c r="A3" s="54" t="str">
        <f>TABLE_FACTOR_TYPE_1&amp;" - x-"&amp;TABLE_SERIES_NUMBER_1</f>
        <v>AVC to AP - x-806</v>
      </c>
      <c r="B3" s="53"/>
      <c r="C3" s="53"/>
      <c r="D3" s="53"/>
    </row>
    <row r="4" spans="1:4" x14ac:dyDescent="0.25">
      <c r="A4" s="55"/>
    </row>
    <row r="6" spans="1:4" x14ac:dyDescent="0.25">
      <c r="A6" s="154" t="s">
        <v>22</v>
      </c>
      <c r="B6" s="149" t="s">
        <v>24</v>
      </c>
      <c r="C6" s="149"/>
      <c r="D6" s="86"/>
    </row>
    <row r="7" spans="1:4" x14ac:dyDescent="0.25">
      <c r="A7" s="155" t="s">
        <v>14</v>
      </c>
      <c r="B7" s="149" t="s">
        <v>43</v>
      </c>
      <c r="C7" s="149"/>
      <c r="D7" s="87"/>
    </row>
    <row r="8" spans="1:4" x14ac:dyDescent="0.25">
      <c r="A8" s="155" t="s">
        <v>44</v>
      </c>
      <c r="B8" s="149" t="s">
        <v>567</v>
      </c>
      <c r="C8" s="149"/>
      <c r="D8" s="87"/>
    </row>
    <row r="9" spans="1:4" x14ac:dyDescent="0.25">
      <c r="A9" s="155" t="s">
        <v>15</v>
      </c>
      <c r="B9" s="149" t="s">
        <v>667</v>
      </c>
      <c r="C9" s="149"/>
      <c r="D9" s="84"/>
    </row>
    <row r="10" spans="1:4" ht="12.6" customHeight="1" x14ac:dyDescent="0.25">
      <c r="A10" s="155" t="s">
        <v>1</v>
      </c>
      <c r="B10" s="149" t="s">
        <v>675</v>
      </c>
      <c r="C10" s="149"/>
      <c r="D10" s="84"/>
    </row>
    <row r="11" spans="1:4" x14ac:dyDescent="0.25">
      <c r="A11" s="155" t="s">
        <v>21</v>
      </c>
      <c r="B11" s="149" t="s">
        <v>393</v>
      </c>
      <c r="C11" s="149"/>
      <c r="D11" s="84"/>
    </row>
    <row r="12" spans="1:4" x14ac:dyDescent="0.25">
      <c r="A12" s="155" t="s">
        <v>256</v>
      </c>
      <c r="B12" s="149" t="s">
        <v>674</v>
      </c>
      <c r="C12" s="149"/>
      <c r="D12" s="84"/>
    </row>
    <row r="13" spans="1:4" x14ac:dyDescent="0.25">
      <c r="A13" s="155" t="s">
        <v>46</v>
      </c>
      <c r="B13" s="149">
        <v>0</v>
      </c>
      <c r="C13" s="149"/>
      <c r="D13" s="84"/>
    </row>
    <row r="14" spans="1:4" x14ac:dyDescent="0.25">
      <c r="A14" s="155" t="s">
        <v>16</v>
      </c>
      <c r="B14" s="149">
        <v>806</v>
      </c>
      <c r="C14" s="149"/>
      <c r="D14" s="84"/>
    </row>
    <row r="15" spans="1:4" x14ac:dyDescent="0.25">
      <c r="A15" s="155" t="s">
        <v>47</v>
      </c>
      <c r="B15" s="149" t="s">
        <v>673</v>
      </c>
      <c r="C15" s="149"/>
      <c r="D15" s="84"/>
    </row>
    <row r="16" spans="1:4" x14ac:dyDescent="0.25">
      <c r="A16" s="155" t="s">
        <v>48</v>
      </c>
      <c r="B16" s="149" t="s">
        <v>676</v>
      </c>
      <c r="C16" s="149"/>
      <c r="D16" s="84"/>
    </row>
    <row r="17" spans="1:4" ht="28.35" customHeight="1" x14ac:dyDescent="0.25">
      <c r="A17" s="151" t="s">
        <v>694</v>
      </c>
      <c r="B17" s="149"/>
      <c r="C17" s="149"/>
      <c r="D17" s="84"/>
    </row>
    <row r="18" spans="1:4" x14ac:dyDescent="0.25">
      <c r="A18" s="155" t="s">
        <v>17</v>
      </c>
      <c r="B18" s="152">
        <v>45195</v>
      </c>
      <c r="C18" s="149"/>
      <c r="D18" s="87"/>
    </row>
    <row r="19" spans="1:4" x14ac:dyDescent="0.25">
      <c r="A19" s="155" t="s">
        <v>18</v>
      </c>
      <c r="B19" s="152"/>
      <c r="C19" s="149"/>
      <c r="D19" s="87"/>
    </row>
    <row r="20" spans="1:4" x14ac:dyDescent="0.25">
      <c r="A20" s="155" t="s">
        <v>254</v>
      </c>
      <c r="B20" s="149" t="s">
        <v>578</v>
      </c>
      <c r="C20" s="149"/>
      <c r="D20" s="87"/>
    </row>
    <row r="21" spans="1:4" x14ac:dyDescent="0.25">
      <c r="A21" s="155" t="s">
        <v>762</v>
      </c>
      <c r="B21" s="149" t="s">
        <v>710</v>
      </c>
      <c r="C21" s="149"/>
      <c r="D21" s="87"/>
    </row>
    <row r="22" spans="1:4" x14ac:dyDescent="0.25">
      <c r="A22" s="94"/>
    </row>
    <row r="23" spans="1:4" x14ac:dyDescent="0.25">
      <c r="B23" s="94" t="str">
        <f>HYPERLINK("#'Factor List'!A1","Back to Factor List")</f>
        <v>Back to Factor List</v>
      </c>
    </row>
    <row r="24" spans="1:4" x14ac:dyDescent="0.25">
      <c r="B24" s="94" t="s">
        <v>705</v>
      </c>
    </row>
    <row r="26" spans="1:4" ht="26.4" x14ac:dyDescent="0.25">
      <c r="A26" s="88" t="s">
        <v>266</v>
      </c>
      <c r="B26" s="88" t="s">
        <v>665</v>
      </c>
      <c r="C26" s="88" t="s">
        <v>666</v>
      </c>
    </row>
    <row r="27" spans="1:4" x14ac:dyDescent="0.25">
      <c r="A27" s="147" t="s">
        <v>822</v>
      </c>
      <c r="B27" s="101">
        <v>3.27</v>
      </c>
      <c r="C27" s="101">
        <v>3.65</v>
      </c>
    </row>
    <row r="28" spans="1:4" x14ac:dyDescent="0.25">
      <c r="A28" s="147" t="s">
        <v>823</v>
      </c>
      <c r="B28" s="101">
        <v>3.28</v>
      </c>
      <c r="C28" s="101">
        <v>3.67</v>
      </c>
    </row>
    <row r="29" spans="1:4" x14ac:dyDescent="0.25">
      <c r="A29" s="147" t="s">
        <v>824</v>
      </c>
      <c r="B29" s="101">
        <v>3.3</v>
      </c>
      <c r="C29" s="101">
        <v>3.68</v>
      </c>
    </row>
    <row r="30" spans="1:4" x14ac:dyDescent="0.25">
      <c r="A30" s="147" t="s">
        <v>825</v>
      </c>
      <c r="B30" s="101">
        <v>3.31</v>
      </c>
      <c r="C30" s="101">
        <v>3.69</v>
      </c>
    </row>
    <row r="31" spans="1:4" x14ac:dyDescent="0.25">
      <c r="A31" s="147" t="s">
        <v>826</v>
      </c>
      <c r="B31" s="101">
        <v>3.33</v>
      </c>
      <c r="C31" s="101">
        <v>3.71</v>
      </c>
    </row>
    <row r="32" spans="1:4" x14ac:dyDescent="0.25">
      <c r="A32" s="147" t="s">
        <v>827</v>
      </c>
      <c r="B32" s="101">
        <v>3.34</v>
      </c>
      <c r="C32" s="101">
        <v>3.72</v>
      </c>
    </row>
    <row r="33" spans="1:3" x14ac:dyDescent="0.25">
      <c r="A33" s="147" t="s">
        <v>828</v>
      </c>
      <c r="B33" s="101">
        <v>3.36</v>
      </c>
      <c r="C33" s="101">
        <v>3.74</v>
      </c>
    </row>
    <row r="34" spans="1:3" x14ac:dyDescent="0.25">
      <c r="A34" s="147" t="s">
        <v>829</v>
      </c>
      <c r="B34" s="101">
        <v>3.37</v>
      </c>
      <c r="C34" s="101">
        <v>3.75</v>
      </c>
    </row>
    <row r="35" spans="1:3" x14ac:dyDescent="0.25">
      <c r="A35" s="147" t="s">
        <v>830</v>
      </c>
      <c r="B35" s="101">
        <v>3.39</v>
      </c>
      <c r="C35" s="101">
        <v>3.77</v>
      </c>
    </row>
    <row r="36" spans="1:3" ht="15" customHeight="1" x14ac:dyDescent="0.25">
      <c r="A36" s="147" t="s">
        <v>831</v>
      </c>
      <c r="B36" s="101">
        <v>3.4</v>
      </c>
      <c r="C36" s="101">
        <v>3.78</v>
      </c>
    </row>
    <row r="37" spans="1:3" x14ac:dyDescent="0.25">
      <c r="A37" s="147" t="s">
        <v>832</v>
      </c>
      <c r="B37" s="101">
        <v>3.42</v>
      </c>
      <c r="C37" s="101">
        <v>3.79</v>
      </c>
    </row>
    <row r="38" spans="1:3" x14ac:dyDescent="0.25">
      <c r="A38" s="147" t="s">
        <v>833</v>
      </c>
      <c r="B38" s="101">
        <v>3.43</v>
      </c>
      <c r="C38" s="101">
        <v>3.81</v>
      </c>
    </row>
    <row r="39" spans="1:3" x14ac:dyDescent="0.25">
      <c r="A39" s="147" t="s">
        <v>834</v>
      </c>
      <c r="B39" s="101">
        <v>3.45</v>
      </c>
      <c r="C39" s="101">
        <v>3.83</v>
      </c>
    </row>
    <row r="40" spans="1:3" x14ac:dyDescent="0.25">
      <c r="A40" s="147" t="s">
        <v>835</v>
      </c>
      <c r="B40" s="101">
        <v>3.46</v>
      </c>
      <c r="C40" s="101">
        <v>3.84</v>
      </c>
    </row>
    <row r="41" spans="1:3" x14ac:dyDescent="0.25">
      <c r="A41" s="147" t="s">
        <v>836</v>
      </c>
      <c r="B41" s="101">
        <v>3.48</v>
      </c>
      <c r="C41" s="101">
        <v>3.86</v>
      </c>
    </row>
    <row r="42" spans="1:3" x14ac:dyDescent="0.25">
      <c r="A42" s="147" t="s">
        <v>837</v>
      </c>
      <c r="B42" s="101">
        <v>3.5</v>
      </c>
      <c r="C42" s="101">
        <v>3.87</v>
      </c>
    </row>
    <row r="43" spans="1:3" x14ac:dyDescent="0.25">
      <c r="A43" s="147" t="s">
        <v>838</v>
      </c>
      <c r="B43" s="101">
        <v>3.52</v>
      </c>
      <c r="C43" s="101">
        <v>3.89</v>
      </c>
    </row>
    <row r="44" spans="1:3" x14ac:dyDescent="0.25">
      <c r="A44" s="147" t="s">
        <v>839</v>
      </c>
      <c r="B44" s="101">
        <v>3.53</v>
      </c>
      <c r="C44" s="101">
        <v>3.91</v>
      </c>
    </row>
    <row r="45" spans="1:3" x14ac:dyDescent="0.25">
      <c r="A45" s="147" t="s">
        <v>840</v>
      </c>
      <c r="B45" s="101">
        <v>3.55</v>
      </c>
      <c r="C45" s="101">
        <v>3.93</v>
      </c>
    </row>
    <row r="46" spans="1:3" x14ac:dyDescent="0.25">
      <c r="A46" s="147" t="s">
        <v>841</v>
      </c>
      <c r="B46" s="101">
        <v>3.57</v>
      </c>
      <c r="C46" s="101">
        <v>3.94</v>
      </c>
    </row>
    <row r="47" spans="1:3" x14ac:dyDescent="0.25">
      <c r="A47" s="147" t="s">
        <v>842</v>
      </c>
      <c r="B47" s="101">
        <v>3.59</v>
      </c>
      <c r="C47" s="101">
        <v>3.96</v>
      </c>
    </row>
    <row r="48" spans="1:3" x14ac:dyDescent="0.25">
      <c r="A48" s="147" t="s">
        <v>843</v>
      </c>
      <c r="B48" s="101">
        <v>3.61</v>
      </c>
      <c r="C48" s="101">
        <v>3.98</v>
      </c>
    </row>
    <row r="49" spans="1:3" x14ac:dyDescent="0.25">
      <c r="A49" s="147" t="s">
        <v>844</v>
      </c>
      <c r="B49" s="101">
        <v>3.63</v>
      </c>
      <c r="C49" s="101">
        <v>4</v>
      </c>
    </row>
    <row r="50" spans="1:3" x14ac:dyDescent="0.25">
      <c r="A50" s="147" t="s">
        <v>845</v>
      </c>
      <c r="B50" s="101">
        <v>3.65</v>
      </c>
      <c r="C50" s="101">
        <v>4.0199999999999996</v>
      </c>
    </row>
    <row r="51" spans="1:3" x14ac:dyDescent="0.25">
      <c r="A51" s="147" t="s">
        <v>846</v>
      </c>
      <c r="B51" s="101">
        <v>3.67</v>
      </c>
      <c r="C51" s="101">
        <v>4.04</v>
      </c>
    </row>
    <row r="52" spans="1:3" x14ac:dyDescent="0.25">
      <c r="A52" s="147" t="s">
        <v>847</v>
      </c>
      <c r="B52" s="101">
        <v>3.69</v>
      </c>
      <c r="C52" s="101">
        <v>4.0599999999999996</v>
      </c>
    </row>
    <row r="53" spans="1:3" x14ac:dyDescent="0.25">
      <c r="A53" s="147" t="s">
        <v>848</v>
      </c>
      <c r="B53" s="101">
        <v>3.71</v>
      </c>
      <c r="C53" s="101">
        <v>4.08</v>
      </c>
    </row>
    <row r="54" spans="1:3" x14ac:dyDescent="0.25">
      <c r="A54" s="147" t="s">
        <v>849</v>
      </c>
      <c r="B54" s="101">
        <v>3.74</v>
      </c>
      <c r="C54" s="101">
        <v>4.1100000000000003</v>
      </c>
    </row>
    <row r="55" spans="1:3" x14ac:dyDescent="0.25">
      <c r="A55" s="147" t="s">
        <v>850</v>
      </c>
      <c r="B55" s="101">
        <v>3.76</v>
      </c>
      <c r="C55" s="101">
        <v>4.13</v>
      </c>
    </row>
    <row r="56" spans="1:3" x14ac:dyDescent="0.25">
      <c r="A56" s="147" t="s">
        <v>851</v>
      </c>
      <c r="B56" s="101">
        <v>3.78</v>
      </c>
      <c r="C56" s="101">
        <v>4.1500000000000004</v>
      </c>
    </row>
    <row r="57" spans="1:3" x14ac:dyDescent="0.25">
      <c r="A57" s="147" t="s">
        <v>852</v>
      </c>
      <c r="B57" s="101">
        <v>3.81</v>
      </c>
      <c r="C57" s="101">
        <v>4.18</v>
      </c>
    </row>
    <row r="58" spans="1:3" x14ac:dyDescent="0.25">
      <c r="A58" s="147" t="s">
        <v>853</v>
      </c>
      <c r="B58" s="101">
        <v>3.83</v>
      </c>
      <c r="C58" s="101">
        <v>4.2</v>
      </c>
    </row>
    <row r="59" spans="1:3" x14ac:dyDescent="0.25">
      <c r="A59" s="147" t="s">
        <v>854</v>
      </c>
      <c r="B59" s="101">
        <v>3.86</v>
      </c>
      <c r="C59" s="101">
        <v>4.2300000000000004</v>
      </c>
    </row>
    <row r="60" spans="1:3" x14ac:dyDescent="0.25">
      <c r="A60" s="147" t="s">
        <v>855</v>
      </c>
      <c r="B60" s="101">
        <v>3.89</v>
      </c>
      <c r="C60" s="101">
        <v>4.25</v>
      </c>
    </row>
    <row r="61" spans="1:3" x14ac:dyDescent="0.25">
      <c r="A61" s="147" t="s">
        <v>856</v>
      </c>
      <c r="B61" s="101">
        <v>3.91</v>
      </c>
      <c r="C61" s="101">
        <v>4.28</v>
      </c>
    </row>
    <row r="62" spans="1:3" x14ac:dyDescent="0.25">
      <c r="A62" s="147" t="s">
        <v>857</v>
      </c>
      <c r="B62" s="101">
        <v>3.94</v>
      </c>
      <c r="C62" s="101">
        <v>4.3099999999999996</v>
      </c>
    </row>
    <row r="63" spans="1:3" x14ac:dyDescent="0.25">
      <c r="A63" s="147" t="s">
        <v>858</v>
      </c>
      <c r="B63" s="101">
        <v>3.97</v>
      </c>
      <c r="C63" s="101">
        <v>4.34</v>
      </c>
    </row>
    <row r="64" spans="1:3" x14ac:dyDescent="0.25">
      <c r="A64" s="147" t="s">
        <v>859</v>
      </c>
      <c r="B64" s="101">
        <v>4</v>
      </c>
      <c r="C64" s="101">
        <v>4.37</v>
      </c>
    </row>
    <row r="65" spans="1:3" x14ac:dyDescent="0.25">
      <c r="A65" s="147" t="s">
        <v>860</v>
      </c>
      <c r="B65" s="101">
        <v>4.03</v>
      </c>
      <c r="C65" s="101">
        <v>4.4000000000000004</v>
      </c>
    </row>
    <row r="66" spans="1:3" x14ac:dyDescent="0.25">
      <c r="A66" s="147" t="s">
        <v>861</v>
      </c>
      <c r="B66" s="101">
        <v>4.0599999999999996</v>
      </c>
      <c r="C66" s="101">
        <v>4.43</v>
      </c>
    </row>
    <row r="67" spans="1:3" x14ac:dyDescent="0.25">
      <c r="A67" s="147" t="s">
        <v>772</v>
      </c>
      <c r="B67" s="101">
        <v>4.0999999999999996</v>
      </c>
      <c r="C67" s="101">
        <v>4.47</v>
      </c>
    </row>
    <row r="68" spans="1:3" x14ac:dyDescent="0.25">
      <c r="A68" s="147" t="s">
        <v>773</v>
      </c>
      <c r="B68" s="101">
        <v>4.13</v>
      </c>
      <c r="C68" s="101">
        <v>4.5</v>
      </c>
    </row>
    <row r="69" spans="1:3" x14ac:dyDescent="0.25">
      <c r="A69" s="147" t="s">
        <v>774</v>
      </c>
      <c r="B69" s="101">
        <v>4.16</v>
      </c>
      <c r="C69" s="101">
        <v>4.54</v>
      </c>
    </row>
    <row r="70" spans="1:3" x14ac:dyDescent="0.25">
      <c r="A70" s="147" t="s">
        <v>775</v>
      </c>
      <c r="B70" s="101">
        <v>4.2</v>
      </c>
      <c r="C70" s="101">
        <v>4.57</v>
      </c>
    </row>
    <row r="71" spans="1:3" x14ac:dyDescent="0.25">
      <c r="A71" s="147" t="s">
        <v>776</v>
      </c>
      <c r="B71" s="101">
        <v>4.24</v>
      </c>
      <c r="C71" s="101">
        <v>4.6100000000000003</v>
      </c>
    </row>
    <row r="72" spans="1:3" x14ac:dyDescent="0.25">
      <c r="A72" s="147" t="s">
        <v>777</v>
      </c>
      <c r="B72" s="101">
        <v>4.28</v>
      </c>
      <c r="C72" s="101">
        <v>4.6500000000000004</v>
      </c>
    </row>
    <row r="73" spans="1:3" x14ac:dyDescent="0.25">
      <c r="A73" s="147" t="s">
        <v>778</v>
      </c>
      <c r="B73" s="101">
        <v>4.32</v>
      </c>
      <c r="C73" s="101">
        <v>4.6900000000000004</v>
      </c>
    </row>
    <row r="74" spans="1:3" x14ac:dyDescent="0.25">
      <c r="A74" s="147" t="s">
        <v>779</v>
      </c>
      <c r="B74" s="101">
        <v>4.3600000000000003</v>
      </c>
      <c r="C74" s="101">
        <v>4.74</v>
      </c>
    </row>
    <row r="75" spans="1:3" x14ac:dyDescent="0.25">
      <c r="A75" s="147" t="s">
        <v>780</v>
      </c>
      <c r="B75" s="101">
        <v>4.4000000000000004</v>
      </c>
      <c r="C75" s="101">
        <v>4.78</v>
      </c>
    </row>
    <row r="76" spans="1:3" x14ac:dyDescent="0.25">
      <c r="A76" s="147" t="s">
        <v>781</v>
      </c>
      <c r="B76" s="101">
        <v>4.4400000000000004</v>
      </c>
      <c r="C76" s="101">
        <v>4.83</v>
      </c>
    </row>
    <row r="77" spans="1:3" x14ac:dyDescent="0.25">
      <c r="A77" s="147" t="s">
        <v>782</v>
      </c>
      <c r="B77" s="101">
        <v>4.49</v>
      </c>
      <c r="C77" s="101">
        <v>4.88</v>
      </c>
    </row>
    <row r="78" spans="1:3" x14ac:dyDescent="0.25">
      <c r="A78" s="147" t="s">
        <v>783</v>
      </c>
      <c r="B78" s="101">
        <v>4.53</v>
      </c>
      <c r="C78" s="101">
        <v>4.93</v>
      </c>
    </row>
    <row r="79" spans="1:3" x14ac:dyDescent="0.25">
      <c r="A79" s="147" t="s">
        <v>784</v>
      </c>
      <c r="B79" s="101">
        <v>4.58</v>
      </c>
      <c r="C79" s="101">
        <v>4.9800000000000004</v>
      </c>
    </row>
    <row r="80" spans="1:3" x14ac:dyDescent="0.25">
      <c r="A80" s="147" t="s">
        <v>785</v>
      </c>
      <c r="B80" s="101">
        <v>4.63</v>
      </c>
      <c r="C80" s="101">
        <v>5.03</v>
      </c>
    </row>
    <row r="81" spans="1:3" x14ac:dyDescent="0.25">
      <c r="A81" s="147" t="s">
        <v>786</v>
      </c>
      <c r="B81" s="101">
        <v>4.68</v>
      </c>
      <c r="C81" s="101">
        <v>5.09</v>
      </c>
    </row>
    <row r="82" spans="1:3" x14ac:dyDescent="0.25">
      <c r="A82" s="147" t="s">
        <v>787</v>
      </c>
      <c r="B82" s="101">
        <v>4.74</v>
      </c>
      <c r="C82" s="101">
        <v>5.14</v>
      </c>
    </row>
    <row r="83" spans="1:3" x14ac:dyDescent="0.25">
      <c r="A83" s="147" t="s">
        <v>788</v>
      </c>
      <c r="B83" s="101">
        <v>4.79</v>
      </c>
      <c r="C83" s="101">
        <v>5.2</v>
      </c>
    </row>
    <row r="84" spans="1:3" x14ac:dyDescent="0.25">
      <c r="A84" s="147" t="s">
        <v>789</v>
      </c>
      <c r="B84" s="101">
        <v>4.8499999999999996</v>
      </c>
      <c r="C84" s="101">
        <v>5.27</v>
      </c>
    </row>
    <row r="85" spans="1:3" x14ac:dyDescent="0.25">
      <c r="A85" s="147" t="s">
        <v>790</v>
      </c>
      <c r="B85" s="101">
        <v>4.91</v>
      </c>
      <c r="C85" s="101">
        <v>5.33</v>
      </c>
    </row>
    <row r="86" spans="1:3" x14ac:dyDescent="0.25">
      <c r="A86" s="147" t="s">
        <v>791</v>
      </c>
      <c r="B86" s="101">
        <v>4.97</v>
      </c>
      <c r="C86" s="101">
        <v>5.4</v>
      </c>
    </row>
    <row r="87" spans="1:3" x14ac:dyDescent="0.25">
      <c r="A87" s="147" t="s">
        <v>792</v>
      </c>
      <c r="B87" s="101">
        <v>5.03</v>
      </c>
      <c r="C87" s="101">
        <v>5.47</v>
      </c>
    </row>
    <row r="88" spans="1:3" x14ac:dyDescent="0.25">
      <c r="A88" s="147" t="s">
        <v>793</v>
      </c>
      <c r="B88" s="101">
        <v>5.0999999999999996</v>
      </c>
      <c r="C88" s="101">
        <v>5.54</v>
      </c>
    </row>
    <row r="89" spans="1:3" x14ac:dyDescent="0.25">
      <c r="A89" s="147" t="s">
        <v>794</v>
      </c>
      <c r="B89" s="101">
        <v>5.17</v>
      </c>
      <c r="C89" s="101">
        <v>5.61</v>
      </c>
    </row>
    <row r="90" spans="1:3" x14ac:dyDescent="0.25">
      <c r="A90" s="147" t="s">
        <v>795</v>
      </c>
      <c r="B90" s="101">
        <v>5.24</v>
      </c>
      <c r="C90" s="101">
        <v>5.69</v>
      </c>
    </row>
    <row r="91" spans="1:3" x14ac:dyDescent="0.25">
      <c r="A91" s="147" t="s">
        <v>796</v>
      </c>
      <c r="B91" s="101">
        <v>5.31</v>
      </c>
      <c r="C91" s="101">
        <v>5.77</v>
      </c>
    </row>
    <row r="92" spans="1:3" x14ac:dyDescent="0.25">
      <c r="A92" s="147" t="s">
        <v>797</v>
      </c>
      <c r="B92" s="101">
        <v>5.38</v>
      </c>
      <c r="C92" s="101">
        <v>5.85</v>
      </c>
    </row>
    <row r="93" spans="1:3" x14ac:dyDescent="0.25">
      <c r="A93" s="147" t="s">
        <v>798</v>
      </c>
      <c r="B93" s="101">
        <v>5.46</v>
      </c>
      <c r="C93" s="101">
        <v>5.94</v>
      </c>
    </row>
    <row r="94" spans="1:3" x14ac:dyDescent="0.25">
      <c r="A94" s="147" t="s">
        <v>799</v>
      </c>
      <c r="B94" s="101">
        <v>5.54</v>
      </c>
      <c r="C94" s="101">
        <v>6.03</v>
      </c>
    </row>
    <row r="95" spans="1:3" x14ac:dyDescent="0.25">
      <c r="A95" s="147" t="s">
        <v>800</v>
      </c>
      <c r="B95" s="101">
        <v>5.62</v>
      </c>
      <c r="C95" s="101">
        <v>6.12</v>
      </c>
    </row>
    <row r="96" spans="1:3" x14ac:dyDescent="0.25">
      <c r="A96" s="147" t="s">
        <v>801</v>
      </c>
      <c r="B96" s="101">
        <v>5.71</v>
      </c>
      <c r="C96" s="101">
        <v>6.22</v>
      </c>
    </row>
    <row r="97" spans="1:3" x14ac:dyDescent="0.25">
      <c r="A97" s="147" t="s">
        <v>802</v>
      </c>
      <c r="B97" s="101">
        <v>5.81</v>
      </c>
      <c r="C97" s="101">
        <v>6.33</v>
      </c>
    </row>
    <row r="98" spans="1:3" x14ac:dyDescent="0.25">
      <c r="A98" s="147" t="s">
        <v>803</v>
      </c>
      <c r="B98" s="101">
        <v>5.93</v>
      </c>
      <c r="C98" s="101">
        <v>6.47</v>
      </c>
    </row>
    <row r="99" spans="1:3" x14ac:dyDescent="0.25">
      <c r="A99" s="147" t="s">
        <v>804</v>
      </c>
      <c r="B99" s="101">
        <v>6.05</v>
      </c>
      <c r="C99" s="101">
        <v>6.62</v>
      </c>
    </row>
    <row r="100" spans="1:3" x14ac:dyDescent="0.25">
      <c r="A100" s="147" t="s">
        <v>805</v>
      </c>
      <c r="B100" s="101">
        <v>6.19</v>
      </c>
      <c r="C100" s="101">
        <v>6.77</v>
      </c>
    </row>
    <row r="101" spans="1:3" x14ac:dyDescent="0.25">
      <c r="A101" s="147" t="s">
        <v>806</v>
      </c>
      <c r="B101" s="101">
        <v>6.32</v>
      </c>
      <c r="C101" s="101">
        <v>6.92</v>
      </c>
    </row>
    <row r="102" spans="1:3" x14ac:dyDescent="0.25">
      <c r="A102" s="147" t="s">
        <v>807</v>
      </c>
      <c r="B102" s="101">
        <v>6.47</v>
      </c>
      <c r="C102" s="101">
        <v>7.09</v>
      </c>
    </row>
    <row r="103" spans="1:3" x14ac:dyDescent="0.25">
      <c r="A103" s="147" t="s">
        <v>808</v>
      </c>
      <c r="B103" s="101">
        <v>6.62</v>
      </c>
      <c r="C103" s="101">
        <v>7.26</v>
      </c>
    </row>
    <row r="104" spans="1:3" x14ac:dyDescent="0.25">
      <c r="A104" s="147" t="s">
        <v>809</v>
      </c>
      <c r="B104" s="101">
        <v>6.77</v>
      </c>
      <c r="C104" s="101">
        <v>7.45</v>
      </c>
    </row>
    <row r="105" spans="1:3" x14ac:dyDescent="0.25">
      <c r="A105" s="147" t="s">
        <v>810</v>
      </c>
      <c r="B105" s="101">
        <v>6.94</v>
      </c>
      <c r="C105" s="101">
        <v>7.64</v>
      </c>
    </row>
    <row r="106" spans="1:3" x14ac:dyDescent="0.25">
      <c r="A106" s="147" t="s">
        <v>811</v>
      </c>
      <c r="B106" s="101">
        <v>7.11</v>
      </c>
      <c r="C106" s="101">
        <v>7.84</v>
      </c>
    </row>
    <row r="107" spans="1:3" x14ac:dyDescent="0.25">
      <c r="A107" s="147" t="s">
        <v>812</v>
      </c>
      <c r="B107" s="101">
        <v>7.29</v>
      </c>
      <c r="C107" s="101">
        <v>8.0500000000000007</v>
      </c>
    </row>
    <row r="108" spans="1:3" x14ac:dyDescent="0.25">
      <c r="A108" s="147" t="s">
        <v>813</v>
      </c>
      <c r="B108" s="101">
        <v>7.48</v>
      </c>
      <c r="C108" s="101">
        <v>8.2799999999999994</v>
      </c>
    </row>
    <row r="109" spans="1:3" x14ac:dyDescent="0.25">
      <c r="A109" s="147" t="s">
        <v>814</v>
      </c>
      <c r="B109" s="101">
        <v>7.67</v>
      </c>
      <c r="C109" s="101">
        <v>8.51</v>
      </c>
    </row>
    <row r="110" spans="1:3" x14ac:dyDescent="0.25">
      <c r="A110" s="147" t="s">
        <v>815</v>
      </c>
      <c r="B110" s="101">
        <v>7.88</v>
      </c>
      <c r="C110" s="101">
        <v>8.75</v>
      </c>
    </row>
    <row r="111" spans="1:3" x14ac:dyDescent="0.25">
      <c r="A111" s="147" t="s">
        <v>816</v>
      </c>
      <c r="B111" s="101">
        <v>8.09</v>
      </c>
      <c r="C111" s="101">
        <v>9.01</v>
      </c>
    </row>
    <row r="112" spans="1:3" x14ac:dyDescent="0.25">
      <c r="A112" s="147" t="s">
        <v>817</v>
      </c>
      <c r="B112" s="101">
        <v>8.32</v>
      </c>
      <c r="C112" s="101">
        <v>9.2799999999999994</v>
      </c>
    </row>
    <row r="113" spans="1:3" x14ac:dyDescent="0.25">
      <c r="A113" s="147" t="s">
        <v>818</v>
      </c>
      <c r="B113" s="101">
        <v>8.5500000000000007</v>
      </c>
      <c r="C113" s="101">
        <v>9.5500000000000007</v>
      </c>
    </row>
    <row r="114" spans="1:3" x14ac:dyDescent="0.25">
      <c r="A114" s="147" t="s">
        <v>819</v>
      </c>
      <c r="B114" s="101">
        <v>8.7899999999999991</v>
      </c>
      <c r="C114" s="101">
        <v>9.84</v>
      </c>
    </row>
    <row r="115" spans="1:3" x14ac:dyDescent="0.25">
      <c r="A115" s="147" t="s">
        <v>820</v>
      </c>
      <c r="B115" s="101">
        <v>9.0399999999999991</v>
      </c>
      <c r="C115" s="101">
        <v>10.14</v>
      </c>
    </row>
    <row r="116" spans="1:3" x14ac:dyDescent="0.25">
      <c r="A116" s="147" t="s">
        <v>821</v>
      </c>
      <c r="B116" s="101">
        <v>9.2899999999999991</v>
      </c>
      <c r="C116" s="101">
        <v>10.45</v>
      </c>
    </row>
  </sheetData>
  <sheetProtection algorithmName="SHA-512" hashValue="MT9wVZ8D3hA3ZNG9VQKNLlRNPLKm5aEvNCprmRaUhpkfmGLUPsIopBwlksmWtTIR3AY4nbuhvdlAHWW6/FqcfQ==" saltValue="KcAYC4+0jfYwlISZRgOYXg==" spinCount="100000" sheet="1" objects="1" scenarios="1"/>
  <conditionalFormatting sqref="A6:A21">
    <cfRule type="expression" dxfId="15" priority="11" stopIfTrue="1">
      <formula>MOD(ROW(),2)=0</formula>
    </cfRule>
    <cfRule type="expression" dxfId="14" priority="12" stopIfTrue="1">
      <formula>MOD(ROW(),2)&lt;&gt;0</formula>
    </cfRule>
  </conditionalFormatting>
  <conditionalFormatting sqref="A26:A116">
    <cfRule type="expression" dxfId="13" priority="1" stopIfTrue="1">
      <formula>MOD(ROW(),2)=0</formula>
    </cfRule>
    <cfRule type="expression" dxfId="12" priority="2" stopIfTrue="1">
      <formula>MOD(ROW(),2)&lt;&gt;0</formula>
    </cfRule>
  </conditionalFormatting>
  <conditionalFormatting sqref="B6">
    <cfRule type="expression" dxfId="11" priority="19" stopIfTrue="1">
      <formula>MOD(ROW(),2)=0</formula>
    </cfRule>
    <cfRule type="expression" dxfId="10" priority="20" stopIfTrue="1">
      <formula>MOD(ROW(),2)&lt;&gt;0</formula>
    </cfRule>
  </conditionalFormatting>
  <conditionalFormatting sqref="B17">
    <cfRule type="expression" dxfId="9" priority="9" stopIfTrue="1">
      <formula>MOD(ROW(),2)=0</formula>
    </cfRule>
    <cfRule type="expression" dxfId="8" priority="10" stopIfTrue="1">
      <formula>MOD(ROW(),2)&lt;&gt;0</formula>
    </cfRule>
  </conditionalFormatting>
  <conditionalFormatting sqref="B6:C21">
    <cfRule type="expression" dxfId="7" priority="21" stopIfTrue="1">
      <formula>MOD(ROW(),2)=0</formula>
    </cfRule>
    <cfRule type="expression" dxfId="6" priority="22" stopIfTrue="1">
      <formula>MOD(ROW(),2)&lt;&gt;0</formula>
    </cfRule>
  </conditionalFormatting>
  <conditionalFormatting sqref="B26:C116">
    <cfRule type="expression" dxfId="5" priority="27" stopIfTrue="1">
      <formula>MOD(ROW(),2)=0</formula>
    </cfRule>
    <cfRule type="expression" dxfId="4" priority="28" stopIfTrue="1">
      <formula>MOD(ROW(),2)&lt;&gt;0</formula>
    </cfRule>
  </conditionalFormatting>
  <conditionalFormatting sqref="C6:D8 C18:D21">
    <cfRule type="expression" dxfId="3" priority="31" stopIfTrue="1">
      <formula>MOD(ROW(),2)=0</formula>
    </cfRule>
    <cfRule type="expression" dxfId="2" priority="32" stopIfTrue="1">
      <formula>MOD(ROW(),2)&lt;&gt;0</formula>
    </cfRule>
  </conditionalFormatting>
  <conditionalFormatting sqref="C9:D17">
    <cfRule type="expression" dxfId="1" priority="5" stopIfTrue="1">
      <formula>MOD(ROW(),2)=0</formula>
    </cfRule>
    <cfRule type="expression" dxfId="0" priority="6" stopIfTrue="1">
      <formula>MOD(ROW(),2)&lt;&gt;0</formula>
    </cfRule>
  </conditionalFormatting>
  <hyperlinks>
    <hyperlink ref="B24" location="Assumptions!A1" display="Assumptions" xr:uid="{84D7AE14-765E-4853-8583-CDD5FC10A4B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B4A6-4563-4CB0-9EC3-E9DDB40D56D5}">
  <sheetPr codeName="Sheet8">
    <tabColor rgb="FF00B0F0"/>
  </sheetPr>
  <dimension ref="A1:I56"/>
  <sheetViews>
    <sheetView showGridLines="0" zoomScale="60" zoomScaleNormal="60" workbookViewId="0">
      <selection activeCell="B14" sqref="B14"/>
    </sheetView>
  </sheetViews>
  <sheetFormatPr defaultColWidth="8.88671875" defaultRowHeight="13.2" x14ac:dyDescent="0.25"/>
  <cols>
    <col min="1" max="1" width="55.88671875" style="25" customWidth="1"/>
    <col min="2" max="2" width="61.109375" style="25" customWidth="1"/>
    <col min="3" max="16384" width="8.88671875" style="25"/>
  </cols>
  <sheetData>
    <row r="1" spans="1:9" ht="21" x14ac:dyDescent="0.4">
      <c r="A1" s="50" t="s">
        <v>3</v>
      </c>
      <c r="B1" s="51"/>
      <c r="C1" s="51"/>
      <c r="D1" s="51"/>
      <c r="E1" s="51"/>
      <c r="F1" s="51"/>
      <c r="G1" s="51"/>
      <c r="H1" s="51"/>
      <c r="I1" s="51"/>
    </row>
    <row r="2" spans="1:9" ht="15.6" x14ac:dyDescent="0.3">
      <c r="A2" s="10" t="str">
        <f>IF(title_new="&gt; Enter workbook title here","Enter workbook title in Cover sheet",title_new)</f>
        <v>LGPS_S - Consolidated Factor Spreadsheet</v>
      </c>
      <c r="B2" s="53"/>
      <c r="C2" s="53"/>
      <c r="D2" s="53"/>
      <c r="E2" s="53"/>
      <c r="F2" s="53"/>
      <c r="G2" s="53"/>
      <c r="H2" s="53"/>
      <c r="I2" s="53"/>
    </row>
    <row r="3" spans="1:9" ht="15.6" x14ac:dyDescent="0.3">
      <c r="A3" s="54" t="s">
        <v>705</v>
      </c>
      <c r="B3" s="53"/>
      <c r="C3" s="53"/>
      <c r="D3" s="53"/>
      <c r="E3" s="53"/>
      <c r="F3" s="53"/>
      <c r="G3" s="53"/>
      <c r="H3" s="53"/>
      <c r="I3" s="53"/>
    </row>
    <row r="4" spans="1:9" x14ac:dyDescent="0.25">
      <c r="A4" s="55"/>
    </row>
    <row r="5" spans="1:9" x14ac:dyDescent="0.25">
      <c r="A5" s="130"/>
      <c r="B5" s="130"/>
    </row>
    <row r="6" spans="1:9" x14ac:dyDescent="0.25">
      <c r="A6" s="131"/>
      <c r="B6" s="130"/>
    </row>
    <row r="8" spans="1:9" ht="15.6" x14ac:dyDescent="0.3">
      <c r="A8" s="132" t="s">
        <v>862</v>
      </c>
      <c r="B8" s="133" t="s">
        <v>710</v>
      </c>
    </row>
    <row r="9" spans="1:9" ht="15.6" x14ac:dyDescent="0.3">
      <c r="A9" s="134"/>
      <c r="B9" s="135"/>
    </row>
    <row r="10" spans="1:9" ht="15.6" x14ac:dyDescent="0.3">
      <c r="A10" s="133" t="s">
        <v>711</v>
      </c>
      <c r="B10" s="136"/>
    </row>
    <row r="11" spans="1:9" ht="15" x14ac:dyDescent="0.25">
      <c r="A11" s="137" t="s">
        <v>712</v>
      </c>
      <c r="B11" s="145">
        <v>3.7339999999999998E-2</v>
      </c>
    </row>
    <row r="12" spans="1:9" ht="15" x14ac:dyDescent="0.25">
      <c r="A12" s="136" t="s">
        <v>713</v>
      </c>
      <c r="B12" s="139">
        <v>0.02</v>
      </c>
    </row>
    <row r="13" spans="1:9" ht="15" x14ac:dyDescent="0.25">
      <c r="A13" s="140" t="s">
        <v>863</v>
      </c>
      <c r="B13" s="138">
        <v>3.15E-2</v>
      </c>
    </row>
    <row r="14" spans="1:9" ht="15" x14ac:dyDescent="0.25">
      <c r="A14" s="136" t="s">
        <v>864</v>
      </c>
      <c r="B14" s="139">
        <v>2.1000000000000001E-2</v>
      </c>
    </row>
    <row r="15" spans="1:9" ht="15" x14ac:dyDescent="0.25">
      <c r="A15" s="137" t="s">
        <v>715</v>
      </c>
      <c r="B15" s="138">
        <v>1.4E-2</v>
      </c>
    </row>
    <row r="16" spans="1:9" ht="15" x14ac:dyDescent="0.25">
      <c r="A16" s="136" t="s">
        <v>716</v>
      </c>
      <c r="B16" s="139">
        <v>3.7999999999999999E-2</v>
      </c>
    </row>
    <row r="17" spans="1:2" ht="15" x14ac:dyDescent="0.25">
      <c r="A17" s="137" t="s">
        <v>717</v>
      </c>
      <c r="B17" s="138">
        <v>0.02</v>
      </c>
    </row>
    <row r="18" spans="1:2" ht="15" x14ac:dyDescent="0.25">
      <c r="A18" s="136" t="s">
        <v>718</v>
      </c>
      <c r="B18" s="139">
        <v>1.7000000000000001E-2</v>
      </c>
    </row>
    <row r="19" spans="1:2" ht="15" x14ac:dyDescent="0.25">
      <c r="A19" s="137" t="s">
        <v>719</v>
      </c>
      <c r="B19" s="145">
        <v>2.3019999999999999E-2</v>
      </c>
    </row>
    <row r="20" spans="1:2" ht="15" x14ac:dyDescent="0.25">
      <c r="A20" s="136" t="s">
        <v>720</v>
      </c>
      <c r="B20" s="136" t="s">
        <v>721</v>
      </c>
    </row>
    <row r="21" spans="1:2" ht="15" x14ac:dyDescent="0.25">
      <c r="A21" s="137" t="s">
        <v>722</v>
      </c>
      <c r="B21" s="141" t="s">
        <v>723</v>
      </c>
    </row>
    <row r="22" spans="1:2" ht="15" x14ac:dyDescent="0.25">
      <c r="A22" s="136"/>
      <c r="B22" s="142"/>
    </row>
    <row r="23" spans="1:2" ht="15.6" x14ac:dyDescent="0.3">
      <c r="A23" s="135" t="s">
        <v>724</v>
      </c>
      <c r="B23" s="137"/>
    </row>
    <row r="24" spans="1:2" ht="15" x14ac:dyDescent="0.25">
      <c r="A24" s="136" t="s">
        <v>725</v>
      </c>
      <c r="B24" s="136" t="s">
        <v>758</v>
      </c>
    </row>
    <row r="25" spans="1:2" ht="15" x14ac:dyDescent="0.25">
      <c r="A25" s="137" t="s">
        <v>726</v>
      </c>
      <c r="B25" s="137" t="s">
        <v>759</v>
      </c>
    </row>
    <row r="26" spans="1:2" ht="15" x14ac:dyDescent="0.25">
      <c r="A26" s="136" t="s">
        <v>727</v>
      </c>
      <c r="B26" s="136" t="s">
        <v>764</v>
      </c>
    </row>
    <row r="27" spans="1:2" ht="15" x14ac:dyDescent="0.25">
      <c r="A27" s="137" t="s">
        <v>728</v>
      </c>
      <c r="B27" s="137" t="s">
        <v>765</v>
      </c>
    </row>
    <row r="28" spans="1:2" ht="15" x14ac:dyDescent="0.25">
      <c r="A28" s="136" t="s">
        <v>729</v>
      </c>
      <c r="B28" s="136" t="s">
        <v>760</v>
      </c>
    </row>
    <row r="29" spans="1:2" ht="15" x14ac:dyDescent="0.25">
      <c r="A29" s="137" t="s">
        <v>730</v>
      </c>
      <c r="B29" s="137" t="s">
        <v>766</v>
      </c>
    </row>
    <row r="30" spans="1:2" ht="15" x14ac:dyDescent="0.25">
      <c r="A30" s="136" t="s">
        <v>731</v>
      </c>
      <c r="B30" s="136" t="s">
        <v>732</v>
      </c>
    </row>
    <row r="31" spans="1:2" ht="75" x14ac:dyDescent="0.25">
      <c r="A31" s="146" t="s">
        <v>733</v>
      </c>
      <c r="B31" s="137" t="s">
        <v>767</v>
      </c>
    </row>
    <row r="32" spans="1:2" ht="15" x14ac:dyDescent="0.25">
      <c r="A32" s="136" t="s">
        <v>734</v>
      </c>
      <c r="B32" s="136" t="s">
        <v>714</v>
      </c>
    </row>
    <row r="33" spans="1:2" ht="15" x14ac:dyDescent="0.25">
      <c r="A33" s="137"/>
      <c r="B33" s="137"/>
    </row>
    <row r="34" spans="1:2" ht="15.6" x14ac:dyDescent="0.3">
      <c r="A34" s="133" t="s">
        <v>735</v>
      </c>
      <c r="B34" s="136"/>
    </row>
    <row r="35" spans="1:2" ht="15" x14ac:dyDescent="0.25">
      <c r="A35" s="137" t="s">
        <v>736</v>
      </c>
      <c r="B35" s="143">
        <v>0.4</v>
      </c>
    </row>
    <row r="36" spans="1:2" ht="15" x14ac:dyDescent="0.25">
      <c r="A36" s="136" t="s">
        <v>737</v>
      </c>
      <c r="B36" s="144">
        <v>0.6</v>
      </c>
    </row>
    <row r="37" spans="1:2" ht="30" x14ac:dyDescent="0.25">
      <c r="A37" s="137" t="s">
        <v>738</v>
      </c>
      <c r="B37" s="137" t="s">
        <v>865</v>
      </c>
    </row>
    <row r="38" spans="1:2" ht="30" x14ac:dyDescent="0.25">
      <c r="A38" s="136" t="s">
        <v>739</v>
      </c>
      <c r="B38" s="136" t="s">
        <v>866</v>
      </c>
    </row>
    <row r="39" spans="1:2" ht="45" x14ac:dyDescent="0.25">
      <c r="A39" s="141" t="s">
        <v>740</v>
      </c>
      <c r="B39" s="141" t="s">
        <v>870</v>
      </c>
    </row>
    <row r="40" spans="1:2" ht="15" x14ac:dyDescent="0.25">
      <c r="A40" s="142" t="s">
        <v>741</v>
      </c>
      <c r="B40" s="142" t="s">
        <v>721</v>
      </c>
    </row>
    <row r="41" spans="1:2" ht="15" x14ac:dyDescent="0.25">
      <c r="A41" s="141" t="s">
        <v>742</v>
      </c>
      <c r="B41" s="141" t="s">
        <v>721</v>
      </c>
    </row>
    <row r="42" spans="1:2" ht="15" x14ac:dyDescent="0.25">
      <c r="A42" s="142" t="s">
        <v>743</v>
      </c>
      <c r="B42" s="142" t="s">
        <v>721</v>
      </c>
    </row>
    <row r="43" spans="1:2" ht="15" x14ac:dyDescent="0.25">
      <c r="A43" s="141" t="s">
        <v>744</v>
      </c>
      <c r="B43" s="141" t="s">
        <v>745</v>
      </c>
    </row>
    <row r="44" spans="1:2" ht="15" x14ac:dyDescent="0.25">
      <c r="A44" s="142" t="s">
        <v>746</v>
      </c>
      <c r="B44" s="142" t="s">
        <v>761</v>
      </c>
    </row>
    <row r="45" spans="1:2" ht="15" x14ac:dyDescent="0.25">
      <c r="A45" s="141" t="s">
        <v>747</v>
      </c>
      <c r="B45" s="141" t="s">
        <v>721</v>
      </c>
    </row>
    <row r="46" spans="1:2" ht="15" x14ac:dyDescent="0.25">
      <c r="A46" s="142" t="s">
        <v>748</v>
      </c>
      <c r="B46" s="142" t="s">
        <v>761</v>
      </c>
    </row>
    <row r="47" spans="1:2" ht="15" x14ac:dyDescent="0.25">
      <c r="A47" s="141" t="s">
        <v>749</v>
      </c>
      <c r="B47" s="141" t="s">
        <v>721</v>
      </c>
    </row>
    <row r="48" spans="1:2" ht="15" x14ac:dyDescent="0.25">
      <c r="A48" s="142" t="s">
        <v>750</v>
      </c>
      <c r="B48" s="142" t="s">
        <v>751</v>
      </c>
    </row>
    <row r="49" spans="1:2" ht="15" x14ac:dyDescent="0.25">
      <c r="A49" s="141" t="s">
        <v>752</v>
      </c>
      <c r="B49" s="141" t="s">
        <v>753</v>
      </c>
    </row>
    <row r="50" spans="1:2" ht="90" x14ac:dyDescent="0.25">
      <c r="A50" s="136" t="s">
        <v>754</v>
      </c>
      <c r="B50" s="136" t="s">
        <v>867</v>
      </c>
    </row>
    <row r="51" spans="1:2" ht="15" x14ac:dyDescent="0.25">
      <c r="A51" s="137"/>
      <c r="B51" s="137"/>
    </row>
    <row r="52" spans="1:2" ht="15.6" x14ac:dyDescent="0.3">
      <c r="A52" s="133" t="s">
        <v>755</v>
      </c>
      <c r="B52" s="136"/>
    </row>
    <row r="53" spans="1:2" ht="15" x14ac:dyDescent="0.25">
      <c r="A53" s="136" t="s">
        <v>756</v>
      </c>
      <c r="B53" s="136" t="s">
        <v>871</v>
      </c>
    </row>
    <row r="54" spans="1:2" ht="30" x14ac:dyDescent="0.25">
      <c r="A54" s="141" t="s">
        <v>868</v>
      </c>
      <c r="B54" s="141" t="s">
        <v>873</v>
      </c>
    </row>
    <row r="55" spans="1:2" ht="30" x14ac:dyDescent="0.25">
      <c r="A55" s="136" t="s">
        <v>869</v>
      </c>
      <c r="B55" s="136" t="s">
        <v>757</v>
      </c>
    </row>
    <row r="56" spans="1:2" ht="30" x14ac:dyDescent="0.25">
      <c r="A56" s="141" t="s">
        <v>872</v>
      </c>
      <c r="B56" s="141" t="s">
        <v>874</v>
      </c>
    </row>
  </sheetData>
  <sheetProtection algorithmName="SHA-512" hashValue="b4UNsOrApyM4uUg9OB8PfdqIsEt8NsfqN9giKo3aAHfLN+D3tIf9ge/wwCQxyoyGM18dEHBryk4fhpn068mUTg==" saltValue="gRIf4xFgSGkONNBCZkmwKQ=="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1DDF4-31B2-4349-B354-1EF64F7EFFB7}">
  <sheetPr codeName="Sheet106"/>
  <dimension ref="A1:I75"/>
  <sheetViews>
    <sheetView showGridLines="0" zoomScale="85" zoomScaleNormal="85" workbookViewId="0">
      <selection activeCell="A4" sqref="A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0" t="s">
        <v>3</v>
      </c>
      <c r="B1" s="51"/>
      <c r="C1" s="51"/>
      <c r="D1" s="51"/>
      <c r="E1" s="51"/>
      <c r="F1" s="51"/>
      <c r="G1" s="51"/>
      <c r="H1" s="51"/>
      <c r="I1" s="51"/>
    </row>
    <row r="2" spans="1:9" ht="15.6" x14ac:dyDescent="0.3">
      <c r="A2" s="52" t="str">
        <f>IF(title="&gt; Enter workbook title here","Enter workbook title in Cover sheet",title)</f>
        <v>LGPS_S - Consolidated Factor Spreadsheet</v>
      </c>
      <c r="B2" s="53"/>
      <c r="C2" s="53"/>
      <c r="D2" s="53"/>
      <c r="E2" s="53"/>
      <c r="F2" s="53"/>
      <c r="G2" s="53"/>
      <c r="H2" s="53"/>
      <c r="I2" s="53"/>
    </row>
    <row r="3" spans="1:9" ht="15.6" x14ac:dyDescent="0.3">
      <c r="A3" s="54" t="str">
        <f>TABLE_FACTOR_TYPE_1&amp;" - x-"&amp;TABLE_SERIES_NUMBER_1</f>
        <v>CETV - x-201</v>
      </c>
      <c r="B3" s="53"/>
      <c r="C3" s="53"/>
      <c r="D3" s="53"/>
      <c r="E3" s="53"/>
      <c r="F3" s="53"/>
      <c r="G3" s="53"/>
      <c r="H3" s="53"/>
      <c r="I3" s="53"/>
    </row>
    <row r="4" spans="1:9" x14ac:dyDescent="0.25">
      <c r="A4" s="55"/>
    </row>
    <row r="6" spans="1:9" x14ac:dyDescent="0.25">
      <c r="A6" s="150" t="s">
        <v>22</v>
      </c>
      <c r="B6" s="149" t="s">
        <v>24</v>
      </c>
      <c r="C6" s="149"/>
      <c r="D6" s="149"/>
      <c r="E6" s="149"/>
      <c r="F6" s="149"/>
      <c r="G6" s="149"/>
    </row>
    <row r="7" spans="1:9" x14ac:dyDescent="0.25">
      <c r="A7" s="83" t="s">
        <v>14</v>
      </c>
      <c r="B7" s="149" t="s">
        <v>43</v>
      </c>
      <c r="C7" s="149"/>
      <c r="D7" s="149"/>
      <c r="E7" s="149"/>
      <c r="F7" s="149"/>
      <c r="G7" s="149"/>
    </row>
    <row r="8" spans="1:9" x14ac:dyDescent="0.25">
      <c r="A8" s="83" t="s">
        <v>44</v>
      </c>
      <c r="B8" s="149" t="s">
        <v>567</v>
      </c>
      <c r="C8" s="149"/>
      <c r="D8" s="149"/>
      <c r="E8" s="149"/>
      <c r="F8" s="149"/>
      <c r="G8" s="149"/>
    </row>
    <row r="9" spans="1:9" x14ac:dyDescent="0.25">
      <c r="A9" s="83" t="s">
        <v>15</v>
      </c>
      <c r="B9" s="149" t="s">
        <v>260</v>
      </c>
      <c r="C9" s="149"/>
      <c r="D9" s="149"/>
      <c r="E9" s="149"/>
      <c r="F9" s="149"/>
      <c r="G9" s="149"/>
    </row>
    <row r="10" spans="1:9" x14ac:dyDescent="0.25">
      <c r="A10" s="83" t="s">
        <v>1</v>
      </c>
      <c r="B10" s="149" t="s">
        <v>261</v>
      </c>
      <c r="C10" s="149"/>
      <c r="D10" s="149"/>
      <c r="E10" s="149"/>
      <c r="F10" s="149"/>
      <c r="G10" s="149"/>
    </row>
    <row r="11" spans="1:9" x14ac:dyDescent="0.25">
      <c r="A11" s="83" t="s">
        <v>21</v>
      </c>
      <c r="B11" s="149" t="s">
        <v>262</v>
      </c>
      <c r="C11" s="149"/>
      <c r="D11" s="149"/>
      <c r="E11" s="149"/>
      <c r="F11" s="149"/>
      <c r="G11" s="149"/>
    </row>
    <row r="12" spans="1:9" x14ac:dyDescent="0.25">
      <c r="A12" s="83" t="s">
        <v>256</v>
      </c>
      <c r="B12" s="149" t="s">
        <v>263</v>
      </c>
      <c r="C12" s="149"/>
      <c r="D12" s="149"/>
      <c r="E12" s="149"/>
      <c r="F12" s="149"/>
      <c r="G12" s="149"/>
    </row>
    <row r="13" spans="1:9" x14ac:dyDescent="0.25">
      <c r="A13" s="83" t="s">
        <v>46</v>
      </c>
      <c r="B13" s="149">
        <v>0</v>
      </c>
      <c r="C13" s="149"/>
      <c r="D13" s="149"/>
      <c r="E13" s="149"/>
      <c r="F13" s="149"/>
      <c r="G13" s="149"/>
    </row>
    <row r="14" spans="1:9" x14ac:dyDescent="0.25">
      <c r="A14" s="83" t="s">
        <v>16</v>
      </c>
      <c r="B14" s="149">
        <v>201</v>
      </c>
      <c r="C14" s="149"/>
      <c r="D14" s="149"/>
      <c r="E14" s="149"/>
      <c r="F14" s="149"/>
      <c r="G14" s="149"/>
    </row>
    <row r="15" spans="1:9" x14ac:dyDescent="0.25">
      <c r="A15" s="83" t="s">
        <v>47</v>
      </c>
      <c r="B15" s="149" t="s">
        <v>264</v>
      </c>
      <c r="C15" s="149"/>
      <c r="D15" s="149"/>
      <c r="E15" s="149"/>
      <c r="F15" s="149"/>
      <c r="G15" s="149"/>
    </row>
    <row r="16" spans="1:9" x14ac:dyDescent="0.25">
      <c r="A16" s="83" t="s">
        <v>48</v>
      </c>
      <c r="B16" s="149" t="s">
        <v>265</v>
      </c>
      <c r="C16" s="149"/>
      <c r="D16" s="149"/>
      <c r="E16" s="149"/>
      <c r="F16" s="149"/>
      <c r="G16" s="149"/>
    </row>
    <row r="17" spans="1:7" x14ac:dyDescent="0.25">
      <c r="A17" s="151" t="s">
        <v>694</v>
      </c>
      <c r="B17" s="149"/>
      <c r="C17" s="149"/>
      <c r="D17" s="149"/>
      <c r="E17" s="149"/>
      <c r="F17" s="149"/>
      <c r="G17" s="149"/>
    </row>
    <row r="18" spans="1:7" x14ac:dyDescent="0.25">
      <c r="A18" s="83" t="s">
        <v>17</v>
      </c>
      <c r="B18" s="152">
        <v>45072</v>
      </c>
      <c r="C18" s="149"/>
      <c r="D18" s="149"/>
      <c r="E18" s="149"/>
      <c r="F18" s="149"/>
      <c r="G18" s="149"/>
    </row>
    <row r="19" spans="1:7" x14ac:dyDescent="0.25">
      <c r="A19" s="83" t="s">
        <v>18</v>
      </c>
      <c r="B19" s="152">
        <v>45014</v>
      </c>
      <c r="C19" s="149"/>
      <c r="D19" s="149"/>
      <c r="E19" s="149"/>
      <c r="F19" s="149"/>
      <c r="G19" s="149"/>
    </row>
    <row r="20" spans="1:7" x14ac:dyDescent="0.25">
      <c r="A20" s="83" t="s">
        <v>254</v>
      </c>
      <c r="B20" s="149" t="s">
        <v>578</v>
      </c>
      <c r="C20" s="149"/>
      <c r="D20" s="149"/>
      <c r="E20" s="149"/>
      <c r="F20" s="149"/>
      <c r="G20" s="149"/>
    </row>
    <row r="21" spans="1:7" x14ac:dyDescent="0.25">
      <c r="A21" s="83" t="s">
        <v>762</v>
      </c>
      <c r="B21" s="149" t="s">
        <v>710</v>
      </c>
      <c r="C21" s="149"/>
      <c r="D21" s="149"/>
      <c r="E21" s="149"/>
      <c r="F21" s="149"/>
      <c r="G21" s="149"/>
    </row>
    <row r="22" spans="1:7" x14ac:dyDescent="0.25">
      <c r="A22" s="94"/>
    </row>
    <row r="23" spans="1:7" x14ac:dyDescent="0.25">
      <c r="B23" s="94" t="str">
        <f>HYPERLINK("#'Factor List'!A1","Back to Factor List")</f>
        <v>Back to Factor List</v>
      </c>
    </row>
    <row r="24" spans="1:7" x14ac:dyDescent="0.25">
      <c r="B24" s="94" t="s">
        <v>705</v>
      </c>
    </row>
    <row r="26" spans="1:7" ht="26.4" x14ac:dyDescent="0.25">
      <c r="A26" s="102" t="s">
        <v>266</v>
      </c>
      <c r="B26" s="102" t="s">
        <v>267</v>
      </c>
      <c r="C26" s="102" t="s">
        <v>688</v>
      </c>
      <c r="D26" s="102" t="s">
        <v>268</v>
      </c>
      <c r="E26" s="102" t="s">
        <v>269</v>
      </c>
      <c r="F26" s="102" t="s">
        <v>270</v>
      </c>
      <c r="G26" s="102" t="s">
        <v>271</v>
      </c>
    </row>
    <row r="27" spans="1:7" x14ac:dyDescent="0.25">
      <c r="A27" s="103">
        <v>16</v>
      </c>
      <c r="B27" s="104">
        <v>8.81</v>
      </c>
      <c r="C27" s="104">
        <v>0.44</v>
      </c>
      <c r="D27" s="104">
        <v>1.46</v>
      </c>
      <c r="E27" s="104">
        <v>0</v>
      </c>
      <c r="F27" s="104">
        <v>0</v>
      </c>
      <c r="G27" s="104">
        <v>0</v>
      </c>
    </row>
    <row r="28" spans="1:7" x14ac:dyDescent="0.25">
      <c r="A28" s="103">
        <v>17</v>
      </c>
      <c r="B28" s="104">
        <v>8.94</v>
      </c>
      <c r="C28" s="104">
        <v>0.45</v>
      </c>
      <c r="D28" s="104">
        <v>1.54</v>
      </c>
      <c r="E28" s="104">
        <v>0</v>
      </c>
      <c r="F28" s="104">
        <v>0</v>
      </c>
      <c r="G28" s="104">
        <v>0</v>
      </c>
    </row>
    <row r="29" spans="1:7" x14ac:dyDescent="0.25">
      <c r="A29" s="103">
        <v>18</v>
      </c>
      <c r="B29" s="104">
        <v>9.07</v>
      </c>
      <c r="C29" s="104">
        <v>0.46</v>
      </c>
      <c r="D29" s="104">
        <v>1.63</v>
      </c>
      <c r="E29" s="104">
        <v>0</v>
      </c>
      <c r="F29" s="104">
        <v>0</v>
      </c>
      <c r="G29" s="104">
        <v>0</v>
      </c>
    </row>
    <row r="30" spans="1:7" x14ac:dyDescent="0.25">
      <c r="A30" s="103">
        <v>19</v>
      </c>
      <c r="B30" s="104">
        <v>9.1999999999999993</v>
      </c>
      <c r="C30" s="104">
        <v>0.46</v>
      </c>
      <c r="D30" s="104">
        <v>1.68</v>
      </c>
      <c r="E30" s="104">
        <v>0</v>
      </c>
      <c r="F30" s="104">
        <v>0</v>
      </c>
      <c r="G30" s="104">
        <v>0</v>
      </c>
    </row>
    <row r="31" spans="1:7" x14ac:dyDescent="0.25">
      <c r="A31" s="103">
        <v>20</v>
      </c>
      <c r="B31" s="104">
        <v>9.33</v>
      </c>
      <c r="C31" s="104">
        <v>0.47</v>
      </c>
      <c r="D31" s="104">
        <v>1.71</v>
      </c>
      <c r="E31" s="104">
        <v>0</v>
      </c>
      <c r="F31" s="104">
        <v>0</v>
      </c>
      <c r="G31" s="104">
        <v>0</v>
      </c>
    </row>
    <row r="32" spans="1:7" x14ac:dyDescent="0.25">
      <c r="A32" s="103">
        <v>21</v>
      </c>
      <c r="B32" s="104">
        <v>9.4600000000000009</v>
      </c>
      <c r="C32" s="104">
        <v>0.48</v>
      </c>
      <c r="D32" s="104">
        <v>1.74</v>
      </c>
      <c r="E32" s="104">
        <v>0</v>
      </c>
      <c r="F32" s="104">
        <v>0</v>
      </c>
      <c r="G32" s="104">
        <v>0</v>
      </c>
    </row>
    <row r="33" spans="1:7" x14ac:dyDescent="0.25">
      <c r="A33" s="103">
        <v>22</v>
      </c>
      <c r="B33" s="104">
        <v>9.6</v>
      </c>
      <c r="C33" s="104">
        <v>0.49</v>
      </c>
      <c r="D33" s="104">
        <v>1.76</v>
      </c>
      <c r="E33" s="104">
        <v>0</v>
      </c>
      <c r="F33" s="104">
        <v>0</v>
      </c>
      <c r="G33" s="104">
        <v>0</v>
      </c>
    </row>
    <row r="34" spans="1:7" x14ac:dyDescent="0.25">
      <c r="A34" s="103">
        <v>23</v>
      </c>
      <c r="B34" s="104">
        <v>9.73</v>
      </c>
      <c r="C34" s="104">
        <v>0.5</v>
      </c>
      <c r="D34" s="104">
        <v>1.79</v>
      </c>
      <c r="E34" s="104">
        <v>0</v>
      </c>
      <c r="F34" s="104">
        <v>0</v>
      </c>
      <c r="G34" s="104">
        <v>0</v>
      </c>
    </row>
    <row r="35" spans="1:7" x14ac:dyDescent="0.25">
      <c r="A35" s="103">
        <v>24</v>
      </c>
      <c r="B35" s="104">
        <v>9.8699999999999992</v>
      </c>
      <c r="C35" s="104">
        <v>0.51</v>
      </c>
      <c r="D35" s="104">
        <v>1.82</v>
      </c>
      <c r="E35" s="104">
        <v>0</v>
      </c>
      <c r="F35" s="104">
        <v>0</v>
      </c>
      <c r="G35" s="104">
        <v>0</v>
      </c>
    </row>
    <row r="36" spans="1:7" x14ac:dyDescent="0.25">
      <c r="A36" s="103">
        <v>25</v>
      </c>
      <c r="B36" s="104">
        <v>10.01</v>
      </c>
      <c r="C36" s="104">
        <v>0.51</v>
      </c>
      <c r="D36" s="104">
        <v>1.85</v>
      </c>
      <c r="E36" s="104">
        <v>0</v>
      </c>
      <c r="F36" s="104">
        <v>0</v>
      </c>
      <c r="G36" s="104">
        <v>0</v>
      </c>
    </row>
    <row r="37" spans="1:7" x14ac:dyDescent="0.25">
      <c r="A37" s="103">
        <v>26</v>
      </c>
      <c r="B37" s="104">
        <v>10.16</v>
      </c>
      <c r="C37" s="104">
        <v>0.52</v>
      </c>
      <c r="D37" s="104">
        <v>1.87</v>
      </c>
      <c r="E37" s="104">
        <v>0</v>
      </c>
      <c r="F37" s="104">
        <v>0</v>
      </c>
      <c r="G37" s="104">
        <v>0</v>
      </c>
    </row>
    <row r="38" spans="1:7" x14ac:dyDescent="0.25">
      <c r="A38" s="103">
        <v>27</v>
      </c>
      <c r="B38" s="104">
        <v>10.3</v>
      </c>
      <c r="C38" s="104">
        <v>0.53</v>
      </c>
      <c r="D38" s="104">
        <v>1.9</v>
      </c>
      <c r="E38" s="104">
        <v>0</v>
      </c>
      <c r="F38" s="104">
        <v>0</v>
      </c>
      <c r="G38" s="104">
        <v>0</v>
      </c>
    </row>
    <row r="39" spans="1:7" x14ac:dyDescent="0.25">
      <c r="A39" s="103">
        <v>28</v>
      </c>
      <c r="B39" s="104">
        <v>10.45</v>
      </c>
      <c r="C39" s="104">
        <v>0.54</v>
      </c>
      <c r="D39" s="104">
        <v>1.93</v>
      </c>
      <c r="E39" s="104">
        <v>0</v>
      </c>
      <c r="F39" s="104">
        <v>0</v>
      </c>
      <c r="G39" s="104">
        <v>0</v>
      </c>
    </row>
    <row r="40" spans="1:7" x14ac:dyDescent="0.25">
      <c r="A40" s="103">
        <v>29</v>
      </c>
      <c r="B40" s="104">
        <v>10.6</v>
      </c>
      <c r="C40" s="104">
        <v>0.55000000000000004</v>
      </c>
      <c r="D40" s="104">
        <v>1.96</v>
      </c>
      <c r="E40" s="104">
        <v>0</v>
      </c>
      <c r="F40" s="104">
        <v>0</v>
      </c>
      <c r="G40" s="104">
        <v>0</v>
      </c>
    </row>
    <row r="41" spans="1:7" x14ac:dyDescent="0.25">
      <c r="A41" s="103">
        <v>30</v>
      </c>
      <c r="B41" s="104">
        <v>10.75</v>
      </c>
      <c r="C41" s="104">
        <v>0.56000000000000005</v>
      </c>
      <c r="D41" s="104">
        <v>1.98</v>
      </c>
      <c r="E41" s="104">
        <v>0</v>
      </c>
      <c r="F41" s="104">
        <v>0</v>
      </c>
      <c r="G41" s="104">
        <v>0</v>
      </c>
    </row>
    <row r="42" spans="1:7" x14ac:dyDescent="0.25">
      <c r="A42" s="103">
        <v>31</v>
      </c>
      <c r="B42" s="104">
        <v>10.91</v>
      </c>
      <c r="C42" s="104">
        <v>0.56999999999999995</v>
      </c>
      <c r="D42" s="104">
        <v>2.0099999999999998</v>
      </c>
      <c r="E42" s="104">
        <v>0</v>
      </c>
      <c r="F42" s="104">
        <v>0</v>
      </c>
      <c r="G42" s="104">
        <v>0</v>
      </c>
    </row>
    <row r="43" spans="1:7" x14ac:dyDescent="0.25">
      <c r="A43" s="103">
        <v>32</v>
      </c>
      <c r="B43" s="104">
        <v>11.07</v>
      </c>
      <c r="C43" s="104">
        <v>0.57999999999999996</v>
      </c>
      <c r="D43" s="104">
        <v>2.04</v>
      </c>
      <c r="E43" s="104">
        <v>0</v>
      </c>
      <c r="F43" s="104">
        <v>0</v>
      </c>
      <c r="G43" s="104">
        <v>0</v>
      </c>
    </row>
    <row r="44" spans="1:7" x14ac:dyDescent="0.25">
      <c r="A44" s="103">
        <v>33</v>
      </c>
      <c r="B44" s="104">
        <v>11.23</v>
      </c>
      <c r="C44" s="104">
        <v>0.59</v>
      </c>
      <c r="D44" s="104">
        <v>2.06</v>
      </c>
      <c r="E44" s="104">
        <v>0</v>
      </c>
      <c r="F44" s="104">
        <v>0</v>
      </c>
      <c r="G44" s="104">
        <v>0</v>
      </c>
    </row>
    <row r="45" spans="1:7" x14ac:dyDescent="0.25">
      <c r="A45" s="103">
        <v>34</v>
      </c>
      <c r="B45" s="104">
        <v>11.39</v>
      </c>
      <c r="C45" s="104">
        <v>0.6</v>
      </c>
      <c r="D45" s="104">
        <v>2.09</v>
      </c>
      <c r="E45" s="104">
        <v>0</v>
      </c>
      <c r="F45" s="104">
        <v>0</v>
      </c>
      <c r="G45" s="104">
        <v>0</v>
      </c>
    </row>
    <row r="46" spans="1:7" x14ac:dyDescent="0.25">
      <c r="A46" s="103">
        <v>35</v>
      </c>
      <c r="B46" s="104">
        <v>11.55</v>
      </c>
      <c r="C46" s="104">
        <v>0.61</v>
      </c>
      <c r="D46" s="104">
        <v>2.12</v>
      </c>
      <c r="E46" s="104">
        <v>0</v>
      </c>
      <c r="F46" s="104">
        <v>0</v>
      </c>
      <c r="G46" s="104">
        <v>0</v>
      </c>
    </row>
    <row r="47" spans="1:7" x14ac:dyDescent="0.25">
      <c r="A47" s="103">
        <v>36</v>
      </c>
      <c r="B47" s="104">
        <v>11.72</v>
      </c>
      <c r="C47" s="104">
        <v>0.62</v>
      </c>
      <c r="D47" s="104">
        <v>2.14</v>
      </c>
      <c r="E47" s="104">
        <v>0</v>
      </c>
      <c r="F47" s="104">
        <v>0</v>
      </c>
      <c r="G47" s="104">
        <v>0</v>
      </c>
    </row>
    <row r="48" spans="1:7" x14ac:dyDescent="0.25">
      <c r="A48" s="103">
        <v>37</v>
      </c>
      <c r="B48" s="104">
        <v>11.89</v>
      </c>
      <c r="C48" s="104">
        <v>0.63</v>
      </c>
      <c r="D48" s="104">
        <v>2.17</v>
      </c>
      <c r="E48" s="104">
        <v>0</v>
      </c>
      <c r="F48" s="104">
        <v>0</v>
      </c>
      <c r="G48" s="104">
        <v>0</v>
      </c>
    </row>
    <row r="49" spans="1:7" x14ac:dyDescent="0.25">
      <c r="A49" s="103">
        <v>38</v>
      </c>
      <c r="B49" s="104">
        <v>12.07</v>
      </c>
      <c r="C49" s="104">
        <v>0.64</v>
      </c>
      <c r="D49" s="104">
        <v>2.19</v>
      </c>
      <c r="E49" s="104">
        <v>0</v>
      </c>
      <c r="F49" s="104">
        <v>0</v>
      </c>
      <c r="G49" s="104">
        <v>0</v>
      </c>
    </row>
    <row r="50" spans="1:7" x14ac:dyDescent="0.25">
      <c r="A50" s="103">
        <v>39</v>
      </c>
      <c r="B50" s="104">
        <v>12.24</v>
      </c>
      <c r="C50" s="104">
        <v>0.65</v>
      </c>
      <c r="D50" s="104">
        <v>2.2200000000000002</v>
      </c>
      <c r="E50" s="104">
        <v>0</v>
      </c>
      <c r="F50" s="104">
        <v>0</v>
      </c>
      <c r="G50" s="104">
        <v>0</v>
      </c>
    </row>
    <row r="51" spans="1:7" x14ac:dyDescent="0.25">
      <c r="A51" s="103">
        <v>40</v>
      </c>
      <c r="B51" s="104">
        <v>12.42</v>
      </c>
      <c r="C51" s="104">
        <v>0.66</v>
      </c>
      <c r="D51" s="104">
        <v>2.2400000000000002</v>
      </c>
      <c r="E51" s="104">
        <v>0</v>
      </c>
      <c r="F51" s="104">
        <v>0</v>
      </c>
      <c r="G51" s="104">
        <v>0</v>
      </c>
    </row>
    <row r="52" spans="1:7" x14ac:dyDescent="0.25">
      <c r="A52" s="103">
        <v>41</v>
      </c>
      <c r="B52" s="104">
        <v>12.6</v>
      </c>
      <c r="C52" s="104">
        <v>0.67</v>
      </c>
      <c r="D52" s="104">
        <v>2.27</v>
      </c>
      <c r="E52" s="104">
        <v>0</v>
      </c>
      <c r="F52" s="104">
        <v>0</v>
      </c>
      <c r="G52" s="104">
        <v>0</v>
      </c>
    </row>
    <row r="53" spans="1:7" x14ac:dyDescent="0.25">
      <c r="A53" s="103">
        <v>42</v>
      </c>
      <c r="B53" s="104">
        <v>12.79</v>
      </c>
      <c r="C53" s="104">
        <v>0.68</v>
      </c>
      <c r="D53" s="104">
        <v>2.29</v>
      </c>
      <c r="E53" s="104">
        <v>0</v>
      </c>
      <c r="F53" s="104">
        <v>0</v>
      </c>
      <c r="G53" s="104">
        <v>0</v>
      </c>
    </row>
    <row r="54" spans="1:7" x14ac:dyDescent="0.25">
      <c r="A54" s="103">
        <v>43</v>
      </c>
      <c r="B54" s="104">
        <v>12.98</v>
      </c>
      <c r="C54" s="104">
        <v>0.7</v>
      </c>
      <c r="D54" s="104">
        <v>2.31</v>
      </c>
      <c r="E54" s="104">
        <v>0</v>
      </c>
      <c r="F54" s="104">
        <v>0</v>
      </c>
      <c r="G54" s="104">
        <v>0</v>
      </c>
    </row>
    <row r="55" spans="1:7" x14ac:dyDescent="0.25">
      <c r="A55" s="103">
        <v>44</v>
      </c>
      <c r="B55" s="104">
        <v>13.17</v>
      </c>
      <c r="C55" s="104">
        <v>0.71</v>
      </c>
      <c r="D55" s="104">
        <v>2.33</v>
      </c>
      <c r="E55" s="104">
        <v>0</v>
      </c>
      <c r="F55" s="104">
        <v>0</v>
      </c>
      <c r="G55" s="104">
        <v>0</v>
      </c>
    </row>
    <row r="56" spans="1:7" x14ac:dyDescent="0.25">
      <c r="A56" s="103">
        <v>45</v>
      </c>
      <c r="B56" s="104">
        <v>13.37</v>
      </c>
      <c r="C56" s="104">
        <v>0.72</v>
      </c>
      <c r="D56" s="104">
        <v>2.35</v>
      </c>
      <c r="E56" s="104">
        <v>0</v>
      </c>
      <c r="F56" s="104">
        <v>0</v>
      </c>
      <c r="G56" s="104">
        <v>0</v>
      </c>
    </row>
    <row r="57" spans="1:7" x14ac:dyDescent="0.25">
      <c r="A57" s="103">
        <v>46</v>
      </c>
      <c r="B57" s="104">
        <v>13.57</v>
      </c>
      <c r="C57" s="104">
        <v>0.73</v>
      </c>
      <c r="D57" s="104">
        <v>2.37</v>
      </c>
      <c r="E57" s="104">
        <v>0</v>
      </c>
      <c r="F57" s="104">
        <v>0</v>
      </c>
      <c r="G57" s="104">
        <v>0</v>
      </c>
    </row>
    <row r="58" spans="1:7" x14ac:dyDescent="0.25">
      <c r="A58" s="103">
        <v>47</v>
      </c>
      <c r="B58" s="104">
        <v>13.78</v>
      </c>
      <c r="C58" s="104">
        <v>0.74</v>
      </c>
      <c r="D58" s="104">
        <v>2.39</v>
      </c>
      <c r="E58" s="104">
        <v>0</v>
      </c>
      <c r="F58" s="104">
        <v>0</v>
      </c>
      <c r="G58" s="104">
        <v>0</v>
      </c>
    </row>
    <row r="59" spans="1:7" x14ac:dyDescent="0.25">
      <c r="A59" s="103">
        <v>48</v>
      </c>
      <c r="B59" s="104">
        <v>13.99</v>
      </c>
      <c r="C59" s="104">
        <v>0.76</v>
      </c>
      <c r="D59" s="104">
        <v>2.4</v>
      </c>
      <c r="E59" s="104">
        <v>0</v>
      </c>
      <c r="F59" s="104">
        <v>0</v>
      </c>
      <c r="G59" s="104">
        <v>0</v>
      </c>
    </row>
    <row r="60" spans="1:7" x14ac:dyDescent="0.25">
      <c r="A60" s="103">
        <v>49</v>
      </c>
      <c r="B60" s="104">
        <v>14.2</v>
      </c>
      <c r="C60" s="104">
        <v>0.77</v>
      </c>
      <c r="D60" s="104">
        <v>2.42</v>
      </c>
      <c r="E60" s="104">
        <v>0</v>
      </c>
      <c r="F60" s="104">
        <v>0</v>
      </c>
      <c r="G60" s="104">
        <v>0</v>
      </c>
    </row>
    <row r="61" spans="1:7" x14ac:dyDescent="0.25">
      <c r="A61" s="103">
        <v>50</v>
      </c>
      <c r="B61" s="104">
        <v>14.42</v>
      </c>
      <c r="C61" s="104">
        <v>0.78</v>
      </c>
      <c r="D61" s="104">
        <v>2.4300000000000002</v>
      </c>
      <c r="E61" s="104">
        <v>0</v>
      </c>
      <c r="F61" s="104">
        <v>0</v>
      </c>
      <c r="G61" s="104">
        <v>0</v>
      </c>
    </row>
    <row r="62" spans="1:7" x14ac:dyDescent="0.25">
      <c r="A62" s="103">
        <v>51</v>
      </c>
      <c r="B62" s="104">
        <v>14.65</v>
      </c>
      <c r="C62" s="104">
        <v>0.8</v>
      </c>
      <c r="D62" s="104">
        <v>2.4500000000000002</v>
      </c>
      <c r="E62" s="104">
        <v>0</v>
      </c>
      <c r="F62" s="104">
        <v>0</v>
      </c>
      <c r="G62" s="104">
        <v>0</v>
      </c>
    </row>
    <row r="63" spans="1:7" x14ac:dyDescent="0.25">
      <c r="A63" s="103">
        <v>52</v>
      </c>
      <c r="B63" s="104">
        <v>14.88</v>
      </c>
      <c r="C63" s="104">
        <v>0.81</v>
      </c>
      <c r="D63" s="104">
        <v>2.46</v>
      </c>
      <c r="E63" s="104">
        <v>0</v>
      </c>
      <c r="F63" s="104">
        <v>0</v>
      </c>
      <c r="G63" s="104">
        <v>0</v>
      </c>
    </row>
    <row r="64" spans="1:7" x14ac:dyDescent="0.25">
      <c r="A64" s="103">
        <v>53</v>
      </c>
      <c r="B64" s="104">
        <v>15.11</v>
      </c>
      <c r="C64" s="104">
        <v>0.82</v>
      </c>
      <c r="D64" s="104">
        <v>2.4700000000000002</v>
      </c>
      <c r="E64" s="104">
        <v>0</v>
      </c>
      <c r="F64" s="104">
        <v>0</v>
      </c>
      <c r="G64" s="104">
        <v>0</v>
      </c>
    </row>
    <row r="65" spans="1:7" x14ac:dyDescent="0.25">
      <c r="A65" s="103">
        <v>54</v>
      </c>
      <c r="B65" s="104">
        <v>15.36</v>
      </c>
      <c r="C65" s="104">
        <v>0.84</v>
      </c>
      <c r="D65" s="104">
        <v>2.48</v>
      </c>
      <c r="E65" s="104">
        <v>0</v>
      </c>
      <c r="F65" s="104">
        <v>0</v>
      </c>
      <c r="G65" s="104">
        <v>0</v>
      </c>
    </row>
    <row r="66" spans="1:7" x14ac:dyDescent="0.25">
      <c r="A66" s="103">
        <v>55</v>
      </c>
      <c r="B66" s="104">
        <v>15.61</v>
      </c>
      <c r="C66" s="104">
        <v>0.85</v>
      </c>
      <c r="D66" s="104">
        <v>2.48</v>
      </c>
      <c r="E66" s="104">
        <v>0</v>
      </c>
      <c r="F66" s="104">
        <v>0</v>
      </c>
      <c r="G66" s="104">
        <v>0</v>
      </c>
    </row>
    <row r="67" spans="1:7" x14ac:dyDescent="0.25">
      <c r="A67" s="103">
        <v>56</v>
      </c>
      <c r="B67" s="104">
        <v>15.86</v>
      </c>
      <c r="C67" s="104">
        <v>0.87</v>
      </c>
      <c r="D67" s="104">
        <v>2.4900000000000002</v>
      </c>
      <c r="E67" s="104">
        <v>0</v>
      </c>
      <c r="F67" s="104">
        <v>0</v>
      </c>
      <c r="G67" s="104">
        <v>0</v>
      </c>
    </row>
    <row r="68" spans="1:7" x14ac:dyDescent="0.25">
      <c r="A68" s="103">
        <v>57</v>
      </c>
      <c r="B68" s="104">
        <v>16.13</v>
      </c>
      <c r="C68" s="104">
        <v>0.88</v>
      </c>
      <c r="D68" s="104">
        <v>2.4900000000000002</v>
      </c>
      <c r="E68" s="104">
        <v>0</v>
      </c>
      <c r="F68" s="104">
        <v>0</v>
      </c>
      <c r="G68" s="104">
        <v>0</v>
      </c>
    </row>
    <row r="69" spans="1:7" x14ac:dyDescent="0.25">
      <c r="A69" s="103">
        <v>58</v>
      </c>
      <c r="B69" s="104">
        <v>16.399999999999999</v>
      </c>
      <c r="C69" s="104">
        <v>0.9</v>
      </c>
      <c r="D69" s="104">
        <v>2.4900000000000002</v>
      </c>
      <c r="E69" s="104">
        <v>0</v>
      </c>
      <c r="F69" s="104">
        <v>0</v>
      </c>
      <c r="G69" s="104">
        <v>0</v>
      </c>
    </row>
    <row r="70" spans="1:7" x14ac:dyDescent="0.25">
      <c r="A70" s="103">
        <v>59</v>
      </c>
      <c r="B70" s="104">
        <v>16.690000000000001</v>
      </c>
      <c r="C70" s="104">
        <v>0.91</v>
      </c>
      <c r="D70" s="104">
        <v>2.48</v>
      </c>
      <c r="E70" s="104">
        <v>0</v>
      </c>
      <c r="F70" s="104">
        <v>0</v>
      </c>
      <c r="G70" s="104">
        <v>0</v>
      </c>
    </row>
    <row r="71" spans="1:7" x14ac:dyDescent="0.25">
      <c r="A71" s="103">
        <v>60</v>
      </c>
      <c r="B71" s="104">
        <v>16.98</v>
      </c>
      <c r="C71" s="104">
        <v>0.93</v>
      </c>
      <c r="D71" s="104">
        <v>2.4700000000000002</v>
      </c>
      <c r="E71" s="104">
        <v>0</v>
      </c>
      <c r="F71" s="104">
        <v>0</v>
      </c>
      <c r="G71" s="104">
        <v>0</v>
      </c>
    </row>
    <row r="72" spans="1:7" x14ac:dyDescent="0.25">
      <c r="A72" s="103">
        <v>61</v>
      </c>
      <c r="B72" s="104">
        <v>17.29</v>
      </c>
      <c r="C72" s="104">
        <v>0.94</v>
      </c>
      <c r="D72" s="104">
        <v>2.46</v>
      </c>
      <c r="E72" s="104">
        <v>0</v>
      </c>
      <c r="F72" s="104">
        <v>0</v>
      </c>
      <c r="G72" s="104">
        <v>0</v>
      </c>
    </row>
    <row r="73" spans="1:7" x14ac:dyDescent="0.25">
      <c r="A73" s="103">
        <v>62</v>
      </c>
      <c r="B73" s="104">
        <v>17.62</v>
      </c>
      <c r="C73" s="104">
        <v>0.96</v>
      </c>
      <c r="D73" s="104">
        <v>2.4500000000000002</v>
      </c>
      <c r="E73" s="104">
        <v>0</v>
      </c>
      <c r="F73" s="104">
        <v>0</v>
      </c>
      <c r="G73" s="104">
        <v>0</v>
      </c>
    </row>
    <row r="74" spans="1:7" x14ac:dyDescent="0.25">
      <c r="A74" s="103">
        <v>63</v>
      </c>
      <c r="B74" s="104">
        <v>17.96</v>
      </c>
      <c r="C74" s="104">
        <v>0.98</v>
      </c>
      <c r="D74" s="104">
        <v>2.4300000000000002</v>
      </c>
      <c r="E74" s="104">
        <v>0</v>
      </c>
      <c r="F74" s="104">
        <v>0</v>
      </c>
      <c r="G74" s="104">
        <v>0</v>
      </c>
    </row>
    <row r="75" spans="1:7" x14ac:dyDescent="0.25">
      <c r="A75" s="103">
        <v>64</v>
      </c>
      <c r="B75" s="104">
        <v>18.32</v>
      </c>
      <c r="C75" s="104">
        <v>0.99</v>
      </c>
      <c r="D75" s="104">
        <v>2.4</v>
      </c>
      <c r="E75" s="104">
        <v>0</v>
      </c>
      <c r="F75" s="104">
        <v>0</v>
      </c>
      <c r="G75" s="104">
        <v>0</v>
      </c>
    </row>
  </sheetData>
  <sheetProtection algorithmName="SHA-512" hashValue="/Cdqs0MjR4zCqQy/apypMB9sQx5HqduzOiDlwYIodUUDAc8e+CMxItEo45uILL5PSJxfWx5TYhWnzOJjizbAvQ==" saltValue="N5xL7kqdY5dHZURNMNW2wA==" spinCount="100000" sheet="1" objects="1" scenarios="1"/>
  <conditionalFormatting sqref="A6:A21">
    <cfRule type="expression" dxfId="677" priority="1" stopIfTrue="1">
      <formula>MOD(ROW(),2)=0</formula>
    </cfRule>
    <cfRule type="expression" dxfId="676" priority="2" stopIfTrue="1">
      <formula>MOD(ROW(),2)&lt;&gt;0</formula>
    </cfRule>
  </conditionalFormatting>
  <conditionalFormatting sqref="A26:A75">
    <cfRule type="expression" dxfId="675" priority="3" stopIfTrue="1">
      <formula>MOD(ROW(),2)=0</formula>
    </cfRule>
    <cfRule type="expression" dxfId="674" priority="4" stopIfTrue="1">
      <formula>MOD(ROW(),2)&lt;&gt;0</formula>
    </cfRule>
  </conditionalFormatting>
  <conditionalFormatting sqref="B6:G21">
    <cfRule type="expression" dxfId="673" priority="21" stopIfTrue="1">
      <formula>MOD(ROW(),2)=0</formula>
    </cfRule>
    <cfRule type="expression" dxfId="672" priority="22" stopIfTrue="1">
      <formula>MOD(ROW(),2)&lt;&gt;0</formula>
    </cfRule>
  </conditionalFormatting>
  <conditionalFormatting sqref="B26:G75">
    <cfRule type="expression" dxfId="671" priority="5" stopIfTrue="1">
      <formula>MOD(ROW(),2)=0</formula>
    </cfRule>
    <cfRule type="expression" dxfId="670" priority="6" stopIfTrue="1">
      <formula>MOD(ROW(),2)&lt;&gt;0</formula>
    </cfRule>
  </conditionalFormatting>
  <hyperlinks>
    <hyperlink ref="B24" location="Assumptions!A1" display="Assumptions" xr:uid="{139FE52B-708E-4343-ACDA-1B2CC334AF82}"/>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GADWRKGRPACTUA-1580777631-136377</_dlc_DocId>
    <HMT_LegacySensitive xmlns="f69fd3ce-e1df-49de-b78d-1d800e75d0a3">false</HMT_LegacySensitive>
    <_dlc_DocIdUrl xmlns="f69fd3ce-e1df-49de-b78d-1d800e75d0a3">
      <Url>https://tris42.sharepoint.com/sites/gad_wrkgrp_actuarial/_layouts/15/DocIdRedir.aspx?ID=GADWRKGRPACTUA-1580777631-136377</Url>
      <Description>GADWRKGRPACTUA-1580777631-136377</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Props1.xml><?xml version="1.0" encoding="utf-8"?>
<ds:datastoreItem xmlns:ds="http://schemas.openxmlformats.org/officeDocument/2006/customXml" ds:itemID="{9DE4E585-FD9E-4276-9614-38DF5BB40E99}">
  <ds:schemaRefs>
    <ds:schemaRef ds:uri="http://schemas.microsoft.com/sharepoint/v3/contenttype/forms"/>
  </ds:schemaRefs>
</ds:datastoreItem>
</file>

<file path=customXml/itemProps2.xml><?xml version="1.0" encoding="utf-8"?>
<ds:datastoreItem xmlns:ds="http://schemas.openxmlformats.org/officeDocument/2006/customXml" ds:itemID="{6B9E6AEF-9FD4-4579-A814-9279E53A5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529EE-7E3C-49BB-9480-BC2AFAAD9373}">
  <ds:schemaRefs>
    <ds:schemaRef ds:uri="http://schemas.microsoft.com/sharepoint/events"/>
  </ds:schemaRefs>
</ds:datastoreItem>
</file>

<file path=customXml/itemProps4.xml><?xml version="1.0" encoding="utf-8"?>
<ds:datastoreItem xmlns:ds="http://schemas.openxmlformats.org/officeDocument/2006/customXml" ds:itemID="{09CF9CEA-B59A-4656-9FFD-237624E57BBA}">
  <ds:schemaRefs>
    <ds:schemaRef ds:uri="http://schemas.microsoft.com/office/infopath/2007/PartnerControls"/>
    <ds:schemaRef ds:uri="62c7038d-3aec-4dd4-8afa-8b92667eb25d"/>
    <ds:schemaRef ds:uri="f69fd3ce-e1df-49de-b78d-1d800e75d0a3"/>
    <ds:schemaRef ds:uri="http://www.w3.org/XML/1998/namespac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1315</vt:i4>
      </vt:variant>
    </vt:vector>
  </HeadingPairs>
  <TitlesOfParts>
    <vt:vector size="1393" baseType="lpstr">
      <vt:lpstr>Cover</vt:lpstr>
      <vt:lpstr>Purpose of spreadsheet</vt:lpstr>
      <vt:lpstr>Version Control</vt:lpstr>
      <vt:lpstr>Summary - LGPS_S</vt:lpstr>
      <vt:lpstr>AnnGenHiddenLists</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x-218</vt:lpstr>
      <vt:lpstr>x-219</vt:lpstr>
      <vt:lpstr>x-301</vt:lpstr>
      <vt:lpstr>x-302</vt:lpstr>
      <vt:lpstr>x-303</vt:lpstr>
      <vt:lpstr>x-304</vt:lpstr>
      <vt:lpstr>x-306</vt:lpstr>
      <vt:lpstr>x-307</vt:lpstr>
      <vt:lpstr>x-308</vt:lpstr>
      <vt:lpstr>x-309</vt:lpstr>
      <vt:lpstr>x-310</vt:lpstr>
      <vt:lpstr>x-316</vt:lpstr>
      <vt:lpstr>x-317</vt:lpstr>
      <vt:lpstr>x-318</vt:lpstr>
      <vt:lpstr>x-319</vt:lpstr>
      <vt:lpstr>x-401</vt:lpstr>
      <vt:lpstr>x-402</vt:lpstr>
      <vt:lpstr>x-501</vt:lpstr>
      <vt:lpstr>x-502</vt:lpstr>
      <vt:lpstr>x-503</vt:lpstr>
      <vt:lpstr>x-605</vt:lpstr>
      <vt:lpstr>x-607</vt:lpstr>
      <vt:lpstr>x-608</vt:lpstr>
      <vt:lpstr>x-609</vt:lpstr>
      <vt:lpstr>x-610</vt:lpstr>
      <vt:lpstr>x-611</vt:lpstr>
      <vt:lpstr>x-612</vt:lpstr>
      <vt:lpstr>x-613</vt:lpstr>
      <vt:lpstr>x-614</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x-803</vt:lpstr>
      <vt:lpstr>x-804</vt:lpstr>
      <vt:lpstr>x-805</vt:lpstr>
      <vt:lpstr>x-806</vt:lpstr>
      <vt:lpstr>age_rng</vt:lpstr>
      <vt:lpstr>BaseTablesList</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FACTOR_LIST_TIMESTAMP</vt:lpstr>
      <vt:lpstr>factor_table</vt:lpstr>
      <vt:lpstr>ImprovementsList</vt:lpstr>
      <vt:lpstr>'Summary - LGPS_S'!Print_Area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'x-216'!Print_Area</vt:lpstr>
      <vt:lpstr>'x-217'!Print_Area</vt:lpstr>
      <vt:lpstr>'x-218'!Print_Area</vt:lpstr>
      <vt:lpstr>'x-219'!Print_Area</vt:lpstr>
      <vt:lpstr>'x-301'!Print_Area</vt:lpstr>
      <vt:lpstr>'x-302'!Print_Area</vt:lpstr>
      <vt:lpstr>'x-303'!Print_Area</vt:lpstr>
      <vt:lpstr>'x-304'!Print_Area</vt:lpstr>
      <vt:lpstr>'x-306'!Print_Area</vt:lpstr>
      <vt:lpstr>'x-307'!Print_Area</vt:lpstr>
      <vt:lpstr>'x-308'!Print_Area</vt:lpstr>
      <vt:lpstr>'x-309'!Print_Area</vt:lpstr>
      <vt:lpstr>'x-310'!Print_Area</vt:lpstr>
      <vt:lpstr>'x-316'!Print_Area</vt:lpstr>
      <vt:lpstr>'x-317'!Print_Area</vt:lpstr>
      <vt:lpstr>'x-318'!Print_Area</vt:lpstr>
      <vt:lpstr>'x-319'!Print_Area</vt:lpstr>
      <vt:lpstr>'x-401'!Print_Area</vt:lpstr>
      <vt:lpstr>'x-402'!Print_Area</vt:lpstr>
      <vt:lpstr>'x-501'!Print_Area</vt:lpstr>
      <vt:lpstr>'x-502'!Print_Area</vt:lpstr>
      <vt:lpstr>'x-503'!Print_Area</vt:lpstr>
      <vt:lpstr>'x-605'!Print_Area</vt:lpstr>
      <vt:lpstr>'x-607'!Print_Area</vt:lpstr>
      <vt:lpstr>'x-608'!Print_Area</vt:lpstr>
      <vt:lpstr>'x-609'!Print_Area</vt:lpstr>
      <vt:lpstr>'x-610'!Print_Area</vt:lpstr>
      <vt:lpstr>'x-611'!Print_Area</vt:lpstr>
      <vt:lpstr>'x-612'!Print_Area</vt:lpstr>
      <vt:lpstr>'x-613'!Print_Area</vt:lpstr>
      <vt:lpstr>'x-614'!Print_Area</vt:lpstr>
      <vt:lpstr>'x-701'!Print_Area</vt:lpstr>
      <vt:lpstr>'x-702'!Print_Area</vt:lpstr>
      <vt:lpstr>'x-703'!Print_Area</vt:lpstr>
      <vt:lpstr>'x-704'!Print_Area</vt:lpstr>
      <vt:lpstr>'x-705'!Print_Area</vt:lpstr>
      <vt:lpstr>'x-706'!Print_Area</vt:lpstr>
      <vt:lpstr>'x-707'!Print_Area</vt:lpstr>
      <vt:lpstr>'x-708'!Print_Area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'x-801'!Print_Area</vt:lpstr>
      <vt:lpstr>'x-802'!Print_Area</vt:lpstr>
      <vt:lpstr>'x-803'!Print_Area</vt:lpstr>
      <vt:lpstr>'x-804'!Print_Area</vt:lpstr>
      <vt:lpstr>'x-Series Number'!Print_Area</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'x-219'!TABLE_AGE_DEF_1</vt:lpstr>
      <vt:lpstr>'x-301'!TABLE_AGE_DEF_1</vt:lpstr>
      <vt:lpstr>'x-302'!TABLE_AGE_DEF_1</vt:lpstr>
      <vt:lpstr>'x-303'!TABLE_AGE_DEF_1</vt:lpstr>
      <vt:lpstr>'x-304'!TABLE_AGE_DEF_1</vt:lpstr>
      <vt:lpstr>'x-306'!TABLE_AGE_DEF_1</vt:lpstr>
      <vt:lpstr>'x-307'!TABLE_AGE_DEF_1</vt:lpstr>
      <vt:lpstr>'x-308'!TABLE_AGE_DEF_1</vt:lpstr>
      <vt:lpstr>'x-309'!TABLE_AGE_DEF_1</vt:lpstr>
      <vt:lpstr>'x-310'!TABLE_AGE_DEF_1</vt:lpstr>
      <vt:lpstr>'x-316'!TABLE_AGE_DEF_1</vt:lpstr>
      <vt:lpstr>'x-317'!TABLE_AGE_DEF_1</vt:lpstr>
      <vt:lpstr>'x-318'!TABLE_AGE_DEF_1</vt:lpstr>
      <vt:lpstr>'x-319'!TABLE_AGE_DEF_1</vt:lpstr>
      <vt:lpstr>'x-401'!TABLE_AGE_DEF_1</vt:lpstr>
      <vt:lpstr>'x-402'!TABLE_AGE_DEF_1</vt:lpstr>
      <vt:lpstr>'x-501'!TABLE_AGE_DEF_1</vt:lpstr>
      <vt:lpstr>'x-502'!TABLE_AGE_DEF_1</vt:lpstr>
      <vt:lpstr>'x-503'!TABLE_AGE_DEF_1</vt:lpstr>
      <vt:lpstr>'x-605'!TABLE_AGE_DEF_1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'x-804'!TABLE_AGE_DEF_1</vt:lpstr>
      <vt:lpstr>'x-805'!TABLE_AGE_DEF_1</vt:lpstr>
      <vt:lpstr>'x-806'!TABLE_AGE_DEF_1</vt:lpstr>
      <vt:lpstr>'x-503'!TABLE_AGE_DEF_2</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'x-218'!TABLE_AREA_1</vt:lpstr>
      <vt:lpstr>'x-219'!TABLE_AREA_1</vt:lpstr>
      <vt:lpstr>'x-301'!TABLE_AREA_1</vt:lpstr>
      <vt:lpstr>'x-302'!TABLE_AREA_1</vt:lpstr>
      <vt:lpstr>'x-303'!TABLE_AREA_1</vt:lpstr>
      <vt:lpstr>'x-304'!TABLE_AREA_1</vt:lpstr>
      <vt:lpstr>'x-306'!TABLE_AREA_1</vt:lpstr>
      <vt:lpstr>'x-307'!TABLE_AREA_1</vt:lpstr>
      <vt:lpstr>'x-308'!TABLE_AREA_1</vt:lpstr>
      <vt:lpstr>'x-309'!TABLE_AREA_1</vt:lpstr>
      <vt:lpstr>'x-310'!TABLE_AREA_1</vt:lpstr>
      <vt:lpstr>'x-316'!TABLE_AREA_1</vt:lpstr>
      <vt:lpstr>'x-317'!TABLE_AREA_1</vt:lpstr>
      <vt:lpstr>'x-318'!TABLE_AREA_1</vt:lpstr>
      <vt:lpstr>'x-319'!TABLE_AREA_1</vt:lpstr>
      <vt:lpstr>'x-401'!TABLE_AREA_1</vt:lpstr>
      <vt:lpstr>'x-402'!TABLE_AREA_1</vt:lpstr>
      <vt:lpstr>'x-501'!TABLE_AREA_1</vt:lpstr>
      <vt:lpstr>'x-502'!TABLE_AREA_1</vt:lpstr>
      <vt:lpstr>'x-503'!TABLE_AREA_1</vt:lpstr>
      <vt:lpstr>'x-605'!TABLE_AREA_1</vt:lpstr>
      <vt:lpstr>'x-607'!TABLE_AREA_1</vt:lpstr>
      <vt:lpstr>'x-608'!TABLE_AREA_1</vt:lpstr>
      <vt:lpstr>'x-609'!TABLE_AREA_1</vt:lpstr>
      <vt:lpstr>'x-610'!TABLE_AREA_1</vt:lpstr>
      <vt:lpstr>'x-611'!TABLE_AREA_1</vt:lpstr>
      <vt:lpstr>'x-612'!TABLE_AREA_1</vt:lpstr>
      <vt:lpstr>'x-613'!TABLE_AREA_1</vt:lpstr>
      <vt:lpstr>'x-614'!TABLE_AREA_1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'x-804'!TABLE_AREA_1</vt:lpstr>
      <vt:lpstr>'x-805'!TABLE_AREA_1</vt:lpstr>
      <vt:lpstr>'x-806'!TABLE_AREA_1</vt:lpstr>
      <vt:lpstr>'x-503'!TABLE_AREA_2</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'x-217'!TABLE_ASSUMPTION_SET_1</vt:lpstr>
      <vt:lpstr>'x-218'!TABLE_ASSUMPTION_SET_1</vt:lpstr>
      <vt:lpstr>'x-219'!TABLE_ASSUMPTION_SET_1</vt:lpstr>
      <vt:lpstr>'x-301'!TABLE_ASSUMPTION_SET_1</vt:lpstr>
      <vt:lpstr>'x-302'!TABLE_ASSUMPTION_SET_1</vt:lpstr>
      <vt:lpstr>'x-303'!TABLE_ASSUMPTION_SET_1</vt:lpstr>
      <vt:lpstr>'x-304'!TABLE_ASSUMPTION_SET_1</vt:lpstr>
      <vt:lpstr>'x-306'!TABLE_ASSUMPTION_SET_1</vt:lpstr>
      <vt:lpstr>'x-307'!TABLE_ASSUMPTION_SET_1</vt:lpstr>
      <vt:lpstr>'x-308'!TABLE_ASSUMPTION_SET_1</vt:lpstr>
      <vt:lpstr>'x-309'!TABLE_ASSUMPTION_SET_1</vt:lpstr>
      <vt:lpstr>'x-310'!TABLE_ASSUMPTION_SET_1</vt:lpstr>
      <vt:lpstr>'x-316'!TABLE_ASSUMPTION_SET_1</vt:lpstr>
      <vt:lpstr>'x-317'!TABLE_ASSUMPTION_SET_1</vt:lpstr>
      <vt:lpstr>'x-318'!TABLE_ASSUMPTION_SET_1</vt:lpstr>
      <vt:lpstr>'x-319'!TABLE_ASSUMPTION_SET_1</vt:lpstr>
      <vt:lpstr>'x-401'!TABLE_ASSUMPTION_SET_1</vt:lpstr>
      <vt:lpstr>'x-402'!TABLE_ASSUMPTION_SET_1</vt:lpstr>
      <vt:lpstr>'x-501'!TABLE_ASSUMPTION_SET_1</vt:lpstr>
      <vt:lpstr>'x-502'!TABLE_ASSUMPTION_SET_1</vt:lpstr>
      <vt:lpstr>'x-503'!TABLE_ASSUMPTION_SET_1</vt:lpstr>
      <vt:lpstr>'x-605'!TABLE_ASSUMPTION_SET_1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'x-801'!TABLE_ASSUMPTION_SET_1</vt:lpstr>
      <vt:lpstr>'x-802'!TABLE_ASSUMPTION_SET_1</vt:lpstr>
      <vt:lpstr>'x-803'!TABLE_ASSUMPTION_SET_1</vt:lpstr>
      <vt:lpstr>'x-804'!TABLE_ASSUMPTION_SET_1</vt:lpstr>
      <vt:lpstr>'x-805'!TABLE_ASSUMPTION_SET_1</vt:lpstr>
      <vt:lpstr>'x-806'!TABLE_ASSUMPTION_SET_1</vt:lpstr>
      <vt:lpstr>'x-503'!TABLE_ASSUMPTION_SET_2</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'x-219'!TABLE_CLIENT_1</vt:lpstr>
      <vt:lpstr>'x-301'!TABLE_CLIENT_1</vt:lpstr>
      <vt:lpstr>'x-302'!TABLE_CLIENT_1</vt:lpstr>
      <vt:lpstr>'x-303'!TABLE_CLIENT_1</vt:lpstr>
      <vt:lpstr>'x-304'!TABLE_CLIENT_1</vt:lpstr>
      <vt:lpstr>'x-306'!TABLE_CLIENT_1</vt:lpstr>
      <vt:lpstr>'x-307'!TABLE_CLIENT_1</vt:lpstr>
      <vt:lpstr>'x-308'!TABLE_CLIENT_1</vt:lpstr>
      <vt:lpstr>'x-309'!TABLE_CLIENT_1</vt:lpstr>
      <vt:lpstr>'x-310'!TABLE_CLIENT_1</vt:lpstr>
      <vt:lpstr>'x-316'!TABLE_CLIENT_1</vt:lpstr>
      <vt:lpstr>'x-317'!TABLE_CLIENT_1</vt:lpstr>
      <vt:lpstr>'x-318'!TABLE_CLIENT_1</vt:lpstr>
      <vt:lpstr>'x-319'!TABLE_CLIENT_1</vt:lpstr>
      <vt:lpstr>'x-401'!TABLE_CLIENT_1</vt:lpstr>
      <vt:lpstr>'x-402'!TABLE_CLIENT_1</vt:lpstr>
      <vt:lpstr>'x-501'!TABLE_CLIENT_1</vt:lpstr>
      <vt:lpstr>'x-502'!TABLE_CLIENT_1</vt:lpstr>
      <vt:lpstr>'x-503'!TABLE_CLIENT_1</vt:lpstr>
      <vt:lpstr>'x-605'!TABLE_CLIENT_1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'x-804'!TABLE_CLIENT_1</vt:lpstr>
      <vt:lpstr>'x-805'!TABLE_CLIENT_1</vt:lpstr>
      <vt:lpstr>'x-806'!TABLE_CLIENT_1</vt:lpstr>
      <vt:lpstr>'x-503'!TABLE_CLIENT_2</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'x-306'!TABLE_DATE_IMPLEMENTED_1</vt:lpstr>
      <vt:lpstr>'x-307'!TABLE_DATE_IMPLEMENTED_1</vt:lpstr>
      <vt:lpstr>'x-308'!TABLE_DATE_IMPLEMENTED_1</vt:lpstr>
      <vt:lpstr>'x-309'!TABLE_DATE_IMPLEMENTED_1</vt:lpstr>
      <vt:lpstr>'x-310'!TABLE_DATE_IMPLEMENTED_1</vt:lpstr>
      <vt:lpstr>'x-316'!TABLE_DATE_IMPLEMENTED_1</vt:lpstr>
      <vt:lpstr>'x-317'!TABLE_DATE_IMPLEMENTED_1</vt:lpstr>
      <vt:lpstr>'x-318'!TABLE_DATE_IMPLEMENTED_1</vt:lpstr>
      <vt:lpstr>'x-319'!TABLE_DATE_IMPLEMENTED_1</vt:lpstr>
      <vt:lpstr>'x-401'!TABLE_DATE_IMPLEMENTED_1</vt:lpstr>
      <vt:lpstr>'x-402'!TABLE_DATE_IMPLEMENTED_1</vt:lpstr>
      <vt:lpstr>'x-501'!TABLE_DATE_IMPLEMENTED_1</vt:lpstr>
      <vt:lpstr>'x-502'!TABLE_DATE_IMPLEMENTED_1</vt:lpstr>
      <vt:lpstr>'x-503'!TABLE_DATE_IMPLEMENTED_1</vt:lpstr>
      <vt:lpstr>'x-605'!TABLE_DATE_IMPLEMENTED_1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'x-503'!TABLE_DATE_IMPLEMENTED_2</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'x-306'!TABLE_DATE_ISSUED_1</vt:lpstr>
      <vt:lpstr>'x-307'!TABLE_DATE_ISSUED_1</vt:lpstr>
      <vt:lpstr>'x-308'!TABLE_DATE_ISSUED_1</vt:lpstr>
      <vt:lpstr>'x-309'!TABLE_DATE_ISSUED_1</vt:lpstr>
      <vt:lpstr>'x-310'!TABLE_DATE_ISSUED_1</vt:lpstr>
      <vt:lpstr>'x-316'!TABLE_DATE_ISSUED_1</vt:lpstr>
      <vt:lpstr>'x-317'!TABLE_DATE_ISSUED_1</vt:lpstr>
      <vt:lpstr>'x-318'!TABLE_DATE_ISSUED_1</vt:lpstr>
      <vt:lpstr>'x-319'!TABLE_DATE_ISSUED_1</vt:lpstr>
      <vt:lpstr>'x-401'!TABLE_DATE_ISSUED_1</vt:lpstr>
      <vt:lpstr>'x-402'!TABLE_DATE_ISSUED_1</vt:lpstr>
      <vt:lpstr>'x-501'!TABLE_DATE_ISSUED_1</vt:lpstr>
      <vt:lpstr>'x-502'!TABLE_DATE_ISSUED_1</vt:lpstr>
      <vt:lpstr>'x-503'!TABLE_DATE_ISSUED_1</vt:lpstr>
      <vt:lpstr>'x-605'!TABLE_DATE_ISSUED_1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'x-804'!TABLE_DATE_ISSUED_1</vt:lpstr>
      <vt:lpstr>'x-805'!TABLE_DATE_ISSUED_1</vt:lpstr>
      <vt:lpstr>'x-806'!TABLE_DATE_ISSUED_1</vt:lpstr>
      <vt:lpstr>'x-503'!TABLE_DATE_ISSUED_2</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'x-306'!TABLE_DESCRIPTION_1</vt:lpstr>
      <vt:lpstr>'x-307'!TABLE_DESCRIPTION_1</vt:lpstr>
      <vt:lpstr>'x-308'!TABLE_DESCRIPTION_1</vt:lpstr>
      <vt:lpstr>'x-309'!TABLE_DESCRIPTION_1</vt:lpstr>
      <vt:lpstr>'x-310'!TABLE_DESCRIPTION_1</vt:lpstr>
      <vt:lpstr>'x-316'!TABLE_DESCRIPTION_1</vt:lpstr>
      <vt:lpstr>'x-317'!TABLE_DESCRIPTION_1</vt:lpstr>
      <vt:lpstr>'x-318'!TABLE_DESCRIPTION_1</vt:lpstr>
      <vt:lpstr>'x-319'!TABLE_DESCRIPTION_1</vt:lpstr>
      <vt:lpstr>'x-401'!TABLE_DESCRIPTION_1</vt:lpstr>
      <vt:lpstr>'x-402'!TABLE_DESCRIPTION_1</vt:lpstr>
      <vt:lpstr>'x-501'!TABLE_DESCRIPTION_1</vt:lpstr>
      <vt:lpstr>'x-502'!TABLE_DESCRIPTION_1</vt:lpstr>
      <vt:lpstr>'x-503'!TABLE_DESCRIPTION_1</vt:lpstr>
      <vt:lpstr>'x-605'!TABLE_DESCRIPTION_1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'x-804'!TABLE_DESCRIPTION_1</vt:lpstr>
      <vt:lpstr>'x-805'!TABLE_DESCRIPTION_1</vt:lpstr>
      <vt:lpstr>'x-806'!TABLE_DESCRIPTION_1</vt:lpstr>
      <vt:lpstr>'x-503'!TABLE_DESCRIPTION_2</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'x-306'!TABLE_FACTOR_STATUS_1</vt:lpstr>
      <vt:lpstr>'x-307'!TABLE_FACTOR_STATUS_1</vt:lpstr>
      <vt:lpstr>'x-308'!TABLE_FACTOR_STATUS_1</vt:lpstr>
      <vt:lpstr>'x-309'!TABLE_FACTOR_STATUS_1</vt:lpstr>
      <vt:lpstr>'x-310'!TABLE_FACTOR_STATUS_1</vt:lpstr>
      <vt:lpstr>'x-316'!TABLE_FACTOR_STATUS_1</vt:lpstr>
      <vt:lpstr>'x-317'!TABLE_FACTOR_STATUS_1</vt:lpstr>
      <vt:lpstr>'x-318'!TABLE_FACTOR_STATUS_1</vt:lpstr>
      <vt:lpstr>'x-319'!TABLE_FACTOR_STATUS_1</vt:lpstr>
      <vt:lpstr>'x-401'!TABLE_FACTOR_STATUS_1</vt:lpstr>
      <vt:lpstr>'x-402'!TABLE_FACTOR_STATUS_1</vt:lpstr>
      <vt:lpstr>'x-501'!TABLE_FACTOR_STATUS_1</vt:lpstr>
      <vt:lpstr>'x-502'!TABLE_FACTOR_STATUS_1</vt:lpstr>
      <vt:lpstr>'x-503'!TABLE_FACTOR_STATUS_1</vt:lpstr>
      <vt:lpstr>'x-605'!TABLE_FACTOR_STATUS_1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'x-804'!TABLE_FACTOR_STATUS_1</vt:lpstr>
      <vt:lpstr>'x-805'!TABLE_FACTOR_STATUS_1</vt:lpstr>
      <vt:lpstr>'x-806'!TABLE_FACTOR_STATUS_1</vt:lpstr>
      <vt:lpstr>'x-503'!TABLE_FACTOR_STATUS_2</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'x-306'!TABLE_FACTOR_TYPE_1</vt:lpstr>
      <vt:lpstr>'x-307'!TABLE_FACTOR_TYPE_1</vt:lpstr>
      <vt:lpstr>'x-308'!TABLE_FACTOR_TYPE_1</vt:lpstr>
      <vt:lpstr>'x-309'!TABLE_FACTOR_TYPE_1</vt:lpstr>
      <vt:lpstr>'x-310'!TABLE_FACTOR_TYPE_1</vt:lpstr>
      <vt:lpstr>'x-316'!TABLE_FACTOR_TYPE_1</vt:lpstr>
      <vt:lpstr>'x-317'!TABLE_FACTOR_TYPE_1</vt:lpstr>
      <vt:lpstr>'x-318'!TABLE_FACTOR_TYPE_1</vt:lpstr>
      <vt:lpstr>'x-319'!TABLE_FACTOR_TYPE_1</vt:lpstr>
      <vt:lpstr>'x-401'!TABLE_FACTOR_TYPE_1</vt:lpstr>
      <vt:lpstr>'x-402'!TABLE_FACTOR_TYPE_1</vt:lpstr>
      <vt:lpstr>'x-501'!TABLE_FACTOR_TYPE_1</vt:lpstr>
      <vt:lpstr>'x-502'!TABLE_FACTOR_TYPE_1</vt:lpstr>
      <vt:lpstr>'x-503'!TABLE_FACTOR_TYPE_1</vt:lpstr>
      <vt:lpstr>'x-605'!TABLE_FACTOR_TYPE_1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'x-804'!TABLE_FACTOR_TYPE_1</vt:lpstr>
      <vt:lpstr>'x-805'!TABLE_FACTOR_TYPE_1</vt:lpstr>
      <vt:lpstr>'x-806'!TABLE_FACTOR_TYPE_1</vt:lpstr>
      <vt:lpstr>'x-503'!TABLE_FACTOR_TYPE_2</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'x-219'!TABLE_GENDER_1</vt:lpstr>
      <vt:lpstr>'x-301'!TABLE_GENDER_1</vt:lpstr>
      <vt:lpstr>'x-302'!TABLE_GENDER_1</vt:lpstr>
      <vt:lpstr>'x-303'!TABLE_GENDER_1</vt:lpstr>
      <vt:lpstr>'x-304'!TABLE_GENDER_1</vt:lpstr>
      <vt:lpstr>'x-306'!TABLE_GENDER_1</vt:lpstr>
      <vt:lpstr>'x-307'!TABLE_GENDER_1</vt:lpstr>
      <vt:lpstr>'x-308'!TABLE_GENDER_1</vt:lpstr>
      <vt:lpstr>'x-309'!TABLE_GENDER_1</vt:lpstr>
      <vt:lpstr>'x-310'!TABLE_GENDER_1</vt:lpstr>
      <vt:lpstr>'x-316'!TABLE_GENDER_1</vt:lpstr>
      <vt:lpstr>'x-317'!TABLE_GENDER_1</vt:lpstr>
      <vt:lpstr>'x-318'!TABLE_GENDER_1</vt:lpstr>
      <vt:lpstr>'x-319'!TABLE_GENDER_1</vt:lpstr>
      <vt:lpstr>'x-401'!TABLE_GENDER_1</vt:lpstr>
      <vt:lpstr>'x-402'!TABLE_GENDER_1</vt:lpstr>
      <vt:lpstr>'x-501'!TABLE_GENDER_1</vt:lpstr>
      <vt:lpstr>'x-502'!TABLE_GENDER_1</vt:lpstr>
      <vt:lpstr>'x-503'!TABLE_GENDER_1</vt:lpstr>
      <vt:lpstr>'x-605'!TABLE_GENDER_1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'x-804'!TABLE_GENDER_1</vt:lpstr>
      <vt:lpstr>'x-805'!TABLE_GENDER_1</vt:lpstr>
      <vt:lpstr>'x-806'!TABLE_GENDER_1</vt:lpstr>
      <vt:lpstr>'x-503'!TABLE_GENDER_2</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'x-218'!TABLE_INFO_1</vt:lpstr>
      <vt:lpstr>'x-219'!TABLE_INFO_1</vt:lpstr>
      <vt:lpstr>'x-301'!TABLE_INFO_1</vt:lpstr>
      <vt:lpstr>'x-302'!TABLE_INFO_1</vt:lpstr>
      <vt:lpstr>'x-303'!TABLE_INFO_1</vt:lpstr>
      <vt:lpstr>'x-304'!TABLE_INFO_1</vt:lpstr>
      <vt:lpstr>'x-306'!TABLE_INFO_1</vt:lpstr>
      <vt:lpstr>'x-307'!TABLE_INFO_1</vt:lpstr>
      <vt:lpstr>'x-308'!TABLE_INFO_1</vt:lpstr>
      <vt:lpstr>'x-309'!TABLE_INFO_1</vt:lpstr>
      <vt:lpstr>'x-310'!TABLE_INFO_1</vt:lpstr>
      <vt:lpstr>'x-316'!TABLE_INFO_1</vt:lpstr>
      <vt:lpstr>'x-317'!TABLE_INFO_1</vt:lpstr>
      <vt:lpstr>'x-318'!TABLE_INFO_1</vt:lpstr>
      <vt:lpstr>'x-319'!TABLE_INFO_1</vt:lpstr>
      <vt:lpstr>'x-401'!TABLE_INFO_1</vt:lpstr>
      <vt:lpstr>'x-402'!TABLE_INFO_1</vt:lpstr>
      <vt:lpstr>'x-501'!TABLE_INFO_1</vt:lpstr>
      <vt:lpstr>'x-502'!TABLE_INFO_1</vt:lpstr>
      <vt:lpstr>'x-503'!TABLE_INFO_1</vt:lpstr>
      <vt:lpstr>'x-605'!TABLE_INFO_1</vt:lpstr>
      <vt:lpstr>'x-607'!TABLE_INFO_1</vt:lpstr>
      <vt:lpstr>'x-608'!TABLE_INFO_1</vt:lpstr>
      <vt:lpstr>'x-609'!TABLE_INFO_1</vt:lpstr>
      <vt:lpstr>'x-610'!TABLE_INFO_1</vt:lpstr>
      <vt:lpstr>'x-611'!TABLE_INFO_1</vt:lpstr>
      <vt:lpstr>'x-612'!TABLE_INFO_1</vt:lpstr>
      <vt:lpstr>'x-613'!TABLE_INFO_1</vt:lpstr>
      <vt:lpstr>'x-614'!TABLE_INFO_1</vt:lpstr>
      <vt:lpstr>'x-701'!TABLE_INFO_1</vt:lpstr>
      <vt:lpstr>'x-702'!TABLE_INFO_1</vt:lpstr>
      <vt:lpstr>'x-703'!TABLE_INFO_1</vt:lpstr>
      <vt:lpstr>'x-704'!TABLE_INFO_1</vt:lpstr>
      <vt:lpstr>'x-705'!TABLE_INFO_1</vt:lpstr>
      <vt:lpstr>'x-706'!TABLE_INFO_1</vt:lpstr>
      <vt:lpstr>'x-707'!TABLE_INFO_1</vt:lpstr>
      <vt:lpstr>'x-708'!TABLE_INFO_1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'x-804'!TABLE_INFO_1</vt:lpstr>
      <vt:lpstr>'x-805'!TABLE_INFO_1</vt:lpstr>
      <vt:lpstr>'x-806'!TABLE_INFO_1</vt:lpstr>
      <vt:lpstr>'x-503'!TABLE_INFO_2</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'x-306'!TABLE_REFERENCE_1</vt:lpstr>
      <vt:lpstr>'x-307'!TABLE_REFERENCE_1</vt:lpstr>
      <vt:lpstr>'x-308'!TABLE_REFERENCE_1</vt:lpstr>
      <vt:lpstr>'x-309'!TABLE_REFERENCE_1</vt:lpstr>
      <vt:lpstr>'x-310'!TABLE_REFERENCE_1</vt:lpstr>
      <vt:lpstr>'x-316'!TABLE_REFERENCE_1</vt:lpstr>
      <vt:lpstr>'x-317'!TABLE_REFERENCE_1</vt:lpstr>
      <vt:lpstr>'x-318'!TABLE_REFERENCE_1</vt:lpstr>
      <vt:lpstr>'x-319'!TABLE_REFERENCE_1</vt:lpstr>
      <vt:lpstr>'x-401'!TABLE_REFERENCE_1</vt:lpstr>
      <vt:lpstr>'x-402'!TABLE_REFERENCE_1</vt:lpstr>
      <vt:lpstr>'x-501'!TABLE_REFERENCE_1</vt:lpstr>
      <vt:lpstr>'x-502'!TABLE_REFERENCE_1</vt:lpstr>
      <vt:lpstr>'x-503'!TABLE_REFERENCE_1</vt:lpstr>
      <vt:lpstr>'x-605'!TABLE_REFERENCE_1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'x-804'!TABLE_REFERENCE_1</vt:lpstr>
      <vt:lpstr>'x-805'!TABLE_REFERENCE_1</vt:lpstr>
      <vt:lpstr>'x-806'!TABLE_REFERENCE_1</vt:lpstr>
      <vt:lpstr>'x-503'!TABLE_REFERENCE_2</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'x-306'!TABLE_REFERENCE_GUIDANCE_1</vt:lpstr>
      <vt:lpstr>'x-307'!TABLE_REFERENCE_GUIDANCE_1</vt:lpstr>
      <vt:lpstr>'x-308'!TABLE_REFERENCE_GUIDANCE_1</vt:lpstr>
      <vt:lpstr>'x-309'!TABLE_REFERENCE_GUIDANCE_1</vt:lpstr>
      <vt:lpstr>'x-310'!TABLE_REFERENCE_GUIDANCE_1</vt:lpstr>
      <vt:lpstr>'x-316'!TABLE_REFERENCE_GUIDANCE_1</vt:lpstr>
      <vt:lpstr>'x-317'!TABLE_REFERENCE_GUIDANCE_1</vt:lpstr>
      <vt:lpstr>'x-318'!TABLE_REFERENCE_GUIDANCE_1</vt:lpstr>
      <vt:lpstr>'x-319'!TABLE_REFERENCE_GUIDANCE_1</vt:lpstr>
      <vt:lpstr>'x-401'!TABLE_REFERENCE_GUIDANCE_1</vt:lpstr>
      <vt:lpstr>'x-402'!TABLE_REFERENCE_GUIDANCE_1</vt:lpstr>
      <vt:lpstr>'x-501'!TABLE_REFERENCE_GUIDANCE_1</vt:lpstr>
      <vt:lpstr>'x-502'!TABLE_REFERENCE_GUIDANCE_1</vt:lpstr>
      <vt:lpstr>'x-503'!TABLE_REFERENCE_GUIDANCE_1</vt:lpstr>
      <vt:lpstr>'x-605'!TABLE_REFERENCE_GUIDANCE_1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'x-503'!TABLE_REFERENCE_GUIDANCE_2</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'x-219'!TABLE_RELATED_1</vt:lpstr>
      <vt:lpstr>'x-301'!TABLE_RELATED_1</vt:lpstr>
      <vt:lpstr>'x-302'!TABLE_RELATED_1</vt:lpstr>
      <vt:lpstr>'x-303'!TABLE_RELATED_1</vt:lpstr>
      <vt:lpstr>'x-304'!TABLE_RELATED_1</vt:lpstr>
      <vt:lpstr>'x-306'!TABLE_RELATED_1</vt:lpstr>
      <vt:lpstr>'x-307'!TABLE_RELATED_1</vt:lpstr>
      <vt:lpstr>'x-308'!TABLE_RELATED_1</vt:lpstr>
      <vt:lpstr>'x-309'!TABLE_RELATED_1</vt:lpstr>
      <vt:lpstr>'x-310'!TABLE_RELATED_1</vt:lpstr>
      <vt:lpstr>'x-316'!TABLE_RELATED_1</vt:lpstr>
      <vt:lpstr>'x-317'!TABLE_RELATED_1</vt:lpstr>
      <vt:lpstr>'x-318'!TABLE_RELATED_1</vt:lpstr>
      <vt:lpstr>'x-319'!TABLE_RELATED_1</vt:lpstr>
      <vt:lpstr>'x-401'!TABLE_RELATED_1</vt:lpstr>
      <vt:lpstr>'x-402'!TABLE_RELATED_1</vt:lpstr>
      <vt:lpstr>'x-501'!TABLE_RELATED_1</vt:lpstr>
      <vt:lpstr>'x-502'!TABLE_RELATED_1</vt:lpstr>
      <vt:lpstr>'x-503'!TABLE_RELATED_1</vt:lpstr>
      <vt:lpstr>'x-605'!TABLE_RELATED_1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'x-804'!TABLE_RELATED_1</vt:lpstr>
      <vt:lpstr>'x-805'!TABLE_RELATED_1</vt:lpstr>
      <vt:lpstr>'x-806'!TABLE_RELATED_1</vt:lpstr>
      <vt:lpstr>'x-503'!TABLE_RELATED_2</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'x-219'!TABLE_SECTION_1</vt:lpstr>
      <vt:lpstr>'x-301'!TABLE_SECTION_1</vt:lpstr>
      <vt:lpstr>'x-302'!TABLE_SECTION_1</vt:lpstr>
      <vt:lpstr>'x-303'!TABLE_SECTION_1</vt:lpstr>
      <vt:lpstr>'x-304'!TABLE_SECTION_1</vt:lpstr>
      <vt:lpstr>'x-306'!TABLE_SECTION_1</vt:lpstr>
      <vt:lpstr>'x-307'!TABLE_SECTION_1</vt:lpstr>
      <vt:lpstr>'x-308'!TABLE_SECTION_1</vt:lpstr>
      <vt:lpstr>'x-309'!TABLE_SECTION_1</vt:lpstr>
      <vt:lpstr>'x-310'!TABLE_SECTION_1</vt:lpstr>
      <vt:lpstr>'x-316'!TABLE_SECTION_1</vt:lpstr>
      <vt:lpstr>'x-317'!TABLE_SECTION_1</vt:lpstr>
      <vt:lpstr>'x-318'!TABLE_SECTION_1</vt:lpstr>
      <vt:lpstr>'x-319'!TABLE_SECTION_1</vt:lpstr>
      <vt:lpstr>'x-401'!TABLE_SECTION_1</vt:lpstr>
      <vt:lpstr>'x-402'!TABLE_SECTION_1</vt:lpstr>
      <vt:lpstr>'x-501'!TABLE_SECTION_1</vt:lpstr>
      <vt:lpstr>'x-502'!TABLE_SECTION_1</vt:lpstr>
      <vt:lpstr>'x-503'!TABLE_SECTION_1</vt:lpstr>
      <vt:lpstr>'x-605'!TABLE_SECTION_1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'x-804'!TABLE_SECTION_1</vt:lpstr>
      <vt:lpstr>'x-805'!TABLE_SECTION_1</vt:lpstr>
      <vt:lpstr>'x-806'!TABLE_SECTION_1</vt:lpstr>
      <vt:lpstr>'x-503'!TABLE_SECTION_2</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'x-306'!TABLE_SECTION_NUMBER_1</vt:lpstr>
      <vt:lpstr>'x-307'!TABLE_SECTION_NUMBER_1</vt:lpstr>
      <vt:lpstr>'x-308'!TABLE_SECTION_NUMBER_1</vt:lpstr>
      <vt:lpstr>'x-309'!TABLE_SECTION_NUMBER_1</vt:lpstr>
      <vt:lpstr>'x-310'!TABLE_SECTION_NUMBER_1</vt:lpstr>
      <vt:lpstr>'x-316'!TABLE_SECTION_NUMBER_1</vt:lpstr>
      <vt:lpstr>'x-317'!TABLE_SECTION_NUMBER_1</vt:lpstr>
      <vt:lpstr>'x-318'!TABLE_SECTION_NUMBER_1</vt:lpstr>
      <vt:lpstr>'x-319'!TABLE_SECTION_NUMBER_1</vt:lpstr>
      <vt:lpstr>'x-401'!TABLE_SECTION_NUMBER_1</vt:lpstr>
      <vt:lpstr>'x-402'!TABLE_SECTION_NUMBER_1</vt:lpstr>
      <vt:lpstr>'x-501'!TABLE_SECTION_NUMBER_1</vt:lpstr>
      <vt:lpstr>'x-502'!TABLE_SECTION_NUMBER_1</vt:lpstr>
      <vt:lpstr>'x-503'!TABLE_SECTION_NUMBER_1</vt:lpstr>
      <vt:lpstr>'x-605'!TABLE_SECTION_NUMBER_1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'x-503'!TABLE_SECTION_NUMBER_2</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'x-306'!TABLE_SERIES_NUMBER_1</vt:lpstr>
      <vt:lpstr>'x-307'!TABLE_SERIES_NUMBER_1</vt:lpstr>
      <vt:lpstr>'x-308'!TABLE_SERIES_NUMBER_1</vt:lpstr>
      <vt:lpstr>'x-309'!TABLE_SERIES_NUMBER_1</vt:lpstr>
      <vt:lpstr>'x-310'!TABLE_SERIES_NUMBER_1</vt:lpstr>
      <vt:lpstr>'x-316'!TABLE_SERIES_NUMBER_1</vt:lpstr>
      <vt:lpstr>'x-317'!TABLE_SERIES_NUMBER_1</vt:lpstr>
      <vt:lpstr>'x-318'!TABLE_SERIES_NUMBER_1</vt:lpstr>
      <vt:lpstr>'x-319'!TABLE_SERIES_NUMBER_1</vt:lpstr>
      <vt:lpstr>'x-401'!TABLE_SERIES_NUMBER_1</vt:lpstr>
      <vt:lpstr>'x-402'!TABLE_SERIES_NUMBER_1</vt:lpstr>
      <vt:lpstr>'x-501'!TABLE_SERIES_NUMBER_1</vt:lpstr>
      <vt:lpstr>'x-502'!TABLE_SERIES_NUMBER_1</vt:lpstr>
      <vt:lpstr>'x-503'!TABLE_SERIES_NUMBER_1</vt:lpstr>
      <vt:lpstr>'x-605'!TABLE_SERIES_NUMBER_1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'x-804'!TABLE_SERIES_NUMBER_1</vt:lpstr>
      <vt:lpstr>'x-805'!TABLE_SERIES_NUMBER_1</vt:lpstr>
      <vt:lpstr>'x-806'!TABLE_SERIES_NUMBER_1</vt:lpstr>
      <vt:lpstr>'x-503'!TABLE_SERIES_NUMBER_2</vt:lpstr>
      <vt:lpstr>title</vt:lpstr>
      <vt:lpstr>title_new</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LGPS Scot Consolidated Factors 2025-02.xlsm</dc:title>
  <dc:creator>Brian Allan</dc:creator>
  <cp:lastModifiedBy>Colley, Peter - GAD</cp:lastModifiedBy>
  <cp:lastPrinted>2018-04-16T10:00:14Z</cp:lastPrinted>
  <dcterms:created xsi:type="dcterms:W3CDTF">2007-01-30T12:07:56Z</dcterms:created>
  <dcterms:modified xsi:type="dcterms:W3CDTF">2026-03-17T12:09:33Z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00cf177d-06f5-4e37-a7ef-d90c204801db</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